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1.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3.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5.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7.xml" ContentType="application/vnd.openxmlformats-officedocument.drawingml.chart+xml"/>
  <Override PartName="/xl/drawings/drawing36.xml" ContentType="application/vnd.openxmlformats-officedocument.drawing+xml"/>
  <Override PartName="/xl/charts/chart1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0.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1.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2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2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8.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9.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0.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1.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3.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34.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5.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36.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7.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40.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41.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44.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45.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46.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7.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8.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9.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50.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51.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52.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53.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54.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5.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6.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57.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8.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9.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60.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61.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62.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3.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64.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5.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6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6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6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7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7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72.xml" ContentType="application/vnd.openxmlformats-officedocument.drawingml.chart+xml"/>
  <Override PartName="/xl/drawings/drawing145.xml" ContentType="application/vnd.openxmlformats-officedocument.drawingml.chartshapes+xml"/>
  <Override PartName="/xl/drawings/drawing146.xml" ContentType="application/vnd.openxmlformats-officedocument.drawing+xml"/>
  <Override PartName="/xl/charts/chart7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74.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75.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76.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7.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8.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9.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80.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81.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82.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83.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84.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85.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6.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7.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8.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9.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90.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91.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92.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93.xml" ContentType="application/vnd.openxmlformats-officedocument.drawingml.chart+xml"/>
  <Override PartName="/xl/drawings/drawing187.xml" ContentType="application/vnd.openxmlformats-officedocument.drawing+xml"/>
  <Override PartName="/xl/charts/chart94.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95.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6.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7.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8.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9.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100.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101.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102.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charts/chart103.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mc:AlternateContent xmlns:mc="http://schemas.openxmlformats.org/markup-compatibility/2006">
    <mc:Choice Requires="x15">
      <x15ac:absPath xmlns:x15ac="http://schemas.microsoft.com/office/spreadsheetml/2010/11/ac" url="\\192.168.1.234\lideres hrm\2. CMI_HRM\2022\BSC ESE Hospital Regional Moniquirá 2022\CUADRO DE MANDO INTEGRAL 2022\"/>
    </mc:Choice>
  </mc:AlternateContent>
  <xr:revisionPtr revIDLastSave="0" documentId="13_ncr:1_{7E481935-31A8-4042-B47A-32B87540F7E3}" xr6:coauthVersionLast="47" xr6:coauthVersionMax="47" xr10:uidLastSave="{00000000-0000-0000-0000-000000000000}"/>
  <bookViews>
    <workbookView xWindow="-120" yWindow="-120" windowWidth="20730" windowHeight="11040" tabRatio="871" xr2:uid="{00000000-000D-0000-FFFF-FFFF00000000}"/>
  </bookViews>
  <sheets>
    <sheet name="INDICADORES" sheetId="1" r:id="rId1"/>
    <sheet name="PRODUCCION MES" sheetId="2" r:id="rId2"/>
    <sheet name="PROD CONSULTA MEDICA" sheetId="3" r:id="rId3"/>
    <sheet name="UVR" sheetId="4" r:id="rId4"/>
    <sheet name="OP MED GRAL prim " sheetId="5" r:id="rId5"/>
    <sheet name="OP MEDICINA GRAL" sheetId="6" r:id="rId6"/>
    <sheet name="OP ORTOPEDIA" sheetId="7" r:id="rId7"/>
    <sheet name="OP ORTOPEDIA prim" sheetId="8" r:id="rId8"/>
    <sheet name="OP UROLOGÍA" sheetId="9" r:id="rId9"/>
    <sheet name="OP UROLOGIA prim" sheetId="10" r:id="rId10"/>
    <sheet name="OP MED INT" sheetId="11" r:id="rId11"/>
    <sheet name="OP MED INT prim" sheetId="12" r:id="rId12"/>
    <sheet name="OP ODONT" sheetId="13" r:id="rId13"/>
    <sheet name="OP ODONT prim" sheetId="14" r:id="rId14"/>
    <sheet name="OP PEDIAT" sheetId="15" r:id="rId15"/>
    <sheet name="OP PEDIAT prim" sheetId="16" r:id="rId16"/>
    <sheet name="OP CX" sheetId="17" r:id="rId17"/>
    <sheet name="OP CX prim" sheetId="18" r:id="rId18"/>
    <sheet name="CANCEL CX" sheetId="19" r:id="rId19"/>
    <sheet name="OP URG" sheetId="20" r:id="rId20"/>
    <sheet name="REINGRESO URG" sheetId="21" r:id="rId21"/>
    <sheet name="REMISION DE URG" sheetId="22" r:id="rId22"/>
    <sheet name="OP RX" sheetId="23" r:id="rId23"/>
    <sheet name="OP PROC QX" sheetId="24" r:id="rId24"/>
    <sheet name="REINGR" sheetId="25" r:id="rId25"/>
    <sheet name="MORTAL" sheetId="26" r:id="rId26"/>
    <sheet name="INFECC" sheetId="27" r:id="rId27"/>
    <sheet name="EV ADVER" sheetId="28" r:id="rId28"/>
    <sheet name="CAIDAS HOSPIT" sheetId="29" r:id="rId29"/>
    <sheet name="CAIDAS URG" sheetId="30" r:id="rId30"/>
    <sheet name="CAIDAS CEXT" sheetId="31" r:id="rId31"/>
    <sheet name="CAIDAS LAB" sheetId="32" r:id="rId32"/>
    <sheet name="CAIDAS RX" sheetId="33" r:id="rId33"/>
    <sheet name="CAIDAS EVADV" sheetId="34" r:id="rId34"/>
    <sheet name="CAIDAS INCID" sheetId="35" r:id="rId35"/>
    <sheet name="EV AD MED H" sheetId="36" r:id="rId36"/>
    <sheet name="EV AD MED URG" sheetId="37" r:id="rId37"/>
    <sheet name="ULCERAS PTE HOS" sheetId="38" r:id="rId38"/>
    <sheet name="REMISIONES AMB Y HOSP" sheetId="39" r:id="rId39"/>
    <sheet name="REMIS PARTOS" sheetId="40" r:id="rId40"/>
    <sheet name="SATISF USU" sheetId="41" r:id="rId41"/>
    <sheet name="OP GINEC PRIM" sheetId="43" r:id="rId42"/>
    <sheet name="OP GINEC" sheetId="42" r:id="rId43"/>
    <sheet name="OP OBSTETR" sheetId="44" r:id="rId44"/>
    <sheet name="OP OBST PRIM" sheetId="45" r:id="rId45"/>
    <sheet name="OP RX SIMPLE" sheetId="46" r:id="rId46"/>
    <sheet name="OP RX ESP TAC" sheetId="47" r:id="rId47"/>
    <sheet name="TOMA MUEST" sheetId="48" r:id="rId48"/>
    <sheet name="INFEC INTR" sheetId="49" r:id="rId49"/>
    <sheet name="ESP. Triage II" sheetId="50" r:id="rId50"/>
    <sheet name="MORTAL MAT" sheetId="51" r:id="rId51"/>
    <sheet name="MORTAL MENOR 5" sheetId="52" r:id="rId52"/>
    <sheet name="MORTAL INFANT" sheetId="53" r:id="rId53"/>
    <sheet name="ANALISIS MORT" sheetId="54" r:id="rId54"/>
    <sheet name="GUIA GESTANTES" sheetId="55" r:id="rId55"/>
    <sheet name="GUIA CAUSA EGRESO" sheetId="56" r:id="rId56"/>
    <sheet name="APENDICECT" sheetId="57" r:id="rId57"/>
    <sheet name="NEUMON BRONCOASP" sheetId="58" r:id="rId58"/>
    <sheet name="MANEJO IAM" sheetId="59" r:id="rId59"/>
    <sheet name="PROD UVR" sheetId="60" r:id="rId60"/>
    <sheet name="PROD TOTAL RX" sheetId="61" r:id="rId61"/>
    <sheet name="PROD TAC" sheetId="62" r:id="rId62"/>
    <sheet name="PROD ECOGRAFIA" sheetId="63" r:id="rId63"/>
    <sheet name="PROD MAMOGRAFIA" sheetId="64" r:id="rId64"/>
    <sheet name="PROD LAB" sheetId="65" r:id="rId65"/>
    <sheet name="PROD PART" sheetId="66" r:id="rId66"/>
    <sheet name="TASA PART CESAR" sheetId="67" r:id="rId67"/>
    <sheet name="PROD SLAS QX" sheetId="68" r:id="rId68"/>
    <sheet name="PROD AMBUL" sheetId="69" r:id="rId69"/>
    <sheet name="INCUMPLIM CIT MED" sheetId="70" r:id="rId70"/>
    <sheet name="PROD HOSP EGRESOS" sheetId="71" r:id="rId71"/>
    <sheet name="PROD HOSPIT DCO" sheetId="72" r:id="rId72"/>
    <sheet name="PROD UCI EGRESOS" sheetId="73" r:id="rId73"/>
    <sheet name="PROD UCI DCO" sheetId="74" r:id="rId74"/>
    <sheet name="% OCUP UCI" sheetId="75" r:id="rId75"/>
    <sheet name="DIAS ESTANCIA UCI" sheetId="76" r:id="rId76"/>
    <sheet name="GIRO CAMA UCI" sheetId="77" r:id="rId77"/>
    <sheet name="PROD UCINTERM EGRESOS" sheetId="78" r:id="rId78"/>
    <sheet name="PROD UCINTERM DCO" sheetId="79" r:id="rId79"/>
    <sheet name="% OCUP INTERMED" sheetId="80" r:id="rId80"/>
    <sheet name="DIAS ESTANCIA INTERMED" sheetId="81" r:id="rId81"/>
    <sheet name="GIRO CAMA INTERMED" sheetId="82" r:id="rId82"/>
    <sheet name="PROD URG" sheetId="83" r:id="rId83"/>
    <sheet name="PROD VACUN" sheetId="84" r:id="rId84"/>
    <sheet name="PROD TERAPIAS" sheetId="85" r:id="rId85"/>
    <sheet name="PROD TAB" sheetId="86" r:id="rId86"/>
    <sheet name="PROD TAM" sheetId="87" r:id="rId87"/>
    <sheet name="OBSERV URG" sheetId="88" r:id="rId88"/>
    <sheet name="PROD FARMACIA" sheetId="89" r:id="rId89"/>
    <sheet name="DIAS ESTANCIA" sheetId="90" r:id="rId90"/>
    <sheet name="GIRO CAMA" sheetId="91" r:id="rId91"/>
    <sheet name="% OCUP" sheetId="92" r:id="rId92"/>
    <sheet name="PASIVOS" sheetId="93" r:id="rId93"/>
    <sheet name="ENDEUD" sheetId="94" r:id="rId94"/>
    <sheet name="FACTUR" sheetId="96" r:id="rId95"/>
    <sheet name="INGRESO UVR" sheetId="97" r:id="rId96"/>
    <sheet name="GASTOS Y COSTOS" sheetId="95" r:id="rId97"/>
    <sheet name="GASTO UVR" sheetId="98" r:id="rId98"/>
    <sheet name="EFICIENCIA" sheetId="99" r:id="rId99"/>
    <sheet name="Valor PERSONAL" sheetId="100" r:id="rId100"/>
    <sheet name="DEUDA PERSONAL" sheetId="101" r:id="rId101"/>
    <sheet name="RECAUDO" sheetId="102" r:id="rId102"/>
    <sheet name="RADIC FACT" sheetId="103" r:id="rId103"/>
    <sheet name="REC VIG ANT" sheetId="104" r:id="rId104"/>
    <sheet name="CARTERA TOTAL" sheetId="105" r:id="rId105"/>
    <sheet name="EQUILIB. PPTAL RECAUDOS" sheetId="106" r:id="rId106"/>
    <sheet name="COMPRAS INSUMOS" sheetId="107" r:id="rId107"/>
    <sheet name="PROCESOS JUR" sheetId="108" r:id="rId108"/>
  </sheets>
  <externalReferences>
    <externalReference r:id="rId109"/>
  </externalReferences>
  <definedNames>
    <definedName name="_xlnm._FilterDatabase" localSheetId="0" hidden="1">INDICADORES!$A$2:$BF$109</definedName>
    <definedName name="KF">INDICADORES!$E$158</definedName>
    <definedName name="MARZO10">[1]Hoja4!$A:$B</definedName>
    <definedName name="Z_0001DF65_3B0F_497C_ACF5_D49EC607FD88_.wvu.Cols" localSheetId="104" hidden="1">'CARTERA TOTAL'!$AE:$AL</definedName>
    <definedName name="Z_0001DF65_3B0F_497C_ACF5_D49EC607FD88_.wvu.Cols" localSheetId="105" hidden="1">'EQUILIB. PPTAL RECAUDOS'!$AE:$XFD</definedName>
    <definedName name="Z_0001DF65_3B0F_497C_ACF5_D49EC607FD88_.wvu.Cols" localSheetId="5" hidden="1">'OP MEDICINA GRAL'!$AG:$XFD</definedName>
    <definedName name="Z_0001DF65_3B0F_497C_ACF5_D49EC607FD88_.wvu.Cols" localSheetId="6" hidden="1">'OP ORTOPEDIA'!$AG:$XFD</definedName>
    <definedName name="Z_0001DF65_3B0F_497C_ACF5_D49EC607FD88_.wvu.Cols" localSheetId="8" hidden="1">'OP UROLOGÍA'!$AF:$XFD</definedName>
    <definedName name="Z_0001DF65_3B0F_497C_ACF5_D49EC607FD88_.wvu.Cols" localSheetId="107" hidden="1">'PROCESOS JUR'!$F:$XFD</definedName>
    <definedName name="Z_0001DF65_3B0F_497C_ACF5_D49EC607FD88_.wvu.Cols" localSheetId="1" hidden="1">'PRODUCCION MES'!$P:$P,'PRODUCCION MES'!$T:$XFD</definedName>
    <definedName name="Z_0001DF65_3B0F_497C_ACF5_D49EC607FD88_.wvu.Cols" localSheetId="103" hidden="1">'REC VIG ANT'!$AE:$AL</definedName>
    <definedName name="Z_0001DF65_3B0F_497C_ACF5_D49EC607FD88_.wvu.FilterData" localSheetId="0" hidden="1">INDICADORES!$A$2:$BF$109</definedName>
    <definedName name="Z_0001DF65_3B0F_497C_ACF5_D49EC607FD88_.wvu.Rows" localSheetId="104" hidden="1">'CARTERA TOTAL'!$84:$1048576,'CARTERA TOTAL'!$53:$83</definedName>
    <definedName name="Z_0001DF65_3B0F_497C_ACF5_D49EC607FD88_.wvu.Rows" localSheetId="105" hidden="1">'EQUILIB. PPTAL RECAUDOS'!$53:$1048576</definedName>
    <definedName name="Z_0001DF65_3B0F_497C_ACF5_D49EC607FD88_.wvu.Rows" localSheetId="5" hidden="1">'OP MEDICINA GRAL'!$84:$1048576,'OP MEDICINA GRAL'!$54:$83</definedName>
    <definedName name="Z_0001DF65_3B0F_497C_ACF5_D49EC607FD88_.wvu.Rows" localSheetId="6" hidden="1">'OP ORTOPEDIA'!$84:$1048576,'OP ORTOPEDIA'!$54:$83</definedName>
    <definedName name="Z_0001DF65_3B0F_497C_ACF5_D49EC607FD88_.wvu.Rows" localSheetId="8" hidden="1">'OP UROLOGÍA'!$84:$1048576,'OP UROLOGÍA'!$54:$83</definedName>
    <definedName name="Z_0001DF65_3B0F_497C_ACF5_D49EC607FD88_.wvu.Rows" localSheetId="1" hidden="1">'PRODUCCION MES'!$52:$1048576</definedName>
    <definedName name="Z_0001DF65_3B0F_497C_ACF5_D49EC607FD88_.wvu.Rows" localSheetId="103" hidden="1">'REC VIG ANT'!$84:$1048576,'REC VIG ANT'!$53:$83</definedName>
    <definedName name="Z_01A85145_F11B_4D07_813B_8A8758CDD710_.wvu.Cols" localSheetId="104" hidden="1">'CARTERA TOTAL'!$AE:$AL</definedName>
    <definedName name="Z_01A85145_F11B_4D07_813B_8A8758CDD710_.wvu.Cols" localSheetId="105" hidden="1">'EQUILIB. PPTAL RECAUDOS'!$AE:$XFD</definedName>
    <definedName name="Z_01A85145_F11B_4D07_813B_8A8758CDD710_.wvu.Cols" localSheetId="5" hidden="1">'OP MEDICINA GRAL'!$AG:$XFD</definedName>
    <definedName name="Z_01A85145_F11B_4D07_813B_8A8758CDD710_.wvu.Cols" localSheetId="6" hidden="1">'OP ORTOPEDIA'!$AG:$XFD</definedName>
    <definedName name="Z_01A85145_F11B_4D07_813B_8A8758CDD710_.wvu.Cols" localSheetId="8" hidden="1">'OP UROLOGÍA'!$AF:$XFD</definedName>
    <definedName name="Z_01A85145_F11B_4D07_813B_8A8758CDD710_.wvu.Cols" localSheetId="107" hidden="1">'PROCESOS JUR'!$F:$XFD</definedName>
    <definedName name="Z_01A85145_F11B_4D07_813B_8A8758CDD710_.wvu.Cols" localSheetId="1" hidden="1">'PRODUCCION MES'!$P:$P,'PRODUCCION MES'!$T:$XFD</definedName>
    <definedName name="Z_01A85145_F11B_4D07_813B_8A8758CDD710_.wvu.Cols" localSheetId="103" hidden="1">'REC VIG ANT'!$AE:$AL</definedName>
    <definedName name="Z_01A85145_F11B_4D07_813B_8A8758CDD710_.wvu.FilterData" localSheetId="0" hidden="1">INDICADORES!$A$2:$BF$109</definedName>
    <definedName name="Z_01A85145_F11B_4D07_813B_8A8758CDD710_.wvu.Rows" localSheetId="104" hidden="1">'CARTERA TOTAL'!$84:$1048576,'CARTERA TOTAL'!$53:$83</definedName>
    <definedName name="Z_01A85145_F11B_4D07_813B_8A8758CDD710_.wvu.Rows" localSheetId="105" hidden="1">'EQUILIB. PPTAL RECAUDOS'!$53:$1048576</definedName>
    <definedName name="Z_01A85145_F11B_4D07_813B_8A8758CDD710_.wvu.Rows" localSheetId="5" hidden="1">'OP MEDICINA GRAL'!$84:$1048576,'OP MEDICINA GRAL'!$54:$83</definedName>
    <definedName name="Z_01A85145_F11B_4D07_813B_8A8758CDD710_.wvu.Rows" localSheetId="6" hidden="1">'OP ORTOPEDIA'!$84:$1048576,'OP ORTOPEDIA'!$54:$83</definedName>
    <definedName name="Z_01A85145_F11B_4D07_813B_8A8758CDD710_.wvu.Rows" localSheetId="8" hidden="1">'OP UROLOGÍA'!$84:$1048576,'OP UROLOGÍA'!$54:$83</definedName>
    <definedName name="Z_01A85145_F11B_4D07_813B_8A8758CDD710_.wvu.Rows" localSheetId="1" hidden="1">'PRODUCCION MES'!$52:$1048576</definedName>
    <definedName name="Z_01A85145_F11B_4D07_813B_8A8758CDD710_.wvu.Rows" localSheetId="103" hidden="1">'REC VIG ANT'!$84:$1048576,'REC VIG ANT'!$53:$83</definedName>
    <definedName name="Z_1132D6BB_BD35_469F_BF41_A86B335BD97B_.wvu.Cols" localSheetId="104" hidden="1">'CARTERA TOTAL'!$AE:$AL</definedName>
    <definedName name="Z_1132D6BB_BD35_469F_BF41_A86B335BD97B_.wvu.Cols" localSheetId="105" hidden="1">'EQUILIB. PPTAL RECAUDOS'!$AE:$XFD</definedName>
    <definedName name="Z_1132D6BB_BD35_469F_BF41_A86B335BD97B_.wvu.Cols" localSheetId="5" hidden="1">'OP MEDICINA GRAL'!$AG:$XFD</definedName>
    <definedName name="Z_1132D6BB_BD35_469F_BF41_A86B335BD97B_.wvu.Cols" localSheetId="6" hidden="1">'OP ORTOPEDIA'!$AG:$XFD</definedName>
    <definedName name="Z_1132D6BB_BD35_469F_BF41_A86B335BD97B_.wvu.Cols" localSheetId="8" hidden="1">'OP UROLOGÍA'!$AF:$XFD</definedName>
    <definedName name="Z_1132D6BB_BD35_469F_BF41_A86B335BD97B_.wvu.Cols" localSheetId="107" hidden="1">'PROCESOS JUR'!$F:$XFD</definedName>
    <definedName name="Z_1132D6BB_BD35_469F_BF41_A86B335BD97B_.wvu.Cols" localSheetId="1" hidden="1">'PRODUCCION MES'!$P:$P,'PRODUCCION MES'!$T:$XFD</definedName>
    <definedName name="Z_1132D6BB_BD35_469F_BF41_A86B335BD97B_.wvu.Cols" localSheetId="103" hidden="1">'REC VIG ANT'!$AE:$AL</definedName>
    <definedName name="Z_1132D6BB_BD35_469F_BF41_A86B335BD97B_.wvu.FilterData" localSheetId="0" hidden="1">INDICADORES!$A$2:$BF$109</definedName>
    <definedName name="Z_1132D6BB_BD35_469F_BF41_A86B335BD97B_.wvu.Rows" localSheetId="104" hidden="1">'CARTERA TOTAL'!$84:$1048576,'CARTERA TOTAL'!$53:$83</definedName>
    <definedName name="Z_1132D6BB_BD35_469F_BF41_A86B335BD97B_.wvu.Rows" localSheetId="105" hidden="1">'EQUILIB. PPTAL RECAUDOS'!$53:$1048576</definedName>
    <definedName name="Z_1132D6BB_BD35_469F_BF41_A86B335BD97B_.wvu.Rows" localSheetId="5" hidden="1">'OP MEDICINA GRAL'!$84:$1048576,'OP MEDICINA GRAL'!$54:$83</definedName>
    <definedName name="Z_1132D6BB_BD35_469F_BF41_A86B335BD97B_.wvu.Rows" localSheetId="6" hidden="1">'OP ORTOPEDIA'!$84:$1048576,'OP ORTOPEDIA'!$54:$83</definedName>
    <definedName name="Z_1132D6BB_BD35_469F_BF41_A86B335BD97B_.wvu.Rows" localSheetId="8" hidden="1">'OP UROLOGÍA'!$84:$1048576,'OP UROLOGÍA'!$54:$83</definedName>
    <definedName name="Z_1132D6BB_BD35_469F_BF41_A86B335BD97B_.wvu.Rows" localSheetId="1" hidden="1">'PRODUCCION MES'!$52:$1048576</definedName>
    <definedName name="Z_1132D6BB_BD35_469F_BF41_A86B335BD97B_.wvu.Rows" localSheetId="103" hidden="1">'REC VIG ANT'!$84:$1048576,'REC VIG ANT'!$53:$83</definedName>
    <definedName name="Z_11E60353_53A2_40FD_8DD1_6654D3943E00_.wvu.Cols" localSheetId="104" hidden="1">'CARTERA TOTAL'!$AE:$AL</definedName>
    <definedName name="Z_11E60353_53A2_40FD_8DD1_6654D3943E00_.wvu.Cols" localSheetId="105" hidden="1">'EQUILIB. PPTAL RECAUDOS'!$AE:$XFD</definedName>
    <definedName name="Z_11E60353_53A2_40FD_8DD1_6654D3943E00_.wvu.Cols" localSheetId="5" hidden="1">'OP MEDICINA GRAL'!$AG:$XFD</definedName>
    <definedName name="Z_11E60353_53A2_40FD_8DD1_6654D3943E00_.wvu.Cols" localSheetId="6" hidden="1">'OP ORTOPEDIA'!$AG:$XFD</definedName>
    <definedName name="Z_11E60353_53A2_40FD_8DD1_6654D3943E00_.wvu.Cols" localSheetId="8" hidden="1">'OP UROLOGÍA'!$AF:$XFD</definedName>
    <definedName name="Z_11E60353_53A2_40FD_8DD1_6654D3943E00_.wvu.Cols" localSheetId="107" hidden="1">'PROCESOS JUR'!$F:$XFD</definedName>
    <definedName name="Z_11E60353_53A2_40FD_8DD1_6654D3943E00_.wvu.Cols" localSheetId="1" hidden="1">'PRODUCCION MES'!$P:$P,'PRODUCCION MES'!$T:$XFD</definedName>
    <definedName name="Z_11E60353_53A2_40FD_8DD1_6654D3943E00_.wvu.Cols" localSheetId="103" hidden="1">'REC VIG ANT'!$AE:$AL</definedName>
    <definedName name="Z_11E60353_53A2_40FD_8DD1_6654D3943E00_.wvu.FilterData" localSheetId="0" hidden="1">INDICADORES!$A$2:$BF$109</definedName>
    <definedName name="Z_11E60353_53A2_40FD_8DD1_6654D3943E00_.wvu.Rows" localSheetId="104" hidden="1">'CARTERA TOTAL'!$84:$1048576,'CARTERA TOTAL'!$53:$83</definedName>
    <definedName name="Z_11E60353_53A2_40FD_8DD1_6654D3943E00_.wvu.Rows" localSheetId="105" hidden="1">'EQUILIB. PPTAL RECAUDOS'!$53:$1048576</definedName>
    <definedName name="Z_11E60353_53A2_40FD_8DD1_6654D3943E00_.wvu.Rows" localSheetId="5" hidden="1">'OP MEDICINA GRAL'!$84:$1048576,'OP MEDICINA GRAL'!$54:$83</definedName>
    <definedName name="Z_11E60353_53A2_40FD_8DD1_6654D3943E00_.wvu.Rows" localSheetId="6" hidden="1">'OP ORTOPEDIA'!$84:$1048576,'OP ORTOPEDIA'!$54:$83</definedName>
    <definedName name="Z_11E60353_53A2_40FD_8DD1_6654D3943E00_.wvu.Rows" localSheetId="8" hidden="1">'OP UROLOGÍA'!$84:$1048576,'OP UROLOGÍA'!$54:$83</definedName>
    <definedName name="Z_11E60353_53A2_40FD_8DD1_6654D3943E00_.wvu.Rows" localSheetId="1" hidden="1">'PRODUCCION MES'!$52:$1048576</definedName>
    <definedName name="Z_11E60353_53A2_40FD_8DD1_6654D3943E00_.wvu.Rows" localSheetId="103" hidden="1">'REC VIG ANT'!$84:$1048576,'REC VIG ANT'!$53:$83</definedName>
    <definedName name="Z_1775B0BA_CE4E_4CAD_AE72_06BBBCCECC32_.wvu.FilterData" localSheetId="0" hidden="1">INDICADORES!$A$2:$BF$109</definedName>
    <definedName name="Z_187695E8_F439_4E8B_9390_62D53A41785B_.wvu.Cols" localSheetId="104" hidden="1">'CARTERA TOTAL'!$AE:$AL</definedName>
    <definedName name="Z_187695E8_F439_4E8B_9390_62D53A41785B_.wvu.Cols" localSheetId="105" hidden="1">'EQUILIB. PPTAL RECAUDOS'!$AE:$XFD</definedName>
    <definedName name="Z_187695E8_F439_4E8B_9390_62D53A41785B_.wvu.Cols" localSheetId="5" hidden="1">'OP MEDICINA GRAL'!$AG:$XFD</definedName>
    <definedName name="Z_187695E8_F439_4E8B_9390_62D53A41785B_.wvu.Cols" localSheetId="6" hidden="1">'OP ORTOPEDIA'!$AG:$XFD</definedName>
    <definedName name="Z_187695E8_F439_4E8B_9390_62D53A41785B_.wvu.Cols" localSheetId="8" hidden="1">'OP UROLOGÍA'!$AF:$XFD</definedName>
    <definedName name="Z_187695E8_F439_4E8B_9390_62D53A41785B_.wvu.Cols" localSheetId="107" hidden="1">'PROCESOS JUR'!$F:$XFD</definedName>
    <definedName name="Z_187695E8_F439_4E8B_9390_62D53A41785B_.wvu.Cols" localSheetId="1" hidden="1">'PRODUCCION MES'!$P:$P,'PRODUCCION MES'!$T:$XFD</definedName>
    <definedName name="Z_187695E8_F439_4E8B_9390_62D53A41785B_.wvu.Cols" localSheetId="103" hidden="1">'REC VIG ANT'!$AE:$AL</definedName>
    <definedName name="Z_187695E8_F439_4E8B_9390_62D53A41785B_.wvu.FilterData" localSheetId="0" hidden="1">INDICADORES!$A$2:$BF$109</definedName>
    <definedName name="Z_187695E8_F439_4E8B_9390_62D53A41785B_.wvu.Rows" localSheetId="104" hidden="1">'CARTERA TOTAL'!$84:$1048576,'CARTERA TOTAL'!$53:$83</definedName>
    <definedName name="Z_187695E8_F439_4E8B_9390_62D53A41785B_.wvu.Rows" localSheetId="105" hidden="1">'EQUILIB. PPTAL RECAUDOS'!$53:$1048576</definedName>
    <definedName name="Z_187695E8_F439_4E8B_9390_62D53A41785B_.wvu.Rows" localSheetId="5" hidden="1">'OP MEDICINA GRAL'!$84:$1048576,'OP MEDICINA GRAL'!$54:$83</definedName>
    <definedName name="Z_187695E8_F439_4E8B_9390_62D53A41785B_.wvu.Rows" localSheetId="6" hidden="1">'OP ORTOPEDIA'!$84:$1048576,'OP ORTOPEDIA'!$54:$83</definedName>
    <definedName name="Z_187695E8_F439_4E8B_9390_62D53A41785B_.wvu.Rows" localSheetId="8" hidden="1">'OP UROLOGÍA'!$84:$1048576,'OP UROLOGÍA'!$54:$83</definedName>
    <definedName name="Z_187695E8_F439_4E8B_9390_62D53A41785B_.wvu.Rows" localSheetId="1" hidden="1">'PRODUCCION MES'!$52:$1048576</definedName>
    <definedName name="Z_187695E8_F439_4E8B_9390_62D53A41785B_.wvu.Rows" localSheetId="103" hidden="1">'REC VIG ANT'!$84:$1048576,'REC VIG ANT'!$53:$83</definedName>
    <definedName name="Z_1BA19DBB_DBFD_4097_9E3A_505E14ABB054_.wvu.FilterData" localSheetId="0" hidden="1">INDICADORES!$A$2:$BF$109</definedName>
    <definedName name="Z_201C1097_0C3C_4AFA_814C_99E885BB3BA9_.wvu.Cols" localSheetId="104" hidden="1">'CARTERA TOTAL'!$AE:$AL</definedName>
    <definedName name="Z_201C1097_0C3C_4AFA_814C_99E885BB3BA9_.wvu.Cols" localSheetId="105" hidden="1">'EQUILIB. PPTAL RECAUDOS'!$AE:$XFD</definedName>
    <definedName name="Z_201C1097_0C3C_4AFA_814C_99E885BB3BA9_.wvu.Cols" localSheetId="5" hidden="1">'OP MEDICINA GRAL'!$AG:$XFD</definedName>
    <definedName name="Z_201C1097_0C3C_4AFA_814C_99E885BB3BA9_.wvu.Cols" localSheetId="6" hidden="1">'OP ORTOPEDIA'!$AG:$XFD</definedName>
    <definedName name="Z_201C1097_0C3C_4AFA_814C_99E885BB3BA9_.wvu.Cols" localSheetId="8" hidden="1">'OP UROLOGÍA'!$AF:$XFD</definedName>
    <definedName name="Z_201C1097_0C3C_4AFA_814C_99E885BB3BA9_.wvu.Cols" localSheetId="107" hidden="1">'PROCESOS JUR'!$F:$XFD</definedName>
    <definedName name="Z_201C1097_0C3C_4AFA_814C_99E885BB3BA9_.wvu.Cols" localSheetId="1" hidden="1">'PRODUCCION MES'!$P:$P,'PRODUCCION MES'!$T:$XFD</definedName>
    <definedName name="Z_201C1097_0C3C_4AFA_814C_99E885BB3BA9_.wvu.Cols" localSheetId="103" hidden="1">'REC VIG ANT'!$AE:$AL</definedName>
    <definedName name="Z_201C1097_0C3C_4AFA_814C_99E885BB3BA9_.wvu.FilterData" localSheetId="0" hidden="1">INDICADORES!$A$2:$BF$109</definedName>
    <definedName name="Z_201C1097_0C3C_4AFA_814C_99E885BB3BA9_.wvu.Rows" localSheetId="104" hidden="1">'CARTERA TOTAL'!$84:$1048576,'CARTERA TOTAL'!$53:$83</definedName>
    <definedName name="Z_201C1097_0C3C_4AFA_814C_99E885BB3BA9_.wvu.Rows" localSheetId="105" hidden="1">'EQUILIB. PPTAL RECAUDOS'!$53:$1048576</definedName>
    <definedName name="Z_201C1097_0C3C_4AFA_814C_99E885BB3BA9_.wvu.Rows" localSheetId="5" hidden="1">'OP MEDICINA GRAL'!$84:$1048576,'OP MEDICINA GRAL'!$54:$83</definedName>
    <definedName name="Z_201C1097_0C3C_4AFA_814C_99E885BB3BA9_.wvu.Rows" localSheetId="6" hidden="1">'OP ORTOPEDIA'!$84:$1048576,'OP ORTOPEDIA'!$54:$83</definedName>
    <definedName name="Z_201C1097_0C3C_4AFA_814C_99E885BB3BA9_.wvu.Rows" localSheetId="8" hidden="1">'OP UROLOGÍA'!$84:$1048576,'OP UROLOGÍA'!$54:$83</definedName>
    <definedName name="Z_201C1097_0C3C_4AFA_814C_99E885BB3BA9_.wvu.Rows" localSheetId="1" hidden="1">'PRODUCCION MES'!$52:$1048576</definedName>
    <definedName name="Z_201C1097_0C3C_4AFA_814C_99E885BB3BA9_.wvu.Rows" localSheetId="103" hidden="1">'REC VIG ANT'!$84:$1048576,'REC VIG ANT'!$53:$83</definedName>
    <definedName name="Z_216CB5F9_6788_4A70_880A_08553118F167_.wvu.Cols" localSheetId="104" hidden="1">'CARTERA TOTAL'!$AE:$AL</definedName>
    <definedName name="Z_216CB5F9_6788_4A70_880A_08553118F167_.wvu.Cols" localSheetId="105" hidden="1">'EQUILIB. PPTAL RECAUDOS'!$AE:$XFD</definedName>
    <definedName name="Z_216CB5F9_6788_4A70_880A_08553118F167_.wvu.Cols" localSheetId="5" hidden="1">'OP MEDICINA GRAL'!$AG:$XFD</definedName>
    <definedName name="Z_216CB5F9_6788_4A70_880A_08553118F167_.wvu.Cols" localSheetId="6" hidden="1">'OP ORTOPEDIA'!$AG:$XFD</definedName>
    <definedName name="Z_216CB5F9_6788_4A70_880A_08553118F167_.wvu.Cols" localSheetId="8" hidden="1">'OP UROLOGÍA'!$AF:$XFD</definedName>
    <definedName name="Z_216CB5F9_6788_4A70_880A_08553118F167_.wvu.Cols" localSheetId="107" hidden="1">'PROCESOS JUR'!$F:$XFD</definedName>
    <definedName name="Z_216CB5F9_6788_4A70_880A_08553118F167_.wvu.Cols" localSheetId="1" hidden="1">'PRODUCCION MES'!$P:$P,'PRODUCCION MES'!$T:$XFD</definedName>
    <definedName name="Z_216CB5F9_6788_4A70_880A_08553118F167_.wvu.Cols" localSheetId="103" hidden="1">'REC VIG ANT'!$AE:$AL</definedName>
    <definedName name="Z_216CB5F9_6788_4A70_880A_08553118F167_.wvu.FilterData" localSheetId="0" hidden="1">INDICADORES!$A$2:$BF$109</definedName>
    <definedName name="Z_216CB5F9_6788_4A70_880A_08553118F167_.wvu.Rows" localSheetId="104" hidden="1">'CARTERA TOTAL'!$84:$1048576,'CARTERA TOTAL'!$53:$83</definedName>
    <definedName name="Z_216CB5F9_6788_4A70_880A_08553118F167_.wvu.Rows" localSheetId="105" hidden="1">'EQUILIB. PPTAL RECAUDOS'!$53:$1048576</definedName>
    <definedName name="Z_216CB5F9_6788_4A70_880A_08553118F167_.wvu.Rows" localSheetId="5" hidden="1">'OP MEDICINA GRAL'!$84:$1048576,'OP MEDICINA GRAL'!$54:$83</definedName>
    <definedName name="Z_216CB5F9_6788_4A70_880A_08553118F167_.wvu.Rows" localSheetId="6" hidden="1">'OP ORTOPEDIA'!$84:$1048576,'OP ORTOPEDIA'!$54:$83</definedName>
    <definedName name="Z_216CB5F9_6788_4A70_880A_08553118F167_.wvu.Rows" localSheetId="8" hidden="1">'OP UROLOGÍA'!$84:$1048576,'OP UROLOGÍA'!$54:$83</definedName>
    <definedName name="Z_216CB5F9_6788_4A70_880A_08553118F167_.wvu.Rows" localSheetId="1" hidden="1">'PRODUCCION MES'!$52:$1048576</definedName>
    <definedName name="Z_216CB5F9_6788_4A70_880A_08553118F167_.wvu.Rows" localSheetId="103" hidden="1">'REC VIG ANT'!$84:$1048576,'REC VIG ANT'!$53:$83</definedName>
    <definedName name="Z_276815C9_765B_4D8F_84CE_589C02973B89_.wvu.FilterData" localSheetId="0" hidden="1">INDICADORES!$A$2:$BF$109</definedName>
    <definedName name="Z_2E4F15DE_390A_408D_803F_300F9630CAD0_.wvu.FilterData" localSheetId="0" hidden="1">INDICADORES!$A$2:$BF$109</definedName>
    <definedName name="Z_2EAF2E0B_E9A5_4009_AED8_A990F9027B98_.wvu.FilterData" localSheetId="0" hidden="1">INDICADORES!$A$2:$BF$109</definedName>
    <definedName name="Z_3778FC27_86A9_4EBB_9A3E_947A0724D04C_.wvu.FilterData" localSheetId="0" hidden="1">INDICADORES!$A$2:$BF$109</definedName>
    <definedName name="Z_39DA2FDD_4E3D_481D_A336_9D29DBC11B08_.wvu.Cols" localSheetId="104" hidden="1">'CARTERA TOTAL'!$AE:$AL</definedName>
    <definedName name="Z_39DA2FDD_4E3D_481D_A336_9D29DBC11B08_.wvu.Cols" localSheetId="105" hidden="1">'EQUILIB. PPTAL RECAUDOS'!$AE:$XFD</definedName>
    <definedName name="Z_39DA2FDD_4E3D_481D_A336_9D29DBC11B08_.wvu.Cols" localSheetId="5" hidden="1">'OP MEDICINA GRAL'!$AG:$XFD</definedName>
    <definedName name="Z_39DA2FDD_4E3D_481D_A336_9D29DBC11B08_.wvu.Cols" localSheetId="6" hidden="1">'OP ORTOPEDIA'!$AG:$XFD</definedName>
    <definedName name="Z_39DA2FDD_4E3D_481D_A336_9D29DBC11B08_.wvu.Cols" localSheetId="8" hidden="1">'OP UROLOGÍA'!$AF:$XFD</definedName>
    <definedName name="Z_39DA2FDD_4E3D_481D_A336_9D29DBC11B08_.wvu.Cols" localSheetId="107" hidden="1">'PROCESOS JUR'!$F:$XFD</definedName>
    <definedName name="Z_39DA2FDD_4E3D_481D_A336_9D29DBC11B08_.wvu.Cols" localSheetId="1" hidden="1">'PRODUCCION MES'!$P:$P,'PRODUCCION MES'!$T:$XFD</definedName>
    <definedName name="Z_39DA2FDD_4E3D_481D_A336_9D29DBC11B08_.wvu.Cols" localSheetId="103" hidden="1">'REC VIG ANT'!$AE:$AL</definedName>
    <definedName name="Z_39DA2FDD_4E3D_481D_A336_9D29DBC11B08_.wvu.FilterData" localSheetId="0" hidden="1">INDICADORES!$A$2:$BF$109</definedName>
    <definedName name="Z_39DA2FDD_4E3D_481D_A336_9D29DBC11B08_.wvu.Rows" localSheetId="104" hidden="1">'CARTERA TOTAL'!$84:$1048576,'CARTERA TOTAL'!$53:$83</definedName>
    <definedName name="Z_39DA2FDD_4E3D_481D_A336_9D29DBC11B08_.wvu.Rows" localSheetId="105" hidden="1">'EQUILIB. PPTAL RECAUDOS'!$53:$1048576</definedName>
    <definedName name="Z_39DA2FDD_4E3D_481D_A336_9D29DBC11B08_.wvu.Rows" localSheetId="5" hidden="1">'OP MEDICINA GRAL'!$84:$1048576,'OP MEDICINA GRAL'!$54:$83</definedName>
    <definedName name="Z_39DA2FDD_4E3D_481D_A336_9D29DBC11B08_.wvu.Rows" localSheetId="6" hidden="1">'OP ORTOPEDIA'!$84:$1048576,'OP ORTOPEDIA'!$54:$83</definedName>
    <definedName name="Z_39DA2FDD_4E3D_481D_A336_9D29DBC11B08_.wvu.Rows" localSheetId="8" hidden="1">'OP UROLOGÍA'!$84:$1048576,'OP UROLOGÍA'!$54:$83</definedName>
    <definedName name="Z_39DA2FDD_4E3D_481D_A336_9D29DBC11B08_.wvu.Rows" localSheetId="1" hidden="1">'PRODUCCION MES'!$52:$1048576</definedName>
    <definedName name="Z_39DA2FDD_4E3D_481D_A336_9D29DBC11B08_.wvu.Rows" localSheetId="103" hidden="1">'REC VIG ANT'!$84:$1048576,'REC VIG ANT'!$53:$83</definedName>
    <definedName name="Z_3CB70B4C_B470_4BA0_9E23_FFA2592736B8_.wvu.FilterData" localSheetId="0" hidden="1">INDICADORES!$A$2:$BF$109</definedName>
    <definedName name="Z_3EC0D979_FE57_4FB6_9C0B_60C960E88BF6_.wvu.FilterData" localSheetId="0" hidden="1">INDICADORES!$A$2:$BF$109</definedName>
    <definedName name="Z_44F0F931_FF8F_4146_9628_099A7B02EE59_.wvu.Cols" localSheetId="104" hidden="1">'CARTERA TOTAL'!$AE:$AL</definedName>
    <definedName name="Z_44F0F931_FF8F_4146_9628_099A7B02EE59_.wvu.Cols" localSheetId="105" hidden="1">'EQUILIB. PPTAL RECAUDOS'!$AE:$XFD</definedName>
    <definedName name="Z_44F0F931_FF8F_4146_9628_099A7B02EE59_.wvu.Cols" localSheetId="5" hidden="1">'OP MEDICINA GRAL'!$AG:$XFD</definedName>
    <definedName name="Z_44F0F931_FF8F_4146_9628_099A7B02EE59_.wvu.Cols" localSheetId="6" hidden="1">'OP ORTOPEDIA'!$AG:$XFD</definedName>
    <definedName name="Z_44F0F931_FF8F_4146_9628_099A7B02EE59_.wvu.Cols" localSheetId="8" hidden="1">'OP UROLOGÍA'!$AF:$XFD</definedName>
    <definedName name="Z_44F0F931_FF8F_4146_9628_099A7B02EE59_.wvu.Cols" localSheetId="107" hidden="1">'PROCESOS JUR'!$F:$XFD</definedName>
    <definedName name="Z_44F0F931_FF8F_4146_9628_099A7B02EE59_.wvu.Cols" localSheetId="1" hidden="1">'PRODUCCION MES'!$P:$P,'PRODUCCION MES'!$T:$XFD</definedName>
    <definedName name="Z_44F0F931_FF8F_4146_9628_099A7B02EE59_.wvu.Cols" localSheetId="103" hidden="1">'REC VIG ANT'!$AE:$AL</definedName>
    <definedName name="Z_44F0F931_FF8F_4146_9628_099A7B02EE59_.wvu.FilterData" localSheetId="0" hidden="1">INDICADORES!$A$2:$BF$109</definedName>
    <definedName name="Z_44F0F931_FF8F_4146_9628_099A7B02EE59_.wvu.Rows" localSheetId="104" hidden="1">'CARTERA TOTAL'!$84:$1048576,'CARTERA TOTAL'!$53:$83</definedName>
    <definedName name="Z_44F0F931_FF8F_4146_9628_099A7B02EE59_.wvu.Rows" localSheetId="105" hidden="1">'EQUILIB. PPTAL RECAUDOS'!$53:$1048576</definedName>
    <definedName name="Z_44F0F931_FF8F_4146_9628_099A7B02EE59_.wvu.Rows" localSheetId="5" hidden="1">'OP MEDICINA GRAL'!$84:$1048576,'OP MEDICINA GRAL'!$54:$83</definedName>
    <definedName name="Z_44F0F931_FF8F_4146_9628_099A7B02EE59_.wvu.Rows" localSheetId="6" hidden="1">'OP ORTOPEDIA'!$84:$1048576,'OP ORTOPEDIA'!$54:$83</definedName>
    <definedName name="Z_44F0F931_FF8F_4146_9628_099A7B02EE59_.wvu.Rows" localSheetId="8" hidden="1">'OP UROLOGÍA'!$84:$1048576,'OP UROLOGÍA'!$54:$83</definedName>
    <definedName name="Z_44F0F931_FF8F_4146_9628_099A7B02EE59_.wvu.Rows" localSheetId="1" hidden="1">'PRODUCCION MES'!$52:$1048576</definedName>
    <definedName name="Z_44F0F931_FF8F_4146_9628_099A7B02EE59_.wvu.Rows" localSheetId="103" hidden="1">'REC VIG ANT'!$84:$1048576,'REC VIG ANT'!$53:$83</definedName>
    <definedName name="Z_4A64DEC5_4274_4F35_AAB7_43CED9BAC246_.wvu.FilterData" localSheetId="0" hidden="1">INDICADORES!$A$2:$BF$109</definedName>
    <definedName name="Z_4B06A440_0745_43CE_8047_97DB98249CF6_.wvu.Cols" localSheetId="104" hidden="1">'CARTERA TOTAL'!$AE:$AL</definedName>
    <definedName name="Z_4B06A440_0745_43CE_8047_97DB98249CF6_.wvu.Cols" localSheetId="105" hidden="1">'EQUILIB. PPTAL RECAUDOS'!$AE:$XFD</definedName>
    <definedName name="Z_4B06A440_0745_43CE_8047_97DB98249CF6_.wvu.Cols" localSheetId="5" hidden="1">'OP MEDICINA GRAL'!$AG:$XFD</definedName>
    <definedName name="Z_4B06A440_0745_43CE_8047_97DB98249CF6_.wvu.Cols" localSheetId="6" hidden="1">'OP ORTOPEDIA'!$AG:$XFD</definedName>
    <definedName name="Z_4B06A440_0745_43CE_8047_97DB98249CF6_.wvu.Cols" localSheetId="8" hidden="1">'OP UROLOGÍA'!$AF:$XFD</definedName>
    <definedName name="Z_4B06A440_0745_43CE_8047_97DB98249CF6_.wvu.Cols" localSheetId="107" hidden="1">'PROCESOS JUR'!$F:$XFD</definedName>
    <definedName name="Z_4B06A440_0745_43CE_8047_97DB98249CF6_.wvu.Cols" localSheetId="1" hidden="1">'PRODUCCION MES'!$P:$P,'PRODUCCION MES'!$T:$XFD</definedName>
    <definedName name="Z_4B06A440_0745_43CE_8047_97DB98249CF6_.wvu.Cols" localSheetId="103" hidden="1">'REC VIG ANT'!$AE:$AL</definedName>
    <definedName name="Z_4B06A440_0745_43CE_8047_97DB98249CF6_.wvu.FilterData" localSheetId="0" hidden="1">INDICADORES!$A$2:$BF$109</definedName>
    <definedName name="Z_4B06A440_0745_43CE_8047_97DB98249CF6_.wvu.Rows" localSheetId="104" hidden="1">'CARTERA TOTAL'!$84:$1048576,'CARTERA TOTAL'!$53:$83</definedName>
    <definedName name="Z_4B06A440_0745_43CE_8047_97DB98249CF6_.wvu.Rows" localSheetId="105" hidden="1">'EQUILIB. PPTAL RECAUDOS'!$53:$1048576</definedName>
    <definedName name="Z_4B06A440_0745_43CE_8047_97DB98249CF6_.wvu.Rows" localSheetId="5" hidden="1">'OP MEDICINA GRAL'!$84:$1048576,'OP MEDICINA GRAL'!$54:$83</definedName>
    <definedName name="Z_4B06A440_0745_43CE_8047_97DB98249CF6_.wvu.Rows" localSheetId="6" hidden="1">'OP ORTOPEDIA'!$84:$1048576,'OP ORTOPEDIA'!$54:$83</definedName>
    <definedName name="Z_4B06A440_0745_43CE_8047_97DB98249CF6_.wvu.Rows" localSheetId="8" hidden="1">'OP UROLOGÍA'!$84:$1048576,'OP UROLOGÍA'!$54:$83</definedName>
    <definedName name="Z_4B06A440_0745_43CE_8047_97DB98249CF6_.wvu.Rows" localSheetId="1" hidden="1">'PRODUCCION MES'!$52:$1048576</definedName>
    <definedName name="Z_4B06A440_0745_43CE_8047_97DB98249CF6_.wvu.Rows" localSheetId="103" hidden="1">'REC VIG ANT'!$84:$1048576,'REC VIG ANT'!$53:$83</definedName>
    <definedName name="Z_4F27A6F2_707D_47B2_BF4A_F027B75A33FC_.wvu.Cols" localSheetId="104" hidden="1">'CARTERA TOTAL'!$AE:$AL</definedName>
    <definedName name="Z_4F27A6F2_707D_47B2_BF4A_F027B75A33FC_.wvu.Cols" localSheetId="105" hidden="1">'EQUILIB. PPTAL RECAUDOS'!$AE:$XFD</definedName>
    <definedName name="Z_4F27A6F2_707D_47B2_BF4A_F027B75A33FC_.wvu.Cols" localSheetId="5" hidden="1">'OP MEDICINA GRAL'!$AG:$XFD</definedName>
    <definedName name="Z_4F27A6F2_707D_47B2_BF4A_F027B75A33FC_.wvu.Cols" localSheetId="6" hidden="1">'OP ORTOPEDIA'!$AG:$XFD</definedName>
    <definedName name="Z_4F27A6F2_707D_47B2_BF4A_F027B75A33FC_.wvu.Cols" localSheetId="8" hidden="1">'OP UROLOGÍA'!$AF:$XFD</definedName>
    <definedName name="Z_4F27A6F2_707D_47B2_BF4A_F027B75A33FC_.wvu.Cols" localSheetId="107" hidden="1">'PROCESOS JUR'!$F:$XFD</definedName>
    <definedName name="Z_4F27A6F2_707D_47B2_BF4A_F027B75A33FC_.wvu.Cols" localSheetId="1" hidden="1">'PRODUCCION MES'!$P:$P,'PRODUCCION MES'!$T:$XFD</definedName>
    <definedName name="Z_4F27A6F2_707D_47B2_BF4A_F027B75A33FC_.wvu.Cols" localSheetId="103" hidden="1">'REC VIG ANT'!$AE:$AL</definedName>
    <definedName name="Z_4F27A6F2_707D_47B2_BF4A_F027B75A33FC_.wvu.FilterData" localSheetId="0" hidden="1">INDICADORES!$A$2:$BF$109</definedName>
    <definedName name="Z_4F27A6F2_707D_47B2_BF4A_F027B75A33FC_.wvu.Rows" localSheetId="104" hidden="1">'CARTERA TOTAL'!$84:$1048576,'CARTERA TOTAL'!$53:$83</definedName>
    <definedName name="Z_4F27A6F2_707D_47B2_BF4A_F027B75A33FC_.wvu.Rows" localSheetId="105" hidden="1">'EQUILIB. PPTAL RECAUDOS'!$53:$1048576</definedName>
    <definedName name="Z_4F27A6F2_707D_47B2_BF4A_F027B75A33FC_.wvu.Rows" localSheetId="5" hidden="1">'OP MEDICINA GRAL'!$84:$1048576,'OP MEDICINA GRAL'!$54:$83</definedName>
    <definedName name="Z_4F27A6F2_707D_47B2_BF4A_F027B75A33FC_.wvu.Rows" localSheetId="6" hidden="1">'OP ORTOPEDIA'!$84:$1048576,'OP ORTOPEDIA'!$54:$83</definedName>
    <definedName name="Z_4F27A6F2_707D_47B2_BF4A_F027B75A33FC_.wvu.Rows" localSheetId="8" hidden="1">'OP UROLOGÍA'!$84:$1048576,'OP UROLOGÍA'!$54:$83</definedName>
    <definedName name="Z_4F27A6F2_707D_47B2_BF4A_F027B75A33FC_.wvu.Rows" localSheetId="1" hidden="1">'PRODUCCION MES'!$52:$1048576</definedName>
    <definedName name="Z_4F27A6F2_707D_47B2_BF4A_F027B75A33FC_.wvu.Rows" localSheetId="103" hidden="1">'REC VIG ANT'!$84:$1048576,'REC VIG ANT'!$53:$83</definedName>
    <definedName name="Z_53B1F364_74AB_4EAF_B740_65B7A8B84FCE_.wvu.FilterData" localSheetId="0" hidden="1">INDICADORES!$A$2:$BF$109</definedName>
    <definedName name="Z_55281065_D5BF_4CE2_9B31_E26167FA20A4_.wvu.FilterData" localSheetId="0" hidden="1">INDICADORES!$A$2:$BF$109</definedName>
    <definedName name="Z_58E17E02_EA26_43F8_8BDB_73257FED274F_.wvu.FilterData" localSheetId="0" hidden="1">INDICADORES!$A$2:$BF$109</definedName>
    <definedName name="Z_62DF5315_3D99_4C8E_BAEC_100B3280B10D_.wvu.Cols" localSheetId="104" hidden="1">'CARTERA TOTAL'!$AE:$AL</definedName>
    <definedName name="Z_62DF5315_3D99_4C8E_BAEC_100B3280B10D_.wvu.Cols" localSheetId="105" hidden="1">'EQUILIB. PPTAL RECAUDOS'!$AE:$XFD</definedName>
    <definedName name="Z_62DF5315_3D99_4C8E_BAEC_100B3280B10D_.wvu.Cols" localSheetId="5" hidden="1">'OP MEDICINA GRAL'!$AG:$XFD</definedName>
    <definedName name="Z_62DF5315_3D99_4C8E_BAEC_100B3280B10D_.wvu.Cols" localSheetId="6" hidden="1">'OP ORTOPEDIA'!$AG:$XFD</definedName>
    <definedName name="Z_62DF5315_3D99_4C8E_BAEC_100B3280B10D_.wvu.Cols" localSheetId="8" hidden="1">'OP UROLOGÍA'!$AF:$XFD</definedName>
    <definedName name="Z_62DF5315_3D99_4C8E_BAEC_100B3280B10D_.wvu.Cols" localSheetId="107" hidden="1">'PROCESOS JUR'!$F:$XFD</definedName>
    <definedName name="Z_62DF5315_3D99_4C8E_BAEC_100B3280B10D_.wvu.Cols" localSheetId="1" hidden="1">'PRODUCCION MES'!$P:$P,'PRODUCCION MES'!$T:$XFD</definedName>
    <definedName name="Z_62DF5315_3D99_4C8E_BAEC_100B3280B10D_.wvu.Cols" localSheetId="103" hidden="1">'REC VIG ANT'!$AE:$AL</definedName>
    <definedName name="Z_62DF5315_3D99_4C8E_BAEC_100B3280B10D_.wvu.FilterData" localSheetId="0" hidden="1">INDICADORES!$A$2:$BF$109</definedName>
    <definedName name="Z_62DF5315_3D99_4C8E_BAEC_100B3280B10D_.wvu.Rows" localSheetId="104" hidden="1">'CARTERA TOTAL'!$84:$1048576,'CARTERA TOTAL'!$53:$83</definedName>
    <definedName name="Z_62DF5315_3D99_4C8E_BAEC_100B3280B10D_.wvu.Rows" localSheetId="105" hidden="1">'EQUILIB. PPTAL RECAUDOS'!$53:$1048576</definedName>
    <definedName name="Z_62DF5315_3D99_4C8E_BAEC_100B3280B10D_.wvu.Rows" localSheetId="5" hidden="1">'OP MEDICINA GRAL'!$84:$1048576,'OP MEDICINA GRAL'!$54:$83</definedName>
    <definedName name="Z_62DF5315_3D99_4C8E_BAEC_100B3280B10D_.wvu.Rows" localSheetId="6" hidden="1">'OP ORTOPEDIA'!$84:$1048576,'OP ORTOPEDIA'!$54:$83</definedName>
    <definedName name="Z_62DF5315_3D99_4C8E_BAEC_100B3280B10D_.wvu.Rows" localSheetId="8" hidden="1">'OP UROLOGÍA'!$84:$1048576,'OP UROLOGÍA'!$54:$83</definedName>
    <definedName name="Z_62DF5315_3D99_4C8E_BAEC_100B3280B10D_.wvu.Rows" localSheetId="1" hidden="1">'PRODUCCION MES'!$52:$1048576</definedName>
    <definedName name="Z_62DF5315_3D99_4C8E_BAEC_100B3280B10D_.wvu.Rows" localSheetId="103" hidden="1">'REC VIG ANT'!$84:$1048576,'REC VIG ANT'!$53:$83</definedName>
    <definedName name="Z_65A35C60_76DA_4D0E_A2CE_2D83F84868D1_.wvu.FilterData" localSheetId="0" hidden="1">INDICADORES!$A$2:$BF$109</definedName>
    <definedName name="Z_71206789_1A95_4243_B1E4_204F0D4BB0C1_.wvu.Cols" localSheetId="104" hidden="1">'CARTERA TOTAL'!$AE:$AL</definedName>
    <definedName name="Z_71206789_1A95_4243_B1E4_204F0D4BB0C1_.wvu.Cols" localSheetId="105" hidden="1">'EQUILIB. PPTAL RECAUDOS'!$AE:$XFD</definedName>
    <definedName name="Z_71206789_1A95_4243_B1E4_204F0D4BB0C1_.wvu.Cols" localSheetId="5" hidden="1">'OP MEDICINA GRAL'!$AG:$XFD</definedName>
    <definedName name="Z_71206789_1A95_4243_B1E4_204F0D4BB0C1_.wvu.Cols" localSheetId="6" hidden="1">'OP ORTOPEDIA'!$AG:$XFD</definedName>
    <definedName name="Z_71206789_1A95_4243_B1E4_204F0D4BB0C1_.wvu.Cols" localSheetId="8" hidden="1">'OP UROLOGÍA'!$AF:$XFD</definedName>
    <definedName name="Z_71206789_1A95_4243_B1E4_204F0D4BB0C1_.wvu.Cols" localSheetId="107" hidden="1">'PROCESOS JUR'!$F:$XFD</definedName>
    <definedName name="Z_71206789_1A95_4243_B1E4_204F0D4BB0C1_.wvu.Cols" localSheetId="1" hidden="1">'PRODUCCION MES'!$P:$P,'PRODUCCION MES'!$T:$XFD</definedName>
    <definedName name="Z_71206789_1A95_4243_B1E4_204F0D4BB0C1_.wvu.Cols" localSheetId="103" hidden="1">'REC VIG ANT'!$AE:$AL</definedName>
    <definedName name="Z_71206789_1A95_4243_B1E4_204F0D4BB0C1_.wvu.FilterData" localSheetId="0" hidden="1">INDICADORES!$A$2:$BF$109</definedName>
    <definedName name="Z_71206789_1A95_4243_B1E4_204F0D4BB0C1_.wvu.Rows" localSheetId="104" hidden="1">'CARTERA TOTAL'!$84:$1048576,'CARTERA TOTAL'!$53:$83</definedName>
    <definedName name="Z_71206789_1A95_4243_B1E4_204F0D4BB0C1_.wvu.Rows" localSheetId="105" hidden="1">'EQUILIB. PPTAL RECAUDOS'!$53:$1048576</definedName>
    <definedName name="Z_71206789_1A95_4243_B1E4_204F0D4BB0C1_.wvu.Rows" localSheetId="5" hidden="1">'OP MEDICINA GRAL'!$84:$1048576,'OP MEDICINA GRAL'!$54:$83</definedName>
    <definedName name="Z_71206789_1A95_4243_B1E4_204F0D4BB0C1_.wvu.Rows" localSheetId="6" hidden="1">'OP ORTOPEDIA'!$84:$1048576,'OP ORTOPEDIA'!$54:$83</definedName>
    <definedName name="Z_71206789_1A95_4243_B1E4_204F0D4BB0C1_.wvu.Rows" localSheetId="8" hidden="1">'OP UROLOGÍA'!$84:$1048576,'OP UROLOGÍA'!$54:$83</definedName>
    <definedName name="Z_71206789_1A95_4243_B1E4_204F0D4BB0C1_.wvu.Rows" localSheetId="1" hidden="1">'PRODUCCION MES'!$52:$1048576</definedName>
    <definedName name="Z_71206789_1A95_4243_B1E4_204F0D4BB0C1_.wvu.Rows" localSheetId="103" hidden="1">'REC VIG ANT'!$84:$1048576,'REC VIG ANT'!$53:$83</definedName>
    <definedName name="Z_7315456F_420E_439E_9602_F32EDF9D3E94_.wvu.Cols" localSheetId="104" hidden="1">'CARTERA TOTAL'!$AE:$AL</definedName>
    <definedName name="Z_7315456F_420E_439E_9602_F32EDF9D3E94_.wvu.Cols" localSheetId="105" hidden="1">'EQUILIB. PPTAL RECAUDOS'!$AE:$XFD</definedName>
    <definedName name="Z_7315456F_420E_439E_9602_F32EDF9D3E94_.wvu.Cols" localSheetId="5" hidden="1">'OP MEDICINA GRAL'!$AG:$XFD</definedName>
    <definedName name="Z_7315456F_420E_439E_9602_F32EDF9D3E94_.wvu.Cols" localSheetId="6" hidden="1">'OP ORTOPEDIA'!$AG:$XFD</definedName>
    <definedName name="Z_7315456F_420E_439E_9602_F32EDF9D3E94_.wvu.Cols" localSheetId="8" hidden="1">'OP UROLOGÍA'!$AF:$XFD</definedName>
    <definedName name="Z_7315456F_420E_439E_9602_F32EDF9D3E94_.wvu.Cols" localSheetId="107" hidden="1">'PROCESOS JUR'!$F:$XFD</definedName>
    <definedName name="Z_7315456F_420E_439E_9602_F32EDF9D3E94_.wvu.Cols" localSheetId="1" hidden="1">'PRODUCCION MES'!$P:$P,'PRODUCCION MES'!$T:$XFD</definedName>
    <definedName name="Z_7315456F_420E_439E_9602_F32EDF9D3E94_.wvu.Cols" localSheetId="103" hidden="1">'REC VIG ANT'!$AE:$AL</definedName>
    <definedName name="Z_7315456F_420E_439E_9602_F32EDF9D3E94_.wvu.FilterData" localSheetId="0" hidden="1">INDICADORES!$A$2:$BF$109</definedName>
    <definedName name="Z_7315456F_420E_439E_9602_F32EDF9D3E94_.wvu.Rows" localSheetId="104" hidden="1">'CARTERA TOTAL'!$84:$1048576,'CARTERA TOTAL'!$53:$83</definedName>
    <definedName name="Z_7315456F_420E_439E_9602_F32EDF9D3E94_.wvu.Rows" localSheetId="105" hidden="1">'EQUILIB. PPTAL RECAUDOS'!$53:$1048576</definedName>
    <definedName name="Z_7315456F_420E_439E_9602_F32EDF9D3E94_.wvu.Rows" localSheetId="5" hidden="1">'OP MEDICINA GRAL'!$84:$1048576,'OP MEDICINA GRAL'!$54:$83</definedName>
    <definedName name="Z_7315456F_420E_439E_9602_F32EDF9D3E94_.wvu.Rows" localSheetId="6" hidden="1">'OP ORTOPEDIA'!$84:$1048576,'OP ORTOPEDIA'!$54:$83</definedName>
    <definedName name="Z_7315456F_420E_439E_9602_F32EDF9D3E94_.wvu.Rows" localSheetId="8" hidden="1">'OP UROLOGÍA'!$84:$1048576,'OP UROLOGÍA'!$54:$83</definedName>
    <definedName name="Z_7315456F_420E_439E_9602_F32EDF9D3E94_.wvu.Rows" localSheetId="1" hidden="1">'PRODUCCION MES'!$52:$1048576</definedName>
    <definedName name="Z_7315456F_420E_439E_9602_F32EDF9D3E94_.wvu.Rows" localSheetId="103" hidden="1">'REC VIG ANT'!$84:$1048576,'REC VIG ANT'!$53:$83</definedName>
    <definedName name="Z_7A5BCE0F_1F1B_4E52_9652_01329CBCC77F_.wvu.Cols" localSheetId="104" hidden="1">'CARTERA TOTAL'!$AE:$AL</definedName>
    <definedName name="Z_7A5BCE0F_1F1B_4E52_9652_01329CBCC77F_.wvu.Cols" localSheetId="105" hidden="1">'EQUILIB. PPTAL RECAUDOS'!$AE:$XFD</definedName>
    <definedName name="Z_7A5BCE0F_1F1B_4E52_9652_01329CBCC77F_.wvu.Cols" localSheetId="5" hidden="1">'OP MEDICINA GRAL'!$AG:$XFD</definedName>
    <definedName name="Z_7A5BCE0F_1F1B_4E52_9652_01329CBCC77F_.wvu.Cols" localSheetId="6" hidden="1">'OP ORTOPEDIA'!$AG:$XFD</definedName>
    <definedName name="Z_7A5BCE0F_1F1B_4E52_9652_01329CBCC77F_.wvu.Cols" localSheetId="8" hidden="1">'OP UROLOGÍA'!$AF:$XFD</definedName>
    <definedName name="Z_7A5BCE0F_1F1B_4E52_9652_01329CBCC77F_.wvu.Cols" localSheetId="107" hidden="1">'PROCESOS JUR'!$F:$XFD</definedName>
    <definedName name="Z_7A5BCE0F_1F1B_4E52_9652_01329CBCC77F_.wvu.Cols" localSheetId="1" hidden="1">'PRODUCCION MES'!$P:$P,'PRODUCCION MES'!$T:$XFD</definedName>
    <definedName name="Z_7A5BCE0F_1F1B_4E52_9652_01329CBCC77F_.wvu.Cols" localSheetId="103" hidden="1">'REC VIG ANT'!$AE:$AL</definedName>
    <definedName name="Z_7A5BCE0F_1F1B_4E52_9652_01329CBCC77F_.wvu.FilterData" localSheetId="0" hidden="1">INDICADORES!$A$2:$BF$109</definedName>
    <definedName name="Z_7A5BCE0F_1F1B_4E52_9652_01329CBCC77F_.wvu.Rows" localSheetId="104" hidden="1">'CARTERA TOTAL'!$84:$1048576,'CARTERA TOTAL'!$53:$83</definedName>
    <definedName name="Z_7A5BCE0F_1F1B_4E52_9652_01329CBCC77F_.wvu.Rows" localSheetId="105" hidden="1">'EQUILIB. PPTAL RECAUDOS'!$53:$1048576</definedName>
    <definedName name="Z_7A5BCE0F_1F1B_4E52_9652_01329CBCC77F_.wvu.Rows" localSheetId="5" hidden="1">'OP MEDICINA GRAL'!$84:$1048576,'OP MEDICINA GRAL'!$54:$83</definedName>
    <definedName name="Z_7A5BCE0F_1F1B_4E52_9652_01329CBCC77F_.wvu.Rows" localSheetId="6" hidden="1">'OP ORTOPEDIA'!$84:$1048576,'OP ORTOPEDIA'!$54:$83</definedName>
    <definedName name="Z_7A5BCE0F_1F1B_4E52_9652_01329CBCC77F_.wvu.Rows" localSheetId="8" hidden="1">'OP UROLOGÍA'!$84:$1048576,'OP UROLOGÍA'!$54:$83</definedName>
    <definedName name="Z_7A5BCE0F_1F1B_4E52_9652_01329CBCC77F_.wvu.Rows" localSheetId="1" hidden="1">'PRODUCCION MES'!$52:$1048576</definedName>
    <definedName name="Z_7A5BCE0F_1F1B_4E52_9652_01329CBCC77F_.wvu.Rows" localSheetId="103" hidden="1">'REC VIG ANT'!$84:$1048576,'REC VIG ANT'!$53:$83</definedName>
    <definedName name="Z_7A9F3EE7_6D93_43AD_A7BC_DE1E26158DB7_.wvu.FilterData" localSheetId="0" hidden="1">INDICADORES!$A$2:$BF$109</definedName>
    <definedName name="Z_7C2E0806_5EE1_4867_897F_E573115D5B40_.wvu.FilterData" localSheetId="0" hidden="1">INDICADORES!$A$2:$BF$109</definedName>
    <definedName name="Z_8381FC96_6810_4EAA_ACD8_B607E0FD2281_.wvu.Cols" localSheetId="104" hidden="1">'CARTERA TOTAL'!$AE:$AL</definedName>
    <definedName name="Z_8381FC96_6810_4EAA_ACD8_B607E0FD2281_.wvu.Cols" localSheetId="105" hidden="1">'EQUILIB. PPTAL RECAUDOS'!$AE:$XFD</definedName>
    <definedName name="Z_8381FC96_6810_4EAA_ACD8_B607E0FD2281_.wvu.Cols" localSheetId="5" hidden="1">'OP MEDICINA GRAL'!$AG:$XFD</definedName>
    <definedName name="Z_8381FC96_6810_4EAA_ACD8_B607E0FD2281_.wvu.Cols" localSheetId="6" hidden="1">'OP ORTOPEDIA'!$AG:$XFD</definedName>
    <definedName name="Z_8381FC96_6810_4EAA_ACD8_B607E0FD2281_.wvu.Cols" localSheetId="8" hidden="1">'OP UROLOGÍA'!$AF:$XFD</definedName>
    <definedName name="Z_8381FC96_6810_4EAA_ACD8_B607E0FD2281_.wvu.Cols" localSheetId="107" hidden="1">'PROCESOS JUR'!$F:$XFD</definedName>
    <definedName name="Z_8381FC96_6810_4EAA_ACD8_B607E0FD2281_.wvu.Cols" localSheetId="1" hidden="1">'PRODUCCION MES'!$P:$P,'PRODUCCION MES'!$T:$XFD</definedName>
    <definedName name="Z_8381FC96_6810_4EAA_ACD8_B607E0FD2281_.wvu.Cols" localSheetId="103" hidden="1">'REC VIG ANT'!$AE:$AL</definedName>
    <definedName name="Z_8381FC96_6810_4EAA_ACD8_B607E0FD2281_.wvu.FilterData" localSheetId="0" hidden="1">INDICADORES!$A$2:$BF$109</definedName>
    <definedName name="Z_8381FC96_6810_4EAA_ACD8_B607E0FD2281_.wvu.Rows" localSheetId="104" hidden="1">'CARTERA TOTAL'!$84:$1048576,'CARTERA TOTAL'!$53:$83</definedName>
    <definedName name="Z_8381FC96_6810_4EAA_ACD8_B607E0FD2281_.wvu.Rows" localSheetId="105" hidden="1">'EQUILIB. PPTAL RECAUDOS'!$53:$1048576</definedName>
    <definedName name="Z_8381FC96_6810_4EAA_ACD8_B607E0FD2281_.wvu.Rows" localSheetId="5" hidden="1">'OP MEDICINA GRAL'!$84:$1048576,'OP MEDICINA GRAL'!$54:$83</definedName>
    <definedName name="Z_8381FC96_6810_4EAA_ACD8_B607E0FD2281_.wvu.Rows" localSheetId="6" hidden="1">'OP ORTOPEDIA'!$84:$1048576,'OP ORTOPEDIA'!$54:$83</definedName>
    <definedName name="Z_8381FC96_6810_4EAA_ACD8_B607E0FD2281_.wvu.Rows" localSheetId="8" hidden="1">'OP UROLOGÍA'!$84:$1048576,'OP UROLOGÍA'!$54:$83</definedName>
    <definedName name="Z_8381FC96_6810_4EAA_ACD8_B607E0FD2281_.wvu.Rows" localSheetId="1" hidden="1">'PRODUCCION MES'!$52:$1048576</definedName>
    <definedName name="Z_8381FC96_6810_4EAA_ACD8_B607E0FD2281_.wvu.Rows" localSheetId="103" hidden="1">'REC VIG ANT'!$84:$1048576,'REC VIG ANT'!$53:$83</definedName>
    <definedName name="Z_8DDC90D4_2D60_4600_8338_76456D57B157_.wvu.FilterData" localSheetId="0" hidden="1">INDICADORES!$A$2:$BF$109</definedName>
    <definedName name="Z_8EE0A58B_41BD_4CF2_8722_622E88768DB2_.wvu.FilterData" localSheetId="0" hidden="1">INDICADORES!$A$2:$BF$109</definedName>
    <definedName name="Z_95329FFD_9B66_4A76_A861_4EF913CB9438_.wvu.Cols" localSheetId="104" hidden="1">'CARTERA TOTAL'!$AE:$AL</definedName>
    <definedName name="Z_95329FFD_9B66_4A76_A861_4EF913CB9438_.wvu.Cols" localSheetId="105" hidden="1">'EQUILIB. PPTAL RECAUDOS'!$AE:$XFD</definedName>
    <definedName name="Z_95329FFD_9B66_4A76_A861_4EF913CB9438_.wvu.Cols" localSheetId="5" hidden="1">'OP MEDICINA GRAL'!$AG:$XFD</definedName>
    <definedName name="Z_95329FFD_9B66_4A76_A861_4EF913CB9438_.wvu.Cols" localSheetId="6" hidden="1">'OP ORTOPEDIA'!$AG:$XFD</definedName>
    <definedName name="Z_95329FFD_9B66_4A76_A861_4EF913CB9438_.wvu.Cols" localSheetId="8" hidden="1">'OP UROLOGÍA'!$AF:$XFD</definedName>
    <definedName name="Z_95329FFD_9B66_4A76_A861_4EF913CB9438_.wvu.Cols" localSheetId="107" hidden="1">'PROCESOS JUR'!$F:$XFD</definedName>
    <definedName name="Z_95329FFD_9B66_4A76_A861_4EF913CB9438_.wvu.Cols" localSheetId="1" hidden="1">'PRODUCCION MES'!$P:$P,'PRODUCCION MES'!$T:$XFD</definedName>
    <definedName name="Z_95329FFD_9B66_4A76_A861_4EF913CB9438_.wvu.Cols" localSheetId="103" hidden="1">'REC VIG ANT'!$AE:$AL</definedName>
    <definedName name="Z_95329FFD_9B66_4A76_A861_4EF913CB9438_.wvu.FilterData" localSheetId="0" hidden="1">INDICADORES!$A$2:$BF$109</definedName>
    <definedName name="Z_95329FFD_9B66_4A76_A861_4EF913CB9438_.wvu.Rows" localSheetId="104" hidden="1">'CARTERA TOTAL'!$84:$1048576,'CARTERA TOTAL'!$53:$83</definedName>
    <definedName name="Z_95329FFD_9B66_4A76_A861_4EF913CB9438_.wvu.Rows" localSheetId="105" hidden="1">'EQUILIB. PPTAL RECAUDOS'!$53:$1048576</definedName>
    <definedName name="Z_95329FFD_9B66_4A76_A861_4EF913CB9438_.wvu.Rows" localSheetId="5" hidden="1">'OP MEDICINA GRAL'!$84:$1048576,'OP MEDICINA GRAL'!$54:$83</definedName>
    <definedName name="Z_95329FFD_9B66_4A76_A861_4EF913CB9438_.wvu.Rows" localSheetId="6" hidden="1">'OP ORTOPEDIA'!$84:$1048576,'OP ORTOPEDIA'!$54:$83</definedName>
    <definedName name="Z_95329FFD_9B66_4A76_A861_4EF913CB9438_.wvu.Rows" localSheetId="8" hidden="1">'OP UROLOGÍA'!$84:$1048576,'OP UROLOGÍA'!$54:$83</definedName>
    <definedName name="Z_95329FFD_9B66_4A76_A861_4EF913CB9438_.wvu.Rows" localSheetId="1" hidden="1">'PRODUCCION MES'!$52:$1048576</definedName>
    <definedName name="Z_95329FFD_9B66_4A76_A861_4EF913CB9438_.wvu.Rows" localSheetId="103" hidden="1">'REC VIG ANT'!$84:$1048576,'REC VIG ANT'!$53:$83</definedName>
    <definedName name="Z_99932C39_9718_44F3_BB24_F0412A3EB617_.wvu.FilterData" localSheetId="0" hidden="1">INDICADORES!$A$2:$BF$109</definedName>
    <definedName name="Z_9C949C4D_EB11_4549_99F8_6A6E19FEDD35_.wvu.Cols" localSheetId="104" hidden="1">'CARTERA TOTAL'!$AE:$AL</definedName>
    <definedName name="Z_9C949C4D_EB11_4549_99F8_6A6E19FEDD35_.wvu.Cols" localSheetId="105" hidden="1">'EQUILIB. PPTAL RECAUDOS'!$AE:$XFD</definedName>
    <definedName name="Z_9C949C4D_EB11_4549_99F8_6A6E19FEDD35_.wvu.Cols" localSheetId="5" hidden="1">'OP MEDICINA GRAL'!$AG:$XFD</definedName>
    <definedName name="Z_9C949C4D_EB11_4549_99F8_6A6E19FEDD35_.wvu.Cols" localSheetId="6" hidden="1">'OP ORTOPEDIA'!$AG:$XFD</definedName>
    <definedName name="Z_9C949C4D_EB11_4549_99F8_6A6E19FEDD35_.wvu.Cols" localSheetId="8" hidden="1">'OP UROLOGÍA'!$AF:$XFD</definedName>
    <definedName name="Z_9C949C4D_EB11_4549_99F8_6A6E19FEDD35_.wvu.Cols" localSheetId="107" hidden="1">'PROCESOS JUR'!$F:$XFD</definedName>
    <definedName name="Z_9C949C4D_EB11_4549_99F8_6A6E19FEDD35_.wvu.Cols" localSheetId="1" hidden="1">'PRODUCCION MES'!$P:$P,'PRODUCCION MES'!$T:$XFD</definedName>
    <definedName name="Z_9C949C4D_EB11_4549_99F8_6A6E19FEDD35_.wvu.Cols" localSheetId="103" hidden="1">'REC VIG ANT'!$AE:$AL</definedName>
    <definedName name="Z_9C949C4D_EB11_4549_99F8_6A6E19FEDD35_.wvu.FilterData" localSheetId="0" hidden="1">INDICADORES!$A$2:$BF$109</definedName>
    <definedName name="Z_9C949C4D_EB11_4549_99F8_6A6E19FEDD35_.wvu.Rows" localSheetId="104" hidden="1">'CARTERA TOTAL'!$84:$1048576,'CARTERA TOTAL'!$53:$83</definedName>
    <definedName name="Z_9C949C4D_EB11_4549_99F8_6A6E19FEDD35_.wvu.Rows" localSheetId="105" hidden="1">'EQUILIB. PPTAL RECAUDOS'!$53:$1048576</definedName>
    <definedName name="Z_9C949C4D_EB11_4549_99F8_6A6E19FEDD35_.wvu.Rows" localSheetId="5" hidden="1">'OP MEDICINA GRAL'!$84:$1048576,'OP MEDICINA GRAL'!$54:$83</definedName>
    <definedName name="Z_9C949C4D_EB11_4549_99F8_6A6E19FEDD35_.wvu.Rows" localSheetId="6" hidden="1">'OP ORTOPEDIA'!$84:$1048576,'OP ORTOPEDIA'!$54:$83</definedName>
    <definedName name="Z_9C949C4D_EB11_4549_99F8_6A6E19FEDD35_.wvu.Rows" localSheetId="8" hidden="1">'OP UROLOGÍA'!$84:$1048576,'OP UROLOGÍA'!$54:$83</definedName>
    <definedName name="Z_9C949C4D_EB11_4549_99F8_6A6E19FEDD35_.wvu.Rows" localSheetId="1" hidden="1">'PRODUCCION MES'!$52:$1048576</definedName>
    <definedName name="Z_9C949C4D_EB11_4549_99F8_6A6E19FEDD35_.wvu.Rows" localSheetId="103" hidden="1">'REC VIG ANT'!$84:$1048576,'REC VIG ANT'!$53:$83</definedName>
    <definedName name="Z_A5C6589E_C55F_4BEC_9ECE_919FCABF52F8_.wvu.Cols" localSheetId="104" hidden="1">'CARTERA TOTAL'!$AE:$AL</definedName>
    <definedName name="Z_A5C6589E_C55F_4BEC_9ECE_919FCABF52F8_.wvu.Cols" localSheetId="105" hidden="1">'EQUILIB. PPTAL RECAUDOS'!$AE:$XFD</definedName>
    <definedName name="Z_A5C6589E_C55F_4BEC_9ECE_919FCABF52F8_.wvu.Cols" localSheetId="5" hidden="1">'OP MEDICINA GRAL'!$AG:$XFD</definedName>
    <definedName name="Z_A5C6589E_C55F_4BEC_9ECE_919FCABF52F8_.wvu.Cols" localSheetId="6" hidden="1">'OP ORTOPEDIA'!$AG:$XFD</definedName>
    <definedName name="Z_A5C6589E_C55F_4BEC_9ECE_919FCABF52F8_.wvu.Cols" localSheetId="8" hidden="1">'OP UROLOGÍA'!$AF:$XFD</definedName>
    <definedName name="Z_A5C6589E_C55F_4BEC_9ECE_919FCABF52F8_.wvu.Cols" localSheetId="107" hidden="1">'PROCESOS JUR'!$F:$XFD</definedName>
    <definedName name="Z_A5C6589E_C55F_4BEC_9ECE_919FCABF52F8_.wvu.Cols" localSheetId="1" hidden="1">'PRODUCCION MES'!$P:$P,'PRODUCCION MES'!$T:$XFD</definedName>
    <definedName name="Z_A5C6589E_C55F_4BEC_9ECE_919FCABF52F8_.wvu.Cols" localSheetId="103" hidden="1">'REC VIG ANT'!$AE:$AL</definedName>
    <definedName name="Z_A5C6589E_C55F_4BEC_9ECE_919FCABF52F8_.wvu.FilterData" localSheetId="0" hidden="1">INDICADORES!$A$2:$BF$109</definedName>
    <definedName name="Z_A5C6589E_C55F_4BEC_9ECE_919FCABF52F8_.wvu.Rows" localSheetId="104" hidden="1">'CARTERA TOTAL'!$84:$1048576,'CARTERA TOTAL'!$53:$83</definedName>
    <definedName name="Z_A5C6589E_C55F_4BEC_9ECE_919FCABF52F8_.wvu.Rows" localSheetId="105" hidden="1">'EQUILIB. PPTAL RECAUDOS'!$53:$1048576</definedName>
    <definedName name="Z_A5C6589E_C55F_4BEC_9ECE_919FCABF52F8_.wvu.Rows" localSheetId="5" hidden="1">'OP MEDICINA GRAL'!$84:$1048576,'OP MEDICINA GRAL'!$54:$83</definedName>
    <definedName name="Z_A5C6589E_C55F_4BEC_9ECE_919FCABF52F8_.wvu.Rows" localSheetId="6" hidden="1">'OP ORTOPEDIA'!$84:$1048576,'OP ORTOPEDIA'!$54:$83</definedName>
    <definedName name="Z_A5C6589E_C55F_4BEC_9ECE_919FCABF52F8_.wvu.Rows" localSheetId="8" hidden="1">'OP UROLOGÍA'!$84:$1048576,'OP UROLOGÍA'!$54:$83</definedName>
    <definedName name="Z_A5C6589E_C55F_4BEC_9ECE_919FCABF52F8_.wvu.Rows" localSheetId="1" hidden="1">'PRODUCCION MES'!$52:$1048576</definedName>
    <definedName name="Z_A5C6589E_C55F_4BEC_9ECE_919FCABF52F8_.wvu.Rows" localSheetId="103" hidden="1">'REC VIG ANT'!$84:$1048576,'REC VIG ANT'!$53:$83</definedName>
    <definedName name="Z_A62B18BF_4348_4DA0_93A1_7435BEFEA1AB_.wvu.FilterData" localSheetId="0" hidden="1">INDICADORES!$A$2:$BF$109</definedName>
    <definedName name="Z_A696622F_27D9_41AC_B166_AC842474EFBF_.wvu.FilterData" localSheetId="0" hidden="1">INDICADORES!$A$2:$BF$109</definedName>
    <definedName name="Z_B0451CD7_59C4_4E11_B7C2_BC13CF4127A6_.wvu.Cols" localSheetId="104" hidden="1">'CARTERA TOTAL'!$AE:$AL</definedName>
    <definedName name="Z_B0451CD7_59C4_4E11_B7C2_BC13CF4127A6_.wvu.Cols" localSheetId="105" hidden="1">'EQUILIB. PPTAL RECAUDOS'!$AE:$XFD</definedName>
    <definedName name="Z_B0451CD7_59C4_4E11_B7C2_BC13CF4127A6_.wvu.Cols" localSheetId="5" hidden="1">'OP MEDICINA GRAL'!$AG:$XFD</definedName>
    <definedName name="Z_B0451CD7_59C4_4E11_B7C2_BC13CF4127A6_.wvu.Cols" localSheetId="6" hidden="1">'OP ORTOPEDIA'!$AG:$XFD</definedName>
    <definedName name="Z_B0451CD7_59C4_4E11_B7C2_BC13CF4127A6_.wvu.Cols" localSheetId="8" hidden="1">'OP UROLOGÍA'!$AF:$XFD</definedName>
    <definedName name="Z_B0451CD7_59C4_4E11_B7C2_BC13CF4127A6_.wvu.Cols" localSheetId="107" hidden="1">'PROCESOS JUR'!$F:$XFD</definedName>
    <definedName name="Z_B0451CD7_59C4_4E11_B7C2_BC13CF4127A6_.wvu.Cols" localSheetId="1" hidden="1">'PRODUCCION MES'!$P:$P,'PRODUCCION MES'!$T:$XFD</definedName>
    <definedName name="Z_B0451CD7_59C4_4E11_B7C2_BC13CF4127A6_.wvu.Cols" localSheetId="103" hidden="1">'REC VIG ANT'!$AE:$AL</definedName>
    <definedName name="Z_B0451CD7_59C4_4E11_B7C2_BC13CF4127A6_.wvu.FilterData" localSheetId="0" hidden="1">INDICADORES!$A$2:$BF$109</definedName>
    <definedName name="Z_B0451CD7_59C4_4E11_B7C2_BC13CF4127A6_.wvu.Rows" localSheetId="104" hidden="1">'CARTERA TOTAL'!$84:$1048576,'CARTERA TOTAL'!$53:$83</definedName>
    <definedName name="Z_B0451CD7_59C4_4E11_B7C2_BC13CF4127A6_.wvu.Rows" localSheetId="105" hidden="1">'EQUILIB. PPTAL RECAUDOS'!$53:$1048576</definedName>
    <definedName name="Z_B0451CD7_59C4_4E11_B7C2_BC13CF4127A6_.wvu.Rows" localSheetId="5" hidden="1">'OP MEDICINA GRAL'!$84:$1048576,'OP MEDICINA GRAL'!$54:$83</definedName>
    <definedName name="Z_B0451CD7_59C4_4E11_B7C2_BC13CF4127A6_.wvu.Rows" localSheetId="6" hidden="1">'OP ORTOPEDIA'!$84:$1048576,'OP ORTOPEDIA'!$54:$83</definedName>
    <definedName name="Z_B0451CD7_59C4_4E11_B7C2_BC13CF4127A6_.wvu.Rows" localSheetId="8" hidden="1">'OP UROLOGÍA'!$84:$1048576,'OP UROLOGÍA'!$54:$83</definedName>
    <definedName name="Z_B0451CD7_59C4_4E11_B7C2_BC13CF4127A6_.wvu.Rows" localSheetId="1" hidden="1">'PRODUCCION MES'!$52:$1048576</definedName>
    <definedName name="Z_B0451CD7_59C4_4E11_B7C2_BC13CF4127A6_.wvu.Rows" localSheetId="103" hidden="1">'REC VIG ANT'!$84:$1048576,'REC VIG ANT'!$53:$83</definedName>
    <definedName name="Z_B0FB26DD_674C_4A27_B5C8_3E6543160B99_.wvu.FilterData" localSheetId="0" hidden="1">INDICADORES!$A$2:$BF$109</definedName>
    <definedName name="Z_B1998990_DABA_4E99_9D6A_D3D281FB35E9_.wvu.FilterData" localSheetId="0" hidden="1">INDICADORES!$A$2:$BF$109</definedName>
    <definedName name="Z_B1DF85C7_0EA5_45F1_946C_384FFC636083_.wvu.FilterData" localSheetId="0" hidden="1">INDICADORES!$A$2:$BF$109</definedName>
    <definedName name="Z_B4BD0B13_0F90_4B98_B77F_542E51A48189_.wvu.Cols" localSheetId="104" hidden="1">'CARTERA TOTAL'!$AE:$AL</definedName>
    <definedName name="Z_B4BD0B13_0F90_4B98_B77F_542E51A48189_.wvu.Cols" localSheetId="105" hidden="1">'EQUILIB. PPTAL RECAUDOS'!$AE:$XFD</definedName>
    <definedName name="Z_B4BD0B13_0F90_4B98_B77F_542E51A48189_.wvu.Cols" localSheetId="5" hidden="1">'OP MEDICINA GRAL'!$AG:$XFD</definedName>
    <definedName name="Z_B4BD0B13_0F90_4B98_B77F_542E51A48189_.wvu.Cols" localSheetId="6" hidden="1">'OP ORTOPEDIA'!$AG:$XFD</definedName>
    <definedName name="Z_B4BD0B13_0F90_4B98_B77F_542E51A48189_.wvu.Cols" localSheetId="8" hidden="1">'OP UROLOGÍA'!$AF:$XFD</definedName>
    <definedName name="Z_B4BD0B13_0F90_4B98_B77F_542E51A48189_.wvu.Cols" localSheetId="107" hidden="1">'PROCESOS JUR'!$F:$XFD</definedName>
    <definedName name="Z_B4BD0B13_0F90_4B98_B77F_542E51A48189_.wvu.Cols" localSheetId="1" hidden="1">'PRODUCCION MES'!$P:$P,'PRODUCCION MES'!$T:$XFD</definedName>
    <definedName name="Z_B4BD0B13_0F90_4B98_B77F_542E51A48189_.wvu.Cols" localSheetId="103" hidden="1">'REC VIG ANT'!$AE:$AL</definedName>
    <definedName name="Z_B4BD0B13_0F90_4B98_B77F_542E51A48189_.wvu.FilterData" localSheetId="0" hidden="1">INDICADORES!$A$2:$BF$109</definedName>
    <definedName name="Z_B4BD0B13_0F90_4B98_B77F_542E51A48189_.wvu.Rows" localSheetId="104" hidden="1">'CARTERA TOTAL'!$84:$1048576,'CARTERA TOTAL'!$53:$83</definedName>
    <definedName name="Z_B4BD0B13_0F90_4B98_B77F_542E51A48189_.wvu.Rows" localSheetId="105" hidden="1">'EQUILIB. PPTAL RECAUDOS'!$53:$1048576</definedName>
    <definedName name="Z_B4BD0B13_0F90_4B98_B77F_542E51A48189_.wvu.Rows" localSheetId="5" hidden="1">'OP MEDICINA GRAL'!$84:$1048576,'OP MEDICINA GRAL'!$54:$83</definedName>
    <definedName name="Z_B4BD0B13_0F90_4B98_B77F_542E51A48189_.wvu.Rows" localSheetId="6" hidden="1">'OP ORTOPEDIA'!$84:$1048576,'OP ORTOPEDIA'!$54:$83</definedName>
    <definedName name="Z_B4BD0B13_0F90_4B98_B77F_542E51A48189_.wvu.Rows" localSheetId="8" hidden="1">'OP UROLOGÍA'!$84:$1048576,'OP UROLOGÍA'!$54:$83</definedName>
    <definedName name="Z_B4BD0B13_0F90_4B98_B77F_542E51A48189_.wvu.Rows" localSheetId="1" hidden="1">'PRODUCCION MES'!$52:$1048576</definedName>
    <definedName name="Z_B4BD0B13_0F90_4B98_B77F_542E51A48189_.wvu.Rows" localSheetId="103" hidden="1">'REC VIG ANT'!$84:$1048576,'REC VIG ANT'!$53:$83</definedName>
    <definedName name="Z_B96821A6_9BD4_43AD_BD42_AC42FCAE5E76_.wvu.FilterData" localSheetId="0" hidden="1">INDICADORES!$A$2:$BF$109</definedName>
    <definedName name="Z_BAA9CF82_4742_4822_B14A_3E36CA100419_.wvu.FilterData" localSheetId="0" hidden="1">INDICADORES!$A$2:$BF$109</definedName>
    <definedName name="Z_C3D58349_1F04_4F6C_B93C_BB0D41DB41D6_.wvu.Cols" localSheetId="104" hidden="1">'CARTERA TOTAL'!$AE:$AL</definedName>
    <definedName name="Z_C3D58349_1F04_4F6C_B93C_BB0D41DB41D6_.wvu.Cols" localSheetId="105" hidden="1">'EQUILIB. PPTAL RECAUDOS'!$AE:$XFD</definedName>
    <definedName name="Z_C3D58349_1F04_4F6C_B93C_BB0D41DB41D6_.wvu.Cols" localSheetId="5" hidden="1">'OP MEDICINA GRAL'!$AG:$XFD</definedName>
    <definedName name="Z_C3D58349_1F04_4F6C_B93C_BB0D41DB41D6_.wvu.Cols" localSheetId="6" hidden="1">'OP ORTOPEDIA'!$AG:$XFD</definedName>
    <definedName name="Z_C3D58349_1F04_4F6C_B93C_BB0D41DB41D6_.wvu.Cols" localSheetId="8" hidden="1">'OP UROLOGÍA'!$AF:$XFD</definedName>
    <definedName name="Z_C3D58349_1F04_4F6C_B93C_BB0D41DB41D6_.wvu.Cols" localSheetId="107" hidden="1">'PROCESOS JUR'!$F:$XFD</definedName>
    <definedName name="Z_C3D58349_1F04_4F6C_B93C_BB0D41DB41D6_.wvu.Cols" localSheetId="1" hidden="1">'PRODUCCION MES'!$P:$P,'PRODUCCION MES'!$T:$XFD</definedName>
    <definedName name="Z_C3D58349_1F04_4F6C_B93C_BB0D41DB41D6_.wvu.Cols" localSheetId="103" hidden="1">'REC VIG ANT'!$AE:$AL</definedName>
    <definedName name="Z_C3D58349_1F04_4F6C_B93C_BB0D41DB41D6_.wvu.FilterData" localSheetId="0" hidden="1">INDICADORES!$A$2:$BF$109</definedName>
    <definedName name="Z_C3D58349_1F04_4F6C_B93C_BB0D41DB41D6_.wvu.Rows" localSheetId="104" hidden="1">'CARTERA TOTAL'!$84:$1048576,'CARTERA TOTAL'!$53:$83</definedName>
    <definedName name="Z_C3D58349_1F04_4F6C_B93C_BB0D41DB41D6_.wvu.Rows" localSheetId="105" hidden="1">'EQUILIB. PPTAL RECAUDOS'!$53:$1048576</definedName>
    <definedName name="Z_C3D58349_1F04_4F6C_B93C_BB0D41DB41D6_.wvu.Rows" localSheetId="5" hidden="1">'OP MEDICINA GRAL'!$84:$1048576,'OP MEDICINA GRAL'!$54:$83</definedName>
    <definedName name="Z_C3D58349_1F04_4F6C_B93C_BB0D41DB41D6_.wvu.Rows" localSheetId="6" hidden="1">'OP ORTOPEDIA'!$84:$1048576,'OP ORTOPEDIA'!$54:$83</definedName>
    <definedName name="Z_C3D58349_1F04_4F6C_B93C_BB0D41DB41D6_.wvu.Rows" localSheetId="8" hidden="1">'OP UROLOGÍA'!$84:$1048576,'OP UROLOGÍA'!$54:$83</definedName>
    <definedName name="Z_C3D58349_1F04_4F6C_B93C_BB0D41DB41D6_.wvu.Rows" localSheetId="1" hidden="1">'PRODUCCION MES'!$52:$1048576</definedName>
    <definedName name="Z_C3D58349_1F04_4F6C_B93C_BB0D41DB41D6_.wvu.Rows" localSheetId="103" hidden="1">'REC VIG ANT'!$84:$1048576,'REC VIG ANT'!$53:$83</definedName>
    <definedName name="Z_C5058126_1984_4B88_9ABC_708003A7D979_.wvu.FilterData" localSheetId="0" hidden="1">INDICADORES!$A$2:$BF$109</definedName>
    <definedName name="Z_CAC1BF5B_64DA_4E65_B9F3_F58AF1593EA5_.wvu.Cols" localSheetId="104" hidden="1">'CARTERA TOTAL'!$AE:$AL</definedName>
    <definedName name="Z_CAC1BF5B_64DA_4E65_B9F3_F58AF1593EA5_.wvu.Cols" localSheetId="105" hidden="1">'EQUILIB. PPTAL RECAUDOS'!$AE:$XFD</definedName>
    <definedName name="Z_CAC1BF5B_64DA_4E65_B9F3_F58AF1593EA5_.wvu.Cols" localSheetId="5" hidden="1">'OP MEDICINA GRAL'!$AG:$XFD</definedName>
    <definedName name="Z_CAC1BF5B_64DA_4E65_B9F3_F58AF1593EA5_.wvu.Cols" localSheetId="6" hidden="1">'OP ORTOPEDIA'!$AG:$XFD</definedName>
    <definedName name="Z_CAC1BF5B_64DA_4E65_B9F3_F58AF1593EA5_.wvu.Cols" localSheetId="8" hidden="1">'OP UROLOGÍA'!$AF:$XFD</definedName>
    <definedName name="Z_CAC1BF5B_64DA_4E65_B9F3_F58AF1593EA5_.wvu.Cols" localSheetId="107" hidden="1">'PROCESOS JUR'!$F:$XFD</definedName>
    <definedName name="Z_CAC1BF5B_64DA_4E65_B9F3_F58AF1593EA5_.wvu.Cols" localSheetId="1" hidden="1">'PRODUCCION MES'!$P:$P,'PRODUCCION MES'!$T:$XFD</definedName>
    <definedName name="Z_CAC1BF5B_64DA_4E65_B9F3_F58AF1593EA5_.wvu.Cols" localSheetId="103" hidden="1">'REC VIG ANT'!$AE:$AL</definedName>
    <definedName name="Z_CAC1BF5B_64DA_4E65_B9F3_F58AF1593EA5_.wvu.FilterData" localSheetId="0" hidden="1">INDICADORES!$A$2:$BF$109</definedName>
    <definedName name="Z_CAC1BF5B_64DA_4E65_B9F3_F58AF1593EA5_.wvu.Rows" localSheetId="104" hidden="1">'CARTERA TOTAL'!$84:$1048576,'CARTERA TOTAL'!$53:$83</definedName>
    <definedName name="Z_CAC1BF5B_64DA_4E65_B9F3_F58AF1593EA5_.wvu.Rows" localSheetId="105" hidden="1">'EQUILIB. PPTAL RECAUDOS'!$53:$1048576</definedName>
    <definedName name="Z_CAC1BF5B_64DA_4E65_B9F3_F58AF1593EA5_.wvu.Rows" localSheetId="5" hidden="1">'OP MEDICINA GRAL'!$84:$1048576,'OP MEDICINA GRAL'!$54:$83</definedName>
    <definedName name="Z_CAC1BF5B_64DA_4E65_B9F3_F58AF1593EA5_.wvu.Rows" localSheetId="6" hidden="1">'OP ORTOPEDIA'!$84:$1048576,'OP ORTOPEDIA'!$54:$83</definedName>
    <definedName name="Z_CAC1BF5B_64DA_4E65_B9F3_F58AF1593EA5_.wvu.Rows" localSheetId="8" hidden="1">'OP UROLOGÍA'!$84:$1048576,'OP UROLOGÍA'!$54:$83</definedName>
    <definedName name="Z_CAC1BF5B_64DA_4E65_B9F3_F58AF1593EA5_.wvu.Rows" localSheetId="1" hidden="1">'PRODUCCION MES'!$52:$1048576</definedName>
    <definedName name="Z_CAC1BF5B_64DA_4E65_B9F3_F58AF1593EA5_.wvu.Rows" localSheetId="103" hidden="1">'REC VIG ANT'!$84:$1048576,'REC VIG ANT'!$53:$83</definedName>
    <definedName name="Z_D1E9D9A1_1AA4_44B6_A9F5_6ADC6489DE92_.wvu.FilterData" localSheetId="0" hidden="1">INDICADORES!$A$2:$BF$109</definedName>
    <definedName name="Z_D405E5B0_829D_4CFF_BABC_C1974EED185D_.wvu.Cols" localSheetId="104" hidden="1">'CARTERA TOTAL'!$AE:$AL</definedName>
    <definedName name="Z_D405E5B0_829D_4CFF_BABC_C1974EED185D_.wvu.Cols" localSheetId="105" hidden="1">'EQUILIB. PPTAL RECAUDOS'!$AE:$XFD</definedName>
    <definedName name="Z_D405E5B0_829D_4CFF_BABC_C1974EED185D_.wvu.Cols" localSheetId="5" hidden="1">'OP MEDICINA GRAL'!$AG:$XFD</definedName>
    <definedName name="Z_D405E5B0_829D_4CFF_BABC_C1974EED185D_.wvu.Cols" localSheetId="6" hidden="1">'OP ORTOPEDIA'!$AG:$XFD</definedName>
    <definedName name="Z_D405E5B0_829D_4CFF_BABC_C1974EED185D_.wvu.Cols" localSheetId="8" hidden="1">'OP UROLOGÍA'!$AF:$XFD</definedName>
    <definedName name="Z_D405E5B0_829D_4CFF_BABC_C1974EED185D_.wvu.Cols" localSheetId="107" hidden="1">'PROCESOS JUR'!$F:$XFD</definedName>
    <definedName name="Z_D405E5B0_829D_4CFF_BABC_C1974EED185D_.wvu.Cols" localSheetId="1" hidden="1">'PRODUCCION MES'!$P:$P,'PRODUCCION MES'!$T:$XFD</definedName>
    <definedName name="Z_D405E5B0_829D_4CFF_BABC_C1974EED185D_.wvu.Cols" localSheetId="103" hidden="1">'REC VIG ANT'!$AE:$AL</definedName>
    <definedName name="Z_D405E5B0_829D_4CFF_BABC_C1974EED185D_.wvu.FilterData" localSheetId="0" hidden="1">INDICADORES!$A$2:$BF$109</definedName>
    <definedName name="Z_D405E5B0_829D_4CFF_BABC_C1974EED185D_.wvu.Rows" localSheetId="104" hidden="1">'CARTERA TOTAL'!$84:$1048576,'CARTERA TOTAL'!$53:$83</definedName>
    <definedName name="Z_D405E5B0_829D_4CFF_BABC_C1974EED185D_.wvu.Rows" localSheetId="105" hidden="1">'EQUILIB. PPTAL RECAUDOS'!$53:$1048576</definedName>
    <definedName name="Z_D405E5B0_829D_4CFF_BABC_C1974EED185D_.wvu.Rows" localSheetId="5" hidden="1">'OP MEDICINA GRAL'!$84:$1048576,'OP MEDICINA GRAL'!$54:$83</definedName>
    <definedName name="Z_D405E5B0_829D_4CFF_BABC_C1974EED185D_.wvu.Rows" localSheetId="6" hidden="1">'OP ORTOPEDIA'!$84:$1048576,'OP ORTOPEDIA'!$54:$83</definedName>
    <definedName name="Z_D405E5B0_829D_4CFF_BABC_C1974EED185D_.wvu.Rows" localSheetId="8" hidden="1">'OP UROLOGÍA'!$84:$1048576,'OP UROLOGÍA'!$54:$83</definedName>
    <definedName name="Z_D405E5B0_829D_4CFF_BABC_C1974EED185D_.wvu.Rows" localSheetId="1" hidden="1">'PRODUCCION MES'!$52:$1048576</definedName>
    <definedName name="Z_D405E5B0_829D_4CFF_BABC_C1974EED185D_.wvu.Rows" localSheetId="103" hidden="1">'REC VIG ANT'!$84:$1048576,'REC VIG ANT'!$53:$83</definedName>
    <definedName name="Z_DAB8803B_91D8_4FA1_8E83_BA8E4F51ECEF_.wvu.Cols" localSheetId="104" hidden="1">'CARTERA TOTAL'!$AE:$AL</definedName>
    <definedName name="Z_DAB8803B_91D8_4FA1_8E83_BA8E4F51ECEF_.wvu.Cols" localSheetId="105" hidden="1">'EQUILIB. PPTAL RECAUDOS'!$AE:$XFD</definedName>
    <definedName name="Z_DAB8803B_91D8_4FA1_8E83_BA8E4F51ECEF_.wvu.Cols" localSheetId="5" hidden="1">'OP MEDICINA GRAL'!$AG:$XFD</definedName>
    <definedName name="Z_DAB8803B_91D8_4FA1_8E83_BA8E4F51ECEF_.wvu.Cols" localSheetId="6" hidden="1">'OP ORTOPEDIA'!$AG:$XFD</definedName>
    <definedName name="Z_DAB8803B_91D8_4FA1_8E83_BA8E4F51ECEF_.wvu.Cols" localSheetId="8" hidden="1">'OP UROLOGÍA'!$AF:$XFD</definedName>
    <definedName name="Z_DAB8803B_91D8_4FA1_8E83_BA8E4F51ECEF_.wvu.Cols" localSheetId="107" hidden="1">'PROCESOS JUR'!$F:$XFD</definedName>
    <definedName name="Z_DAB8803B_91D8_4FA1_8E83_BA8E4F51ECEF_.wvu.Cols" localSheetId="1" hidden="1">'PRODUCCION MES'!$P:$P,'PRODUCCION MES'!$T:$XFD</definedName>
    <definedName name="Z_DAB8803B_91D8_4FA1_8E83_BA8E4F51ECEF_.wvu.Cols" localSheetId="103" hidden="1">'REC VIG ANT'!$AE:$AL</definedName>
    <definedName name="Z_DAB8803B_91D8_4FA1_8E83_BA8E4F51ECEF_.wvu.FilterData" localSheetId="0" hidden="1">INDICADORES!$A$2:$BF$109</definedName>
    <definedName name="Z_DAB8803B_91D8_4FA1_8E83_BA8E4F51ECEF_.wvu.Rows" localSheetId="104" hidden="1">'CARTERA TOTAL'!$84:$1048576,'CARTERA TOTAL'!$53:$83</definedName>
    <definedName name="Z_DAB8803B_91D8_4FA1_8E83_BA8E4F51ECEF_.wvu.Rows" localSheetId="105" hidden="1">'EQUILIB. PPTAL RECAUDOS'!$53:$1048576</definedName>
    <definedName name="Z_DAB8803B_91D8_4FA1_8E83_BA8E4F51ECEF_.wvu.Rows" localSheetId="5" hidden="1">'OP MEDICINA GRAL'!$84:$1048576,'OP MEDICINA GRAL'!$54:$83</definedName>
    <definedName name="Z_DAB8803B_91D8_4FA1_8E83_BA8E4F51ECEF_.wvu.Rows" localSheetId="6" hidden="1">'OP ORTOPEDIA'!$84:$1048576,'OP ORTOPEDIA'!$54:$83</definedName>
    <definedName name="Z_DAB8803B_91D8_4FA1_8E83_BA8E4F51ECEF_.wvu.Rows" localSheetId="8" hidden="1">'OP UROLOGÍA'!$84:$1048576,'OP UROLOGÍA'!$54:$83</definedName>
    <definedName name="Z_DAB8803B_91D8_4FA1_8E83_BA8E4F51ECEF_.wvu.Rows" localSheetId="1" hidden="1">'PRODUCCION MES'!$52:$1048576</definedName>
    <definedName name="Z_DAB8803B_91D8_4FA1_8E83_BA8E4F51ECEF_.wvu.Rows" localSheetId="103" hidden="1">'REC VIG ANT'!$84:$1048576,'REC VIG ANT'!$53:$83</definedName>
    <definedName name="Z_DAF7B7CD_9C8B_47BA_BD77_9CB36E802125_.wvu.FilterData" localSheetId="0" hidden="1">INDICADORES!$A$2:$BF$109</definedName>
    <definedName name="Z_DE4F901A_4159_44A8_9F61_37E29931259E_.wvu.Cols" localSheetId="104" hidden="1">'CARTERA TOTAL'!$AE:$AL</definedName>
    <definedName name="Z_DE4F901A_4159_44A8_9F61_37E29931259E_.wvu.Cols" localSheetId="105" hidden="1">'EQUILIB. PPTAL RECAUDOS'!$AE:$XFD</definedName>
    <definedName name="Z_DE4F901A_4159_44A8_9F61_37E29931259E_.wvu.Cols" localSheetId="5" hidden="1">'OP MEDICINA GRAL'!$AG:$XFD</definedName>
    <definedName name="Z_DE4F901A_4159_44A8_9F61_37E29931259E_.wvu.Cols" localSheetId="6" hidden="1">'OP ORTOPEDIA'!$AG:$XFD</definedName>
    <definedName name="Z_DE4F901A_4159_44A8_9F61_37E29931259E_.wvu.Cols" localSheetId="8" hidden="1">'OP UROLOGÍA'!$AF:$XFD</definedName>
    <definedName name="Z_DE4F901A_4159_44A8_9F61_37E29931259E_.wvu.Cols" localSheetId="107" hidden="1">'PROCESOS JUR'!$F:$XFD</definedName>
    <definedName name="Z_DE4F901A_4159_44A8_9F61_37E29931259E_.wvu.Cols" localSheetId="1" hidden="1">'PRODUCCION MES'!$P:$P,'PRODUCCION MES'!$T:$XFD</definedName>
    <definedName name="Z_DE4F901A_4159_44A8_9F61_37E29931259E_.wvu.Cols" localSheetId="103" hidden="1">'REC VIG ANT'!$AE:$AL</definedName>
    <definedName name="Z_DE4F901A_4159_44A8_9F61_37E29931259E_.wvu.FilterData" localSheetId="0" hidden="1">INDICADORES!$A$2:$BF$109</definedName>
    <definedName name="Z_DE4F901A_4159_44A8_9F61_37E29931259E_.wvu.Rows" localSheetId="104" hidden="1">'CARTERA TOTAL'!$84:$1048576,'CARTERA TOTAL'!$53:$83</definedName>
    <definedName name="Z_DE4F901A_4159_44A8_9F61_37E29931259E_.wvu.Rows" localSheetId="105" hidden="1">'EQUILIB. PPTAL RECAUDOS'!$53:$1048576</definedName>
    <definedName name="Z_DE4F901A_4159_44A8_9F61_37E29931259E_.wvu.Rows" localSheetId="5" hidden="1">'OP MEDICINA GRAL'!$84:$1048576,'OP MEDICINA GRAL'!$54:$83</definedName>
    <definedName name="Z_DE4F901A_4159_44A8_9F61_37E29931259E_.wvu.Rows" localSheetId="6" hidden="1">'OP ORTOPEDIA'!$84:$1048576,'OP ORTOPEDIA'!$54:$83</definedName>
    <definedName name="Z_DE4F901A_4159_44A8_9F61_37E29931259E_.wvu.Rows" localSheetId="8" hidden="1">'OP UROLOGÍA'!$84:$1048576,'OP UROLOGÍA'!$54:$83</definedName>
    <definedName name="Z_DE4F901A_4159_44A8_9F61_37E29931259E_.wvu.Rows" localSheetId="1" hidden="1">'PRODUCCION MES'!$52:$1048576</definedName>
    <definedName name="Z_DE4F901A_4159_44A8_9F61_37E29931259E_.wvu.Rows" localSheetId="103" hidden="1">'REC VIG ANT'!$84:$1048576,'REC VIG ANT'!$53:$83</definedName>
    <definedName name="Z_DF1ED65C_0422_48CB_8CEF_EE5EBDE9EFDA_.wvu.FilterData" localSheetId="0" hidden="1">INDICADORES!$A$2:$BF$109</definedName>
    <definedName name="Z_E24650B9_00B0_4D90_AD0E_112A1E635F97_.wvu.FilterData" localSheetId="0" hidden="1">INDICADORES!$A$2:$BF$109</definedName>
    <definedName name="Z_E4188361_4B87_4969_89CB_DD6AB944FA81_.wvu.Cols" localSheetId="104" hidden="1">'CARTERA TOTAL'!$AE:$AL</definedName>
    <definedName name="Z_E4188361_4B87_4969_89CB_DD6AB944FA81_.wvu.Cols" localSheetId="105" hidden="1">'EQUILIB. PPTAL RECAUDOS'!$AE:$XFD</definedName>
    <definedName name="Z_E4188361_4B87_4969_89CB_DD6AB944FA81_.wvu.Cols" localSheetId="5" hidden="1">'OP MEDICINA GRAL'!$AG:$XFD</definedName>
    <definedName name="Z_E4188361_4B87_4969_89CB_DD6AB944FA81_.wvu.Cols" localSheetId="6" hidden="1">'OP ORTOPEDIA'!$AG:$XFD</definedName>
    <definedName name="Z_E4188361_4B87_4969_89CB_DD6AB944FA81_.wvu.Cols" localSheetId="8" hidden="1">'OP UROLOGÍA'!$AF:$XFD</definedName>
    <definedName name="Z_E4188361_4B87_4969_89CB_DD6AB944FA81_.wvu.Cols" localSheetId="107" hidden="1">'PROCESOS JUR'!$F:$XFD</definedName>
    <definedName name="Z_E4188361_4B87_4969_89CB_DD6AB944FA81_.wvu.Cols" localSheetId="1" hidden="1">'PRODUCCION MES'!$P:$P,'PRODUCCION MES'!$T:$XFD</definedName>
    <definedName name="Z_E4188361_4B87_4969_89CB_DD6AB944FA81_.wvu.Cols" localSheetId="103" hidden="1">'REC VIG ANT'!$AE:$AL</definedName>
    <definedName name="Z_E4188361_4B87_4969_89CB_DD6AB944FA81_.wvu.FilterData" localSheetId="0" hidden="1">INDICADORES!$A$2:$BF$109</definedName>
    <definedName name="Z_E4188361_4B87_4969_89CB_DD6AB944FA81_.wvu.Rows" localSheetId="104" hidden="1">'CARTERA TOTAL'!$84:$1048576,'CARTERA TOTAL'!$53:$83</definedName>
    <definedName name="Z_E4188361_4B87_4969_89CB_DD6AB944FA81_.wvu.Rows" localSheetId="105" hidden="1">'EQUILIB. PPTAL RECAUDOS'!$53:$1048576</definedName>
    <definedName name="Z_E4188361_4B87_4969_89CB_DD6AB944FA81_.wvu.Rows" localSheetId="5" hidden="1">'OP MEDICINA GRAL'!$84:$1048576,'OP MEDICINA GRAL'!$54:$83</definedName>
    <definedName name="Z_E4188361_4B87_4969_89CB_DD6AB944FA81_.wvu.Rows" localSheetId="6" hidden="1">'OP ORTOPEDIA'!$84:$1048576,'OP ORTOPEDIA'!$54:$83</definedName>
    <definedName name="Z_E4188361_4B87_4969_89CB_DD6AB944FA81_.wvu.Rows" localSheetId="8" hidden="1">'OP UROLOGÍA'!$84:$1048576,'OP UROLOGÍA'!$54:$83</definedName>
    <definedName name="Z_E4188361_4B87_4969_89CB_DD6AB944FA81_.wvu.Rows" localSheetId="1" hidden="1">'PRODUCCION MES'!$52:$1048576</definedName>
    <definedName name="Z_E4188361_4B87_4969_89CB_DD6AB944FA81_.wvu.Rows" localSheetId="103" hidden="1">'REC VIG ANT'!$84:$1048576,'REC VIG ANT'!$53:$83</definedName>
    <definedName name="Z_E6974651_B6E2_4AB9_A706_0795527FEBEA_.wvu.FilterData" localSheetId="0" hidden="1">INDICADORES!$A$2:$BF$109</definedName>
    <definedName name="Z_ED783AE0_E445_4DFA_89AE_E6EA50EE753D_.wvu.FilterData" localSheetId="0" hidden="1">INDICADORES!$A$2:$BF$109</definedName>
    <definedName name="Z_F4F98609_4C61_4A0E_851B_59BEC64AAB9F_.wvu.Cols" localSheetId="104" hidden="1">'CARTERA TOTAL'!$AE:$AL</definedName>
    <definedName name="Z_F4F98609_4C61_4A0E_851B_59BEC64AAB9F_.wvu.Cols" localSheetId="105" hidden="1">'EQUILIB. PPTAL RECAUDOS'!$AE:$XFD</definedName>
    <definedName name="Z_F4F98609_4C61_4A0E_851B_59BEC64AAB9F_.wvu.Cols" localSheetId="5" hidden="1">'OP MEDICINA GRAL'!$AG:$XFD</definedName>
    <definedName name="Z_F4F98609_4C61_4A0E_851B_59BEC64AAB9F_.wvu.Cols" localSheetId="6" hidden="1">'OP ORTOPEDIA'!$AG:$XFD</definedName>
    <definedName name="Z_F4F98609_4C61_4A0E_851B_59BEC64AAB9F_.wvu.Cols" localSheetId="8" hidden="1">'OP UROLOGÍA'!$AF:$XFD</definedName>
    <definedName name="Z_F4F98609_4C61_4A0E_851B_59BEC64AAB9F_.wvu.Cols" localSheetId="107" hidden="1">'PROCESOS JUR'!$F:$XFD</definedName>
    <definedName name="Z_F4F98609_4C61_4A0E_851B_59BEC64AAB9F_.wvu.Cols" localSheetId="1" hidden="1">'PRODUCCION MES'!$P:$P,'PRODUCCION MES'!$T:$XFD</definedName>
    <definedName name="Z_F4F98609_4C61_4A0E_851B_59BEC64AAB9F_.wvu.Cols" localSheetId="103" hidden="1">'REC VIG ANT'!$AE:$AL</definedName>
    <definedName name="Z_F4F98609_4C61_4A0E_851B_59BEC64AAB9F_.wvu.FilterData" localSheetId="0" hidden="1">INDICADORES!$A$2:$BF$109</definedName>
    <definedName name="Z_F4F98609_4C61_4A0E_851B_59BEC64AAB9F_.wvu.Rows" localSheetId="104" hidden="1">'CARTERA TOTAL'!$84:$1048576,'CARTERA TOTAL'!$53:$83</definedName>
    <definedName name="Z_F4F98609_4C61_4A0E_851B_59BEC64AAB9F_.wvu.Rows" localSheetId="105" hidden="1">'EQUILIB. PPTAL RECAUDOS'!$53:$1048576</definedName>
    <definedName name="Z_F4F98609_4C61_4A0E_851B_59BEC64AAB9F_.wvu.Rows" localSheetId="5" hidden="1">'OP MEDICINA GRAL'!$84:$1048576,'OP MEDICINA GRAL'!$54:$83</definedName>
    <definedName name="Z_F4F98609_4C61_4A0E_851B_59BEC64AAB9F_.wvu.Rows" localSheetId="6" hidden="1">'OP ORTOPEDIA'!$84:$1048576,'OP ORTOPEDIA'!$54:$83</definedName>
    <definedName name="Z_F4F98609_4C61_4A0E_851B_59BEC64AAB9F_.wvu.Rows" localSheetId="8" hidden="1">'OP UROLOGÍA'!$84:$1048576,'OP UROLOGÍA'!$54:$83</definedName>
    <definedName name="Z_F4F98609_4C61_4A0E_851B_59BEC64AAB9F_.wvu.Rows" localSheetId="1" hidden="1">'PRODUCCION MES'!$52:$1048576</definedName>
    <definedName name="Z_F4F98609_4C61_4A0E_851B_59BEC64AAB9F_.wvu.Rows" localSheetId="103" hidden="1">'REC VIG ANT'!$84:$1048576,'REC VIG ANT'!$53:$83</definedName>
    <definedName name="Z_F7DB7EE5_42A9_41B9_A823_ADC3C22C28DE_.wvu.Cols" localSheetId="104" hidden="1">'CARTERA TOTAL'!$AE:$AL</definedName>
    <definedName name="Z_F7DB7EE5_42A9_41B9_A823_ADC3C22C28DE_.wvu.Cols" localSheetId="105" hidden="1">'EQUILIB. PPTAL RECAUDOS'!$AE:$XFD</definedName>
    <definedName name="Z_F7DB7EE5_42A9_41B9_A823_ADC3C22C28DE_.wvu.Cols" localSheetId="5" hidden="1">'OP MEDICINA GRAL'!$AG:$XFD</definedName>
    <definedName name="Z_F7DB7EE5_42A9_41B9_A823_ADC3C22C28DE_.wvu.Cols" localSheetId="6" hidden="1">'OP ORTOPEDIA'!$AG:$XFD</definedName>
    <definedName name="Z_F7DB7EE5_42A9_41B9_A823_ADC3C22C28DE_.wvu.Cols" localSheetId="8" hidden="1">'OP UROLOGÍA'!$AF:$XFD</definedName>
    <definedName name="Z_F7DB7EE5_42A9_41B9_A823_ADC3C22C28DE_.wvu.Cols" localSheetId="107" hidden="1">'PROCESOS JUR'!$F:$XFD</definedName>
    <definedName name="Z_F7DB7EE5_42A9_41B9_A823_ADC3C22C28DE_.wvu.Cols" localSheetId="1" hidden="1">'PRODUCCION MES'!$P:$P,'PRODUCCION MES'!$T:$XFD</definedName>
    <definedName name="Z_F7DB7EE5_42A9_41B9_A823_ADC3C22C28DE_.wvu.Cols" localSheetId="103" hidden="1">'REC VIG ANT'!$AE:$AL</definedName>
    <definedName name="Z_F7DB7EE5_42A9_41B9_A823_ADC3C22C28DE_.wvu.FilterData" localSheetId="0" hidden="1">INDICADORES!$A$2:$BF$109</definedName>
    <definedName name="Z_F7DB7EE5_42A9_41B9_A823_ADC3C22C28DE_.wvu.Rows" localSheetId="104" hidden="1">'CARTERA TOTAL'!$84:$1048576,'CARTERA TOTAL'!$53:$83</definedName>
    <definedName name="Z_F7DB7EE5_42A9_41B9_A823_ADC3C22C28DE_.wvu.Rows" localSheetId="105" hidden="1">'EQUILIB. PPTAL RECAUDOS'!$53:$1048576</definedName>
    <definedName name="Z_F7DB7EE5_42A9_41B9_A823_ADC3C22C28DE_.wvu.Rows" localSheetId="5" hidden="1">'OP MEDICINA GRAL'!$84:$1048576,'OP MEDICINA GRAL'!$54:$83</definedName>
    <definedName name="Z_F7DB7EE5_42A9_41B9_A823_ADC3C22C28DE_.wvu.Rows" localSheetId="6" hidden="1">'OP ORTOPEDIA'!$84:$1048576,'OP ORTOPEDIA'!$54:$83</definedName>
    <definedName name="Z_F7DB7EE5_42A9_41B9_A823_ADC3C22C28DE_.wvu.Rows" localSheetId="8" hidden="1">'OP UROLOGÍA'!$84:$1048576,'OP UROLOGÍA'!$54:$83</definedName>
    <definedName name="Z_F7DB7EE5_42A9_41B9_A823_ADC3C22C28DE_.wvu.Rows" localSheetId="1" hidden="1">'PRODUCCION MES'!$52:$1048576</definedName>
    <definedName name="Z_F7DB7EE5_42A9_41B9_A823_ADC3C22C28DE_.wvu.Rows" localSheetId="103" hidden="1">'REC VIG ANT'!$84:$1048576,'REC VIG ANT'!$53:$83</definedName>
    <definedName name="Z_FD11AD40_694B_465F_B739_737590ABC719_.wvu.FilterData" localSheetId="0" hidden="1">INDICADORES!$A$2:$BF$109</definedName>
    <definedName name="Z_FF3848DB_E8D7_4493_B301_D27FB431C2F4_.wvu.FilterData" localSheetId="0" hidden="1">INDICADORES!$A$2:$BF$109</definedName>
  </definedNames>
  <calcPr calcId="191029"/>
  <customWorkbookViews>
    <customWorkbookView name="USER-HRM - Vista personalizada" guid="{9C949C4D-EB11-4549-99F8-6A6E19FEDD35}" autoUpdate="1" mergeInterval="5" personalView="1" maximized="1" xWindow="-8" yWindow="-8" windowWidth="1382" windowHeight="744" tabRatio="921" activeSheetId="105"/>
    <customWorkbookView name="Annar Diagnotica - Vista personalizada" guid="{B4BD0B13-0F90-4B98-B77F-542E51A48189}" mergeInterval="0" personalView="1" maximized="1" xWindow="-8" yWindow="-8" windowWidth="1936" windowHeight="1048" tabRatio="871" activeSheetId="2"/>
    <customWorkbookView name="DELL - Vista personalizada" guid="{1132D6BB-BD35-469F-BF41-A86B335BD97B}" mergeInterval="0" personalView="1" maximized="1" xWindow="-9" yWindow="-9" windowWidth="1938" windowHeight="1048" tabRatio="871" activeSheetId="1"/>
    <customWorkbookView name="Luz Maria de los Angeles Castañeda Acosta - Vista personalizada" guid="{A5C6589E-C55F-4BEC-9ECE-919FCABF52F8}" mergeInterval="0" personalView="1" maximized="1" xWindow="-8" yWindow="-8" windowWidth="1936" windowHeight="1056" tabRatio="871" activeSheetId="1"/>
    <customWorkbookView name="HUAWEI - Vista personalizada" guid="{01A85145-F11B-4D07-813B-8A8758CDD710}" mergeInterval="0" personalView="1" maximized="1" xWindow="-9" yWindow="-9" windowWidth="1938" windowHeight="1038" tabRatio="921" activeSheetId="2"/>
    <customWorkbookView name="OBSERVACION3 - Vista personalizada" guid="{4F27A6F2-707D-47B2-BF4A-F027B75A33FC}" mergeInterval="0" personalView="1" maximized="1" xWindow="-8" yWindow="-8" windowWidth="1376" windowHeight="744" tabRatio="921" activeSheetId="1"/>
    <customWorkbookView name="OBSERVA2 - Vista personalizada" guid="{F4F98609-4C61-4A0E-851B-59BEC64AAB9F}" mergeInterval="0" personalView="1" maximized="1" xWindow="-8" yWindow="-8" windowWidth="1382" windowHeight="744" tabRatio="871" activeSheetId="3"/>
    <customWorkbookView name="medinterna - Vista personalizada" guid="{8381FC96-6810-4EAA-ACD8-B607E0FD2281}" mergeInterval="0" personalView="1" maximized="1" windowWidth="1362" windowHeight="502" activeSheetId="2"/>
    <customWorkbookView name="EduardoM - Vista personalizada" guid="{7315456F-420E-439E-9602-F32EDF9D3E94}" mergeInterval="0" personalView="1" maximized="1" xWindow="1358" yWindow="-8" windowWidth="1936" windowHeight="1056" tabRatio="871" activeSheetId="1"/>
    <customWorkbookView name="User - Vista personalizada" guid="{216CB5F9-6788-4A70-880A-08553118F167}" mergeInterval="0" personalView="1" maximized="1" xWindow="-8" yWindow="-8" windowWidth="1382" windowHeight="736" activeSheetId="1"/>
    <customWorkbookView name="portatil - Vista personalizada" guid="{B0451CD7-59C4-4E11-B7C2-BC13CF4127A6}" mergeInterval="0" personalView="1" maximized="1" xWindow="-8" yWindow="-8" windowWidth="1382" windowHeight="744" activeSheetId="107"/>
    <customWorkbookView name="TRABAJO SOCIAL - Vista personalizada" guid="{7A5BCE0F-1F1B-4E52-9652-01329CBCC77F}" mergeInterval="0" personalView="1" maximized="1" xWindow="-8" yWindow="-8" windowWidth="1382" windowHeight="744" tabRatio="871" activeSheetId="41"/>
    <customWorkbookView name="HOSPITALIZACION3 - Vista personalizada" guid="{62DF5315-3D99-4C8E-BAEC-100B3280B10D}" mergeInterval="0" personalView="1" maximized="1" windowWidth="1356" windowHeight="542" tabRatio="871" activeSheetId="1"/>
    <customWorkbookView name="HP - Vista personalizada" guid="{CAC1BF5B-64DA-4E65-B9F3-F58AF1593EA5}" mergeInterval="0" personalView="1" maximized="1" xWindow="-8" yWindow="-8" windowWidth="1382" windowHeight="744" tabRatio="871" activeSheetId="10"/>
    <customWorkbookView name="Usuario - Personal View" guid="{E4188361-4B87-4969-89CB-DD6AB944FA81}" mergeInterval="0" personalView="1" maximized="1" xWindow="-8" yWindow="-8" windowWidth="1616" windowHeight="876" tabRatio="871" activeSheetId="46"/>
    <customWorkbookView name="RAFA - Vista personalizada" guid="{0001DF65-3B0F-497C-ACF5-D49EC607FD88}" mergeInterval="0" personalView="1" maximized="1" xWindow="-8" yWindow="-8" windowWidth="1382" windowHeight="744" tabRatio="871" activeSheetId="1"/>
    <customWorkbookView name="USER_HRM - Vista personalizada" guid="{39DA2FDD-4E3D-481D-A336-9D29DBC11B08}" mergeInterval="0" personalView="1" maximized="1" xWindow="-8" yWindow="-8" windowWidth="1382" windowHeight="744" tabRatio="921" activeSheetId="5"/>
    <customWorkbookView name="EQUIPO - Vista personalizada" guid="{95329FFD-9B66-4A76-A861-4EF913CB9438}" mergeInterval="0" personalView="1" maximized="1" xWindow="-8" yWindow="-8" windowWidth="1382" windowHeight="744" tabRatio="871" activeSheetId="1"/>
    <customWorkbookView name="Daniel Cely - Vista personalizada" guid="{F7DB7EE5-42A9-41B9-A823-ADC3C22C28DE}" mergeInterval="0" personalView="1" maximized="1" xWindow="-8" yWindow="-8" windowWidth="1936" windowHeight="1048" tabRatio="871" activeSheetId="41"/>
    <customWorkbookView name="HRM - Vista personalizada" guid="{187695E8-F439-4E8B-9390-62D53A41785B}" mergeInterval="0" personalView="1" maximized="1" xWindow="-8" yWindow="-8" windowWidth="1382" windowHeight="736" tabRatio="871" activeSheetId="102"/>
    <customWorkbookView name="HRMRX_01 - Vista personalizada" guid="{C3D58349-1F04-4F6C-B93C-BB0D41DB41D6}" mergeInterval="0" personalView="1" maximized="1" xWindow="-8" yWindow="-8" windowWidth="1382" windowHeight="744" tabRatio="871" activeSheetId="65"/>
    <customWorkbookView name="Usuario de Microsoft Office - Vista personalizada" guid="{71206789-1A95-4243-B1E4-204F0D4BB0C1}" mergeInterval="0" personalView="1" windowWidth="1440" windowHeight="618" tabRatio="871" activeSheetId="2"/>
    <customWorkbookView name="PYP - Vista personalizada" guid="{DAB8803B-91D8-4FA1-8E83-BA8E4F51ECEF}" mergeInterval="0" personalView="1" maximized="1" windowWidth="1362" windowHeight="542" tabRatio="871" activeSheetId="107"/>
    <customWorkbookView name="USER_CONS - Vista personalizada" guid="{4B06A440-0745-43CE-8047-97DB98249CF6}" mergeInterval="0" personalView="1" maximized="1" xWindow="-8" yWindow="-8" windowWidth="1936" windowHeight="1056" tabRatio="921" activeSheetId="1"/>
    <customWorkbookView name="SALAS C 3 - Vista personalizada" guid="{201C1097-0C3C-4AFA-814C-99E885BB3BA9}" mergeInterval="0" personalView="1" maximized="1" xWindow="-8" yWindow="-8" windowWidth="1382" windowHeight="744" tabRatio="871" activeSheetId="1"/>
    <customWorkbookView name="COORD ENFERMERIA - Vista personalizada" guid="{44F0F931-FF8F-4146-9628-099A7B02EE59}" mergeInterval="0" personalView="1" maximized="1" windowWidth="1362" windowHeight="482" tabRatio="871" activeSheetId="1"/>
    <customWorkbookView name="USUARIO - Vista personalizada" guid="{DE4F901A-4159-44A8-9F61-37E29931259E}" mergeInterval="0" personalView="1" maximized="1" windowWidth="1343" windowHeight="487" tabRatio="871" activeSheetId="2"/>
    <customWorkbookView name="LIDER FARMACIA - Vista personalizada" guid="{11E60353-53A2-40FD-8DD1-6654D3943E00}" mergeInterval="0" personalView="1" maximized="1" xWindow="-8" yWindow="-8" windowWidth="1382" windowHeight="744" tabRatio="921" activeSheetId="89"/>
    <customWorkbookView name="María de los Angeles Castañeda Acosta - Vista personalizada" guid="{D405E5B0-829D-4CFF-BABC-C1974EED185D}" mergeInterval="0" personalView="1" maximized="1" xWindow="-8" yWindow="-8" windowWidth="1936" windowHeight="1048" tabRatio="871" activeSheetId="1" showComments="commIndAndComment"/>
  </customWorkbookViews>
</workbook>
</file>

<file path=xl/calcChain.xml><?xml version="1.0" encoding="utf-8"?>
<calcChain xmlns="http://schemas.openxmlformats.org/spreadsheetml/2006/main">
  <c r="R34" i="107" l="1"/>
  <c r="AX101" i="1" l="1"/>
  <c r="AU102" i="1"/>
  <c r="AZ110" i="1" l="1"/>
  <c r="BB61" i="1" l="1"/>
  <c r="BA61" i="1"/>
  <c r="BC61" i="1" s="1"/>
  <c r="AZ61" i="1"/>
  <c r="AW61" i="1"/>
  <c r="AT61" i="1"/>
  <c r="AP61" i="1"/>
  <c r="AO61" i="1"/>
  <c r="AQ61" i="1" s="1"/>
  <c r="AN61" i="1"/>
  <c r="AK61" i="1"/>
  <c r="AH61" i="1"/>
  <c r="AD61" i="1"/>
  <c r="AC61" i="1"/>
  <c r="AE61" i="1" s="1"/>
  <c r="AB61" i="1"/>
  <c r="Y61" i="1"/>
  <c r="V61" i="1"/>
  <c r="R61" i="1"/>
  <c r="Q61" i="1"/>
  <c r="P61" i="1"/>
  <c r="M61" i="1"/>
  <c r="J61" i="1"/>
  <c r="BB52" i="1"/>
  <c r="BA52" i="1"/>
  <c r="AZ52" i="1"/>
  <c r="AW52" i="1"/>
  <c r="AT52" i="1"/>
  <c r="AP52" i="1"/>
  <c r="AO52" i="1"/>
  <c r="AN52" i="1"/>
  <c r="AK52" i="1"/>
  <c r="AH52" i="1"/>
  <c r="AD52" i="1"/>
  <c r="AC52" i="1"/>
  <c r="AB52" i="1"/>
  <c r="Y52" i="1"/>
  <c r="V52" i="1"/>
  <c r="R52" i="1"/>
  <c r="Q52" i="1"/>
  <c r="P52" i="1"/>
  <c r="M52" i="1"/>
  <c r="J52" i="1"/>
  <c r="AQ52" i="1" l="1"/>
  <c r="BE61" i="1"/>
  <c r="AE52" i="1"/>
  <c r="BD52" i="1"/>
  <c r="BE52" i="1"/>
  <c r="BC52" i="1"/>
  <c r="BD61" i="1"/>
  <c r="BF61" i="1" s="1"/>
  <c r="S61" i="1"/>
  <c r="S52" i="1"/>
  <c r="BF52" i="1" l="1"/>
  <c r="BB41" i="1"/>
  <c r="BA41" i="1"/>
  <c r="AZ41" i="1"/>
  <c r="AW41" i="1"/>
  <c r="AT41" i="1"/>
  <c r="AP41" i="1"/>
  <c r="AO41" i="1"/>
  <c r="AN41" i="1"/>
  <c r="AK41" i="1"/>
  <c r="AH41" i="1"/>
  <c r="AD41" i="1"/>
  <c r="AC41" i="1"/>
  <c r="AB41" i="1"/>
  <c r="Y41" i="1"/>
  <c r="V41" i="1"/>
  <c r="R41" i="1"/>
  <c r="Q41" i="1"/>
  <c r="P41" i="1"/>
  <c r="M41" i="1"/>
  <c r="J41" i="1"/>
  <c r="BB40" i="1"/>
  <c r="BA40" i="1"/>
  <c r="AZ40" i="1"/>
  <c r="AW40" i="1"/>
  <c r="AT40" i="1"/>
  <c r="AP40" i="1"/>
  <c r="AO40" i="1"/>
  <c r="AN40" i="1"/>
  <c r="AK40" i="1"/>
  <c r="AH40" i="1"/>
  <c r="AD40" i="1"/>
  <c r="AC40" i="1"/>
  <c r="AB40" i="1"/>
  <c r="Y40" i="1"/>
  <c r="V40" i="1"/>
  <c r="R40" i="1"/>
  <c r="Q40" i="1"/>
  <c r="P40" i="1"/>
  <c r="M40" i="1"/>
  <c r="J40" i="1"/>
  <c r="BB39" i="1"/>
  <c r="BA39" i="1"/>
  <c r="AZ39" i="1"/>
  <c r="AW39" i="1"/>
  <c r="AT39" i="1"/>
  <c r="AP39" i="1"/>
  <c r="AO39" i="1"/>
  <c r="AN39" i="1"/>
  <c r="AK39" i="1"/>
  <c r="AH39" i="1"/>
  <c r="AD39" i="1"/>
  <c r="AC39" i="1"/>
  <c r="AB39" i="1"/>
  <c r="Y39" i="1"/>
  <c r="V39" i="1"/>
  <c r="R39" i="1"/>
  <c r="Q39" i="1"/>
  <c r="P39" i="1"/>
  <c r="M39" i="1"/>
  <c r="J39" i="1"/>
  <c r="BB38" i="1"/>
  <c r="BA38" i="1"/>
  <c r="AZ38" i="1"/>
  <c r="AW38" i="1"/>
  <c r="AT38" i="1"/>
  <c r="AP38" i="1"/>
  <c r="AO38" i="1"/>
  <c r="AN38" i="1"/>
  <c r="AK38" i="1"/>
  <c r="AH38" i="1"/>
  <c r="AD38" i="1"/>
  <c r="AC38" i="1"/>
  <c r="AB38" i="1"/>
  <c r="Y38" i="1"/>
  <c r="V38" i="1"/>
  <c r="R38" i="1"/>
  <c r="Q38" i="1"/>
  <c r="P38" i="1"/>
  <c r="M38" i="1"/>
  <c r="J38" i="1"/>
  <c r="BB37" i="1"/>
  <c r="BA37" i="1"/>
  <c r="AZ37" i="1"/>
  <c r="AW37" i="1"/>
  <c r="AT37" i="1"/>
  <c r="AP37" i="1"/>
  <c r="AO37" i="1"/>
  <c r="AN37" i="1"/>
  <c r="AK37" i="1"/>
  <c r="AH37" i="1"/>
  <c r="AD37" i="1"/>
  <c r="AC37" i="1"/>
  <c r="AB37" i="1"/>
  <c r="Y37" i="1"/>
  <c r="V37" i="1"/>
  <c r="R37" i="1"/>
  <c r="Q37" i="1"/>
  <c r="P37" i="1"/>
  <c r="M37" i="1"/>
  <c r="J37" i="1"/>
  <c r="BB36" i="1"/>
  <c r="BA36" i="1"/>
  <c r="BC36" i="1" s="1"/>
  <c r="AZ36" i="1"/>
  <c r="AW36" i="1"/>
  <c r="AT36" i="1"/>
  <c r="AP36" i="1"/>
  <c r="AO36" i="1"/>
  <c r="AN36" i="1"/>
  <c r="AK36" i="1"/>
  <c r="AH36" i="1"/>
  <c r="AD36" i="1"/>
  <c r="AC36" i="1"/>
  <c r="AB36" i="1"/>
  <c r="Y36" i="1"/>
  <c r="V36" i="1"/>
  <c r="R36" i="1"/>
  <c r="Q36" i="1"/>
  <c r="P36" i="1"/>
  <c r="M36" i="1"/>
  <c r="J36" i="1"/>
  <c r="BB35" i="1"/>
  <c r="BA35" i="1"/>
  <c r="AZ35" i="1"/>
  <c r="AW35" i="1"/>
  <c r="AT35" i="1"/>
  <c r="AP35" i="1"/>
  <c r="AO35" i="1"/>
  <c r="AN35" i="1"/>
  <c r="AK35" i="1"/>
  <c r="AH35" i="1"/>
  <c r="AD35" i="1"/>
  <c r="AC35" i="1"/>
  <c r="AB35" i="1"/>
  <c r="Y35" i="1"/>
  <c r="V35" i="1"/>
  <c r="R35" i="1"/>
  <c r="Q35" i="1"/>
  <c r="P35" i="1"/>
  <c r="M35" i="1"/>
  <c r="J35" i="1"/>
  <c r="BB34" i="1"/>
  <c r="BA34" i="1"/>
  <c r="AZ34" i="1"/>
  <c r="AW34" i="1"/>
  <c r="AT34" i="1"/>
  <c r="AP34" i="1"/>
  <c r="AO34" i="1"/>
  <c r="AN34" i="1"/>
  <c r="AK34" i="1"/>
  <c r="AH34" i="1"/>
  <c r="AD34" i="1"/>
  <c r="AC34" i="1"/>
  <c r="AE34" i="1" s="1"/>
  <c r="AB34" i="1"/>
  <c r="Y34" i="1"/>
  <c r="V34" i="1"/>
  <c r="R34" i="1"/>
  <c r="Q34" i="1"/>
  <c r="P34" i="1"/>
  <c r="M34" i="1"/>
  <c r="J34" i="1"/>
  <c r="BB33" i="1"/>
  <c r="BA33" i="1"/>
  <c r="AZ33" i="1"/>
  <c r="AW33" i="1"/>
  <c r="AT33" i="1"/>
  <c r="AP33" i="1"/>
  <c r="AO33" i="1"/>
  <c r="AN33" i="1"/>
  <c r="AK33" i="1"/>
  <c r="AH33" i="1"/>
  <c r="AD33" i="1"/>
  <c r="AC33" i="1"/>
  <c r="AB33" i="1"/>
  <c r="Y33" i="1"/>
  <c r="V33" i="1"/>
  <c r="R33" i="1"/>
  <c r="Q33" i="1"/>
  <c r="P33" i="1"/>
  <c r="M33" i="1"/>
  <c r="J33" i="1"/>
  <c r="BB32" i="1"/>
  <c r="BA32" i="1"/>
  <c r="AZ32" i="1"/>
  <c r="AW32" i="1"/>
  <c r="AT32" i="1"/>
  <c r="AP32" i="1"/>
  <c r="AO32" i="1"/>
  <c r="AN32" i="1"/>
  <c r="AK32" i="1"/>
  <c r="AH32" i="1"/>
  <c r="AD32" i="1"/>
  <c r="AC32" i="1"/>
  <c r="AB32" i="1"/>
  <c r="Y32" i="1"/>
  <c r="V32" i="1"/>
  <c r="R32" i="1"/>
  <c r="Q32" i="1"/>
  <c r="P32" i="1"/>
  <c r="M32" i="1"/>
  <c r="J32" i="1"/>
  <c r="BB31" i="1"/>
  <c r="BA31" i="1"/>
  <c r="AZ31" i="1"/>
  <c r="AW31" i="1"/>
  <c r="AT31" i="1"/>
  <c r="AP31" i="1"/>
  <c r="AO31" i="1"/>
  <c r="AN31" i="1"/>
  <c r="AK31" i="1"/>
  <c r="AH31" i="1"/>
  <c r="AD31" i="1"/>
  <c r="AC31" i="1"/>
  <c r="AB31" i="1"/>
  <c r="Y31" i="1"/>
  <c r="V31" i="1"/>
  <c r="R31" i="1"/>
  <c r="Q31" i="1"/>
  <c r="P31" i="1"/>
  <c r="M31" i="1"/>
  <c r="J31" i="1"/>
  <c r="BB30" i="1"/>
  <c r="BA30" i="1"/>
  <c r="AZ30" i="1"/>
  <c r="AW30" i="1"/>
  <c r="AT30" i="1"/>
  <c r="AP30" i="1"/>
  <c r="AO30" i="1"/>
  <c r="AN30" i="1"/>
  <c r="AK30" i="1"/>
  <c r="AH30" i="1"/>
  <c r="AD30" i="1"/>
  <c r="AC30" i="1"/>
  <c r="AB30" i="1"/>
  <c r="Y30" i="1"/>
  <c r="V30" i="1"/>
  <c r="R30" i="1"/>
  <c r="Q30" i="1"/>
  <c r="P30" i="1"/>
  <c r="M30" i="1"/>
  <c r="J30" i="1"/>
  <c r="BC38" i="1" l="1"/>
  <c r="BC35" i="1"/>
  <c r="AQ41" i="1"/>
  <c r="AQ35" i="1"/>
  <c r="AQ38" i="1"/>
  <c r="BC33" i="1"/>
  <c r="AE38" i="1"/>
  <c r="BD37" i="1"/>
  <c r="AE31" i="1"/>
  <c r="AE37" i="1"/>
  <c r="AE41" i="1"/>
  <c r="AQ30" i="1"/>
  <c r="BE34" i="1"/>
  <c r="BE36" i="1"/>
  <c r="BE38" i="1"/>
  <c r="BE40" i="1"/>
  <c r="BD32" i="1"/>
  <c r="AE35" i="1"/>
  <c r="BD31" i="1"/>
  <c r="BD33" i="1"/>
  <c r="BD35" i="1"/>
  <c r="BD39" i="1"/>
  <c r="BC39" i="1"/>
  <c r="BD41" i="1"/>
  <c r="BD34" i="1"/>
  <c r="BF34" i="1" s="1"/>
  <c r="BD40" i="1"/>
  <c r="BD30" i="1"/>
  <c r="BE37" i="1"/>
  <c r="AE40" i="1"/>
  <c r="BE30" i="1"/>
  <c r="BC32" i="1"/>
  <c r="AQ33" i="1"/>
  <c r="BE35" i="1"/>
  <c r="BF35" i="1" s="1"/>
  <c r="BC34" i="1"/>
  <c r="AE36" i="1"/>
  <c r="BC37" i="1"/>
  <c r="AE39" i="1"/>
  <c r="AQ40" i="1"/>
  <c r="AQ32" i="1"/>
  <c r="AE30" i="1"/>
  <c r="BE31" i="1"/>
  <c r="AQ34" i="1"/>
  <c r="BD36" i="1"/>
  <c r="AQ37" i="1"/>
  <c r="BE39" i="1"/>
  <c r="BF39" i="1" s="1"/>
  <c r="AE33" i="1"/>
  <c r="BC41" i="1"/>
  <c r="BC31" i="1"/>
  <c r="BC30" i="1"/>
  <c r="AQ31" i="1"/>
  <c r="AE32" i="1"/>
  <c r="BE33" i="1"/>
  <c r="AQ36" i="1"/>
  <c r="BD38" i="1"/>
  <c r="AQ39" i="1"/>
  <c r="BE41" i="1"/>
  <c r="BC40" i="1"/>
  <c r="BE32" i="1"/>
  <c r="S33" i="1"/>
  <c r="S35" i="1"/>
  <c r="S37" i="1"/>
  <c r="S39" i="1"/>
  <c r="S41" i="1"/>
  <c r="S34" i="1"/>
  <c r="S36" i="1"/>
  <c r="S38" i="1"/>
  <c r="S40" i="1"/>
  <c r="S32" i="1"/>
  <c r="S31" i="1"/>
  <c r="S30" i="1"/>
  <c r="BF41" i="1" l="1"/>
  <c r="BF37" i="1"/>
  <c r="BF33" i="1"/>
  <c r="BF40" i="1"/>
  <c r="BF32" i="1"/>
  <c r="BF31" i="1"/>
  <c r="BF30" i="1"/>
  <c r="BF36" i="1"/>
  <c r="BF38" i="1"/>
  <c r="AW108" i="1"/>
  <c r="AT78" i="1" l="1"/>
  <c r="AT80" i="1"/>
  <c r="AT79" i="1"/>
  <c r="O31" i="90"/>
  <c r="F32" i="77"/>
  <c r="W90" i="1"/>
  <c r="Y90" i="1" s="1"/>
  <c r="Z90" i="1"/>
  <c r="AB90" i="1" s="1"/>
  <c r="BA80" i="1"/>
  <c r="BA82" i="1" s="1"/>
  <c r="BA84" i="1" s="1"/>
  <c r="BC84" i="1" s="1"/>
  <c r="AX98" i="1"/>
  <c r="Q32" i="97" s="1"/>
  <c r="AU98" i="1"/>
  <c r="P32" i="97" s="1"/>
  <c r="AR98" i="1"/>
  <c r="O32" i="97" s="1"/>
  <c r="AL98" i="1"/>
  <c r="N32" i="97" s="1"/>
  <c r="AI98" i="1"/>
  <c r="M32" i="97" s="1"/>
  <c r="AF98" i="1"/>
  <c r="Z98" i="1"/>
  <c r="K32" i="97" s="1"/>
  <c r="W98" i="1"/>
  <c r="J32" i="97" s="1"/>
  <c r="T98" i="1"/>
  <c r="N98" i="1"/>
  <c r="H32" i="97" s="1"/>
  <c r="K98" i="1"/>
  <c r="G32" i="97" s="1"/>
  <c r="H98" i="1"/>
  <c r="F32" i="97" s="1"/>
  <c r="AI102" i="1"/>
  <c r="AF102" i="1"/>
  <c r="L31" i="94" s="1"/>
  <c r="H109" i="1"/>
  <c r="Q32" i="82"/>
  <c r="P32" i="82"/>
  <c r="O32" i="82"/>
  <c r="N32" i="82"/>
  <c r="M32" i="82"/>
  <c r="L32" i="82"/>
  <c r="K32" i="82"/>
  <c r="J32" i="82"/>
  <c r="I32" i="82"/>
  <c r="H32" i="82"/>
  <c r="G32" i="82"/>
  <c r="F32" i="82"/>
  <c r="Z91" i="1"/>
  <c r="K91" i="1"/>
  <c r="Q32" i="80"/>
  <c r="P32" i="80"/>
  <c r="O32" i="80"/>
  <c r="O32" i="75" s="1"/>
  <c r="N32" i="80"/>
  <c r="N32" i="75" s="1"/>
  <c r="M32" i="80"/>
  <c r="M32" i="75" s="1"/>
  <c r="L32" i="80"/>
  <c r="L32" i="75" s="1"/>
  <c r="K32" i="80"/>
  <c r="K32" i="75" s="1"/>
  <c r="J32" i="80"/>
  <c r="J32" i="75" s="1"/>
  <c r="I32" i="80"/>
  <c r="I32" i="75" s="1"/>
  <c r="H32" i="80"/>
  <c r="H32" i="75" s="1"/>
  <c r="G32" i="80"/>
  <c r="G32" i="75" s="1"/>
  <c r="F32" i="80"/>
  <c r="F32" i="75" s="1"/>
  <c r="K90" i="1"/>
  <c r="G31" i="80" s="1"/>
  <c r="Q32" i="77"/>
  <c r="P32" i="77"/>
  <c r="O32" i="77"/>
  <c r="N32" i="77"/>
  <c r="M32" i="77"/>
  <c r="L32" i="77"/>
  <c r="K32" i="77"/>
  <c r="J32" i="77"/>
  <c r="I32" i="77"/>
  <c r="H32" i="77"/>
  <c r="G32" i="77"/>
  <c r="Z87" i="1"/>
  <c r="K31" i="77" s="1"/>
  <c r="Z86" i="1"/>
  <c r="K31" i="76" s="1"/>
  <c r="R35" i="82"/>
  <c r="Q35" i="82"/>
  <c r="P35" i="82"/>
  <c r="O35" i="82"/>
  <c r="N35" i="82"/>
  <c r="M35" i="82"/>
  <c r="L35" i="82"/>
  <c r="K35" i="82"/>
  <c r="J35" i="82"/>
  <c r="I35" i="82"/>
  <c r="H35" i="82"/>
  <c r="G35" i="82"/>
  <c r="F35" i="82"/>
  <c r="R35" i="77"/>
  <c r="Q35" i="77"/>
  <c r="P35" i="77"/>
  <c r="O35" i="77"/>
  <c r="N35" i="77"/>
  <c r="M35" i="77"/>
  <c r="L35" i="77"/>
  <c r="K35" i="77"/>
  <c r="J35" i="77"/>
  <c r="I35" i="77"/>
  <c r="H35" i="77"/>
  <c r="G35" i="77"/>
  <c r="F35" i="77"/>
  <c r="BB92" i="1"/>
  <c r="AX92" i="1"/>
  <c r="Q31" i="82" s="1"/>
  <c r="AR92" i="1"/>
  <c r="O31" i="82" s="1"/>
  <c r="AU92" i="1"/>
  <c r="AW92" i="1" s="1"/>
  <c r="AP92" i="1"/>
  <c r="AL92" i="1"/>
  <c r="AI92" i="1"/>
  <c r="AK92" i="1" s="1"/>
  <c r="AF92" i="1"/>
  <c r="AH92" i="1" s="1"/>
  <c r="AD92" i="1"/>
  <c r="Z92" i="1"/>
  <c r="AB92" i="1" s="1"/>
  <c r="W92" i="1"/>
  <c r="T92" i="1"/>
  <c r="V92" i="1" s="1"/>
  <c r="R92" i="1"/>
  <c r="N92" i="1"/>
  <c r="K92" i="1"/>
  <c r="M92" i="1" s="1"/>
  <c r="H92" i="1"/>
  <c r="F31" i="82" s="1"/>
  <c r="AY91" i="1"/>
  <c r="Q32" i="81" s="1"/>
  <c r="AX91" i="1"/>
  <c r="Q31" i="81" s="1"/>
  <c r="AV91" i="1"/>
  <c r="P32" i="81" s="1"/>
  <c r="AU91" i="1"/>
  <c r="AS91" i="1"/>
  <c r="AR91" i="1"/>
  <c r="O31" i="81" s="1"/>
  <c r="AM91" i="1"/>
  <c r="N32" i="81" s="1"/>
  <c r="AL91" i="1"/>
  <c r="N31" i="81" s="1"/>
  <c r="AJ91" i="1"/>
  <c r="M32" i="81" s="1"/>
  <c r="AI91" i="1"/>
  <c r="M31" i="81" s="1"/>
  <c r="AG91" i="1"/>
  <c r="AF91" i="1"/>
  <c r="AA91" i="1"/>
  <c r="X91" i="1"/>
  <c r="J32" i="81" s="1"/>
  <c r="W91" i="1"/>
  <c r="U91" i="1"/>
  <c r="T91" i="1"/>
  <c r="I31" i="81" s="1"/>
  <c r="O91" i="1"/>
  <c r="H32" i="81" s="1"/>
  <c r="N91" i="1"/>
  <c r="H31" i="81" s="1"/>
  <c r="H91" i="1"/>
  <c r="L91" i="1"/>
  <c r="G32" i="81" s="1"/>
  <c r="I91" i="1"/>
  <c r="BB90" i="1"/>
  <c r="AX90" i="1"/>
  <c r="Q31" i="80" s="1"/>
  <c r="AU90" i="1"/>
  <c r="P31" i="80" s="1"/>
  <c r="AR90" i="1"/>
  <c r="AP90" i="1"/>
  <c r="AL90" i="1"/>
  <c r="N31" i="80" s="1"/>
  <c r="AI90" i="1"/>
  <c r="AF90" i="1"/>
  <c r="AD90" i="1"/>
  <c r="V90" i="1"/>
  <c r="R90" i="1"/>
  <c r="N90" i="1"/>
  <c r="H31" i="80" s="1"/>
  <c r="H90" i="1"/>
  <c r="F31" i="80" s="1"/>
  <c r="F31" i="75" s="1"/>
  <c r="BB87" i="1"/>
  <c r="AX87" i="1"/>
  <c r="AZ87" i="1" s="1"/>
  <c r="AU87" i="1"/>
  <c r="AW87" i="1" s="1"/>
  <c r="AR87" i="1"/>
  <c r="O31" i="77" s="1"/>
  <c r="AY86" i="1"/>
  <c r="Q32" i="76" s="1"/>
  <c r="AS86" i="1"/>
  <c r="O32" i="76" s="1"/>
  <c r="AV86" i="1"/>
  <c r="AX86" i="1"/>
  <c r="AU86" i="1"/>
  <c r="AR86" i="1"/>
  <c r="O31" i="76" s="1"/>
  <c r="BB85" i="1"/>
  <c r="AX85" i="1"/>
  <c r="AU85" i="1"/>
  <c r="AR85" i="1"/>
  <c r="AP87" i="1"/>
  <c r="AL87" i="1"/>
  <c r="AN87" i="1" s="1"/>
  <c r="AI87" i="1"/>
  <c r="M31" i="77" s="1"/>
  <c r="AF87" i="1"/>
  <c r="L31" i="77" s="1"/>
  <c r="AM86" i="1"/>
  <c r="N32" i="76" s="1"/>
  <c r="AL86" i="1"/>
  <c r="N31" i="76" s="1"/>
  <c r="AJ86" i="1"/>
  <c r="AI86" i="1"/>
  <c r="M31" i="76" s="1"/>
  <c r="AG86" i="1"/>
  <c r="AF86" i="1"/>
  <c r="AP85" i="1"/>
  <c r="AL85" i="1"/>
  <c r="N31" i="75" s="1"/>
  <c r="AI85" i="1"/>
  <c r="AF85" i="1"/>
  <c r="AD87" i="1"/>
  <c r="W87" i="1"/>
  <c r="Y87" i="1" s="1"/>
  <c r="T87" i="1"/>
  <c r="AA86" i="1"/>
  <c r="K32" i="76" s="1"/>
  <c r="X86" i="1"/>
  <c r="W86" i="1"/>
  <c r="J31" i="76" s="1"/>
  <c r="U86" i="1"/>
  <c r="I32" i="76" s="1"/>
  <c r="T86" i="1"/>
  <c r="AD85" i="1"/>
  <c r="Z85" i="1"/>
  <c r="W85" i="1"/>
  <c r="T85" i="1"/>
  <c r="R87" i="1"/>
  <c r="R85" i="1"/>
  <c r="N87" i="1"/>
  <c r="P87" i="1" s="1"/>
  <c r="O86" i="1"/>
  <c r="H32" i="76" s="1"/>
  <c r="N86" i="1"/>
  <c r="H31" i="76" s="1"/>
  <c r="N85" i="1"/>
  <c r="H31" i="75" s="1"/>
  <c r="K87" i="1"/>
  <c r="M87" i="1" s="1"/>
  <c r="L86" i="1"/>
  <c r="G32" i="76" s="1"/>
  <c r="K86" i="1"/>
  <c r="K85" i="1"/>
  <c r="G31" i="75" s="1"/>
  <c r="J85" i="1"/>
  <c r="H87" i="1"/>
  <c r="F31" i="77" s="1"/>
  <c r="I86" i="1"/>
  <c r="F32" i="76" s="1"/>
  <c r="AU109" i="1"/>
  <c r="AW109" i="1" s="1"/>
  <c r="AR109" i="1"/>
  <c r="O30" i="106" s="1"/>
  <c r="AL109" i="1"/>
  <c r="AN109" i="1" s="1"/>
  <c r="AI109" i="1"/>
  <c r="AF109" i="1"/>
  <c r="AH109" i="1" s="1"/>
  <c r="Z109" i="1"/>
  <c r="K30" i="106" s="1"/>
  <c r="W109" i="1"/>
  <c r="T109" i="1"/>
  <c r="N109" i="1"/>
  <c r="H30" i="106" s="1"/>
  <c r="K109" i="1"/>
  <c r="G30" i="106" s="1"/>
  <c r="G32" i="98"/>
  <c r="P97" i="1"/>
  <c r="N99" i="1" s="1"/>
  <c r="V97" i="1"/>
  <c r="T99" i="1" s="1"/>
  <c r="Y97" i="1"/>
  <c r="W99" i="1" s="1"/>
  <c r="J32" i="98" s="1"/>
  <c r="AB97" i="1"/>
  <c r="Z99" i="1" s="1"/>
  <c r="K32" i="98" s="1"/>
  <c r="AH97" i="1"/>
  <c r="AF99" i="1" s="1"/>
  <c r="L32" i="98" s="1"/>
  <c r="AK97" i="1"/>
  <c r="AI99" i="1" s="1"/>
  <c r="AN97" i="1"/>
  <c r="AL99" i="1" s="1"/>
  <c r="N32" i="98" s="1"/>
  <c r="AT97" i="1"/>
  <c r="AR99" i="1" s="1"/>
  <c r="O32" i="98" s="1"/>
  <c r="AW97" i="1"/>
  <c r="AU99" i="1" s="1"/>
  <c r="AZ97" i="1"/>
  <c r="AX99" i="1" s="1"/>
  <c r="Q32" i="98" s="1"/>
  <c r="F32" i="98"/>
  <c r="R36" i="99"/>
  <c r="R35" i="99"/>
  <c r="G3" i="6"/>
  <c r="G3" i="99" s="1"/>
  <c r="R36" i="97"/>
  <c r="R35" i="97"/>
  <c r="Q31" i="79"/>
  <c r="Q33" i="79" s="1"/>
  <c r="P31" i="79"/>
  <c r="P33" i="79" s="1"/>
  <c r="O31" i="79"/>
  <c r="O33" i="79" s="1"/>
  <c r="N31" i="79"/>
  <c r="N33" i="79" s="1"/>
  <c r="M31" i="79"/>
  <c r="M33" i="79" s="1"/>
  <c r="L31" i="79"/>
  <c r="L33" i="79" s="1"/>
  <c r="K31" i="79"/>
  <c r="K33" i="79" s="1"/>
  <c r="J31" i="79"/>
  <c r="J33" i="79" s="1"/>
  <c r="I31" i="79"/>
  <c r="H31" i="79"/>
  <c r="H33" i="79" s="1"/>
  <c r="G31" i="79"/>
  <c r="G33" i="79" s="1"/>
  <c r="F31" i="79"/>
  <c r="F33" i="79" s="1"/>
  <c r="Q31" i="78"/>
  <c r="Q33" i="78" s="1"/>
  <c r="P31" i="78"/>
  <c r="P33" i="78" s="1"/>
  <c r="O31" i="78"/>
  <c r="O33" i="78" s="1"/>
  <c r="N31" i="78"/>
  <c r="N33" i="78" s="1"/>
  <c r="M31" i="78"/>
  <c r="M33" i="78" s="1"/>
  <c r="L31" i="78"/>
  <c r="L33" i="78" s="1"/>
  <c r="K31" i="78"/>
  <c r="K33" i="78" s="1"/>
  <c r="J31" i="78"/>
  <c r="J33" i="78" s="1"/>
  <c r="I31" i="78"/>
  <c r="I33" i="78" s="1"/>
  <c r="H31" i="78"/>
  <c r="H33" i="78" s="1"/>
  <c r="G31" i="78"/>
  <c r="G33" i="78" s="1"/>
  <c r="F31" i="78"/>
  <c r="Q31" i="74"/>
  <c r="Q33" i="74" s="1"/>
  <c r="P31" i="74"/>
  <c r="P33" i="74" s="1"/>
  <c r="O31" i="74"/>
  <c r="O33" i="74" s="1"/>
  <c r="N31" i="74"/>
  <c r="M31" i="74"/>
  <c r="M33" i="74" s="1"/>
  <c r="L31" i="74"/>
  <c r="L33" i="74" s="1"/>
  <c r="K31" i="74"/>
  <c r="K33" i="74" s="1"/>
  <c r="J31" i="74"/>
  <c r="J33" i="74" s="1"/>
  <c r="I31" i="74"/>
  <c r="I33" i="74" s="1"/>
  <c r="H31" i="74"/>
  <c r="H33" i="74" s="1"/>
  <c r="G31" i="74"/>
  <c r="G33" i="74" s="1"/>
  <c r="F31" i="74"/>
  <c r="F33" i="74" s="1"/>
  <c r="Q80" i="1"/>
  <c r="Q82" i="1" s="1"/>
  <c r="AC80" i="1"/>
  <c r="AC82" i="1" s="1"/>
  <c r="AO80" i="1"/>
  <c r="AO82" i="1" s="1"/>
  <c r="AO84" i="1" s="1"/>
  <c r="AO89" i="1" s="1"/>
  <c r="AQ89" i="1" s="1"/>
  <c r="BE89" i="1"/>
  <c r="AZ89" i="1"/>
  <c r="AW89" i="1"/>
  <c r="AT89" i="1"/>
  <c r="AN89" i="1"/>
  <c r="AK89" i="1"/>
  <c r="AH89" i="1"/>
  <c r="AB89" i="1"/>
  <c r="Y89" i="1"/>
  <c r="V89" i="1"/>
  <c r="P89" i="1"/>
  <c r="M89" i="1"/>
  <c r="J89" i="1"/>
  <c r="Q81" i="1"/>
  <c r="Q83" i="1" s="1"/>
  <c r="Q88" i="1" s="1"/>
  <c r="S88" i="1" s="1"/>
  <c r="AC81" i="1"/>
  <c r="AC83" i="1" s="1"/>
  <c r="AO81" i="1"/>
  <c r="BA81" i="1"/>
  <c r="BE88" i="1"/>
  <c r="AZ88" i="1"/>
  <c r="AW88" i="1"/>
  <c r="AT88" i="1"/>
  <c r="AN88" i="1"/>
  <c r="AK88" i="1"/>
  <c r="AH88" i="1"/>
  <c r="AB88" i="1"/>
  <c r="Y88" i="1"/>
  <c r="V88" i="1"/>
  <c r="P88" i="1"/>
  <c r="M88" i="1"/>
  <c r="J88" i="1"/>
  <c r="R35" i="79"/>
  <c r="R34" i="79"/>
  <c r="R32" i="79"/>
  <c r="R35" i="78"/>
  <c r="R34" i="78"/>
  <c r="R32" i="78"/>
  <c r="R34" i="60"/>
  <c r="G35" i="52"/>
  <c r="H35" i="52"/>
  <c r="I35" i="52"/>
  <c r="J35" i="52"/>
  <c r="K35" i="52"/>
  <c r="L35" i="52"/>
  <c r="M35" i="52"/>
  <c r="N35" i="52"/>
  <c r="O35" i="52"/>
  <c r="P35" i="52"/>
  <c r="Q35" i="52"/>
  <c r="F35" i="52"/>
  <c r="G21" i="2"/>
  <c r="Z102" i="1"/>
  <c r="W102" i="1"/>
  <c r="T102" i="1"/>
  <c r="V102" i="1" s="1"/>
  <c r="BB106" i="1"/>
  <c r="R106" i="1"/>
  <c r="AD106" i="1"/>
  <c r="AP106" i="1"/>
  <c r="BA106" i="1"/>
  <c r="BC106" i="1" s="1"/>
  <c r="AO106" i="1"/>
  <c r="AQ106" i="1" s="1"/>
  <c r="AC106" i="1"/>
  <c r="AE106" i="1" s="1"/>
  <c r="AZ106" i="1"/>
  <c r="AW106" i="1"/>
  <c r="AT106" i="1"/>
  <c r="AN106" i="1"/>
  <c r="AK106" i="1"/>
  <c r="AH106" i="1"/>
  <c r="AB106" i="1"/>
  <c r="Y106" i="1"/>
  <c r="V106" i="1"/>
  <c r="Q106" i="1"/>
  <c r="S106" i="1" s="1"/>
  <c r="V95" i="1"/>
  <c r="Y95" i="1"/>
  <c r="AB95" i="1"/>
  <c r="AC95" i="1"/>
  <c r="AE95" i="1" s="1"/>
  <c r="AD95" i="1"/>
  <c r="R95" i="1"/>
  <c r="AP95" i="1"/>
  <c r="BB95" i="1"/>
  <c r="AH95" i="1"/>
  <c r="AK95" i="1"/>
  <c r="AN95" i="1"/>
  <c r="AO95" i="1"/>
  <c r="AQ95" i="1" s="1"/>
  <c r="AT95" i="1"/>
  <c r="AW95" i="1"/>
  <c r="AZ95" i="1"/>
  <c r="BA95" i="1"/>
  <c r="BC95" i="1" s="1"/>
  <c r="Q95" i="1"/>
  <c r="S95" i="1" s="1"/>
  <c r="F29" i="2"/>
  <c r="L23" i="4" s="1"/>
  <c r="F21" i="2"/>
  <c r="D29" i="2"/>
  <c r="J23" i="4" s="1"/>
  <c r="D21" i="2"/>
  <c r="Q32" i="10"/>
  <c r="P32" i="10"/>
  <c r="O32" i="10"/>
  <c r="N32" i="10"/>
  <c r="M32" i="10"/>
  <c r="L32" i="10"/>
  <c r="L31" i="10"/>
  <c r="K32" i="10"/>
  <c r="J32" i="10"/>
  <c r="I32" i="10"/>
  <c r="I31" i="10"/>
  <c r="H32" i="10"/>
  <c r="G32" i="10"/>
  <c r="F32" i="10"/>
  <c r="Q31" i="10"/>
  <c r="P31" i="10"/>
  <c r="O31" i="10"/>
  <c r="N31" i="10"/>
  <c r="M31" i="10"/>
  <c r="K31" i="10"/>
  <c r="J31" i="10"/>
  <c r="F31" i="10"/>
  <c r="G31" i="10"/>
  <c r="H31" i="10"/>
  <c r="AN53" i="10"/>
  <c r="R35" i="10"/>
  <c r="Q32" i="8"/>
  <c r="P32" i="8"/>
  <c r="O32" i="8"/>
  <c r="N32" i="8"/>
  <c r="M32" i="8"/>
  <c r="L32" i="8"/>
  <c r="L31" i="8"/>
  <c r="K32" i="8"/>
  <c r="J32" i="8"/>
  <c r="I32" i="8"/>
  <c r="H32" i="8"/>
  <c r="H31" i="8"/>
  <c r="G32" i="8"/>
  <c r="F32" i="8"/>
  <c r="Q31" i="8"/>
  <c r="P31" i="8"/>
  <c r="O31" i="8"/>
  <c r="N31" i="8"/>
  <c r="M31" i="8"/>
  <c r="K31" i="8"/>
  <c r="J31" i="8"/>
  <c r="I31" i="8"/>
  <c r="G31" i="8"/>
  <c r="F31" i="8"/>
  <c r="AN53" i="8"/>
  <c r="R35" i="8"/>
  <c r="Q32" i="5"/>
  <c r="P32" i="5"/>
  <c r="O32" i="5"/>
  <c r="N32" i="5"/>
  <c r="M32" i="5"/>
  <c r="L32" i="5"/>
  <c r="K32" i="5"/>
  <c r="F32" i="5"/>
  <c r="G32" i="5"/>
  <c r="H32" i="5"/>
  <c r="I32" i="5"/>
  <c r="J32" i="5"/>
  <c r="Q31" i="5"/>
  <c r="P31" i="5"/>
  <c r="O31" i="5"/>
  <c r="N31" i="5"/>
  <c r="M31" i="5"/>
  <c r="L31" i="5"/>
  <c r="K31" i="5"/>
  <c r="J31" i="5"/>
  <c r="I31" i="5"/>
  <c r="H31" i="5"/>
  <c r="G31" i="5"/>
  <c r="F31" i="5"/>
  <c r="F33" i="5" s="1"/>
  <c r="AN53" i="5"/>
  <c r="R35" i="5"/>
  <c r="Q11" i="1"/>
  <c r="R11" i="1"/>
  <c r="AD11" i="1"/>
  <c r="AP11" i="1"/>
  <c r="BB11" i="1"/>
  <c r="AC11" i="1"/>
  <c r="AO11" i="1"/>
  <c r="BA11" i="1"/>
  <c r="Q12" i="1"/>
  <c r="R12" i="1"/>
  <c r="Q13" i="1"/>
  <c r="AC13" i="1"/>
  <c r="AO13" i="1"/>
  <c r="BA13" i="1"/>
  <c r="R13" i="1"/>
  <c r="P11" i="1"/>
  <c r="P12" i="1"/>
  <c r="P13" i="1"/>
  <c r="M11" i="1"/>
  <c r="M12" i="1"/>
  <c r="M13" i="1"/>
  <c r="J13" i="1"/>
  <c r="J11" i="1"/>
  <c r="V13" i="1"/>
  <c r="Y13" i="1"/>
  <c r="AB13" i="1"/>
  <c r="AD13" i="1"/>
  <c r="AH13" i="1"/>
  <c r="AK13" i="1"/>
  <c r="AN13" i="1"/>
  <c r="AP13" i="1"/>
  <c r="AT13" i="1"/>
  <c r="AW13" i="1"/>
  <c r="AZ13" i="1"/>
  <c r="BB13" i="1"/>
  <c r="V12" i="1"/>
  <c r="Y12" i="1"/>
  <c r="AB12" i="1"/>
  <c r="AC12" i="1"/>
  <c r="AD12" i="1"/>
  <c r="AP12" i="1"/>
  <c r="BB12" i="1"/>
  <c r="AH12" i="1"/>
  <c r="AK12" i="1"/>
  <c r="AN12" i="1"/>
  <c r="AO12" i="1"/>
  <c r="AT12" i="1"/>
  <c r="AW12" i="1"/>
  <c r="AZ12" i="1"/>
  <c r="BA12" i="1"/>
  <c r="V11" i="1"/>
  <c r="Y11" i="1"/>
  <c r="AB11" i="1"/>
  <c r="AH11" i="1"/>
  <c r="AK11" i="1"/>
  <c r="AN11" i="1"/>
  <c r="AT11" i="1"/>
  <c r="AW11" i="1"/>
  <c r="AZ11" i="1"/>
  <c r="V10" i="1"/>
  <c r="Y10" i="1"/>
  <c r="AB10" i="1"/>
  <c r="AC10" i="1"/>
  <c r="AD10" i="1"/>
  <c r="AH10" i="1"/>
  <c r="AK10" i="1"/>
  <c r="AN10" i="1"/>
  <c r="AO10" i="1"/>
  <c r="AP10" i="1"/>
  <c r="AT10" i="1"/>
  <c r="AW10" i="1"/>
  <c r="AZ10" i="1"/>
  <c r="BA10" i="1"/>
  <c r="BB10" i="1"/>
  <c r="R10" i="1"/>
  <c r="V9" i="1"/>
  <c r="Y9" i="1"/>
  <c r="AB9" i="1"/>
  <c r="AC9" i="1"/>
  <c r="AD9" i="1"/>
  <c r="AH9" i="1"/>
  <c r="AK9" i="1"/>
  <c r="AN9" i="1"/>
  <c r="AO9" i="1"/>
  <c r="AP9" i="1"/>
  <c r="AT9" i="1"/>
  <c r="AW9" i="1"/>
  <c r="AZ9" i="1"/>
  <c r="BA9" i="1"/>
  <c r="BB9" i="1"/>
  <c r="Q9" i="1"/>
  <c r="R9" i="1"/>
  <c r="P9" i="1"/>
  <c r="M9" i="1"/>
  <c r="J9" i="1"/>
  <c r="Q31" i="87"/>
  <c r="Q33" i="87" s="1"/>
  <c r="P31" i="87"/>
  <c r="P33" i="87" s="1"/>
  <c r="O31" i="87"/>
  <c r="O33" i="87" s="1"/>
  <c r="N31" i="87"/>
  <c r="N33" i="87" s="1"/>
  <c r="M31" i="87"/>
  <c r="M33" i="87" s="1"/>
  <c r="L31" i="87"/>
  <c r="L33" i="87" s="1"/>
  <c r="K31" i="87"/>
  <c r="K33" i="87" s="1"/>
  <c r="J31" i="87"/>
  <c r="J33" i="87" s="1"/>
  <c r="I31" i="87"/>
  <c r="I33" i="87" s="1"/>
  <c r="H31" i="87"/>
  <c r="H33" i="87" s="1"/>
  <c r="G31" i="87"/>
  <c r="G33" i="87" s="1"/>
  <c r="F31" i="87"/>
  <c r="F33" i="87" s="1"/>
  <c r="Q31" i="86"/>
  <c r="Q33" i="86" s="1"/>
  <c r="P31" i="86"/>
  <c r="P33" i="86" s="1"/>
  <c r="O31" i="86"/>
  <c r="N31" i="86"/>
  <c r="N33" i="86" s="1"/>
  <c r="M31" i="86"/>
  <c r="M33" i="86" s="1"/>
  <c r="L31" i="86"/>
  <c r="L33" i="86" s="1"/>
  <c r="K31" i="86"/>
  <c r="K33" i="86" s="1"/>
  <c r="J31" i="86"/>
  <c r="J33" i="86" s="1"/>
  <c r="I31" i="86"/>
  <c r="I33" i="86" s="1"/>
  <c r="H31" i="86"/>
  <c r="H33" i="86" s="1"/>
  <c r="G31" i="86"/>
  <c r="G33" i="86" s="1"/>
  <c r="F31" i="86"/>
  <c r="F33" i="86" s="1"/>
  <c r="P14" i="3"/>
  <c r="P15" i="3"/>
  <c r="P16" i="3"/>
  <c r="P17" i="3"/>
  <c r="P18" i="3"/>
  <c r="P19" i="3"/>
  <c r="P20" i="3"/>
  <c r="P21" i="3"/>
  <c r="P22" i="3"/>
  <c r="P23" i="3"/>
  <c r="P24" i="3"/>
  <c r="P25" i="3"/>
  <c r="P26" i="3"/>
  <c r="P27" i="3"/>
  <c r="P28" i="3"/>
  <c r="P29" i="3"/>
  <c r="P30" i="3"/>
  <c r="P31" i="3"/>
  <c r="P32" i="3"/>
  <c r="P33" i="3"/>
  <c r="P34" i="3"/>
  <c r="R35" i="87"/>
  <c r="R34" i="87"/>
  <c r="R35" i="86"/>
  <c r="R34" i="86"/>
  <c r="Q76" i="1"/>
  <c r="S76" i="1" s="1"/>
  <c r="R76" i="1"/>
  <c r="AD76" i="1"/>
  <c r="AP76" i="1"/>
  <c r="BB76" i="1"/>
  <c r="V76" i="1"/>
  <c r="Y76" i="1"/>
  <c r="AB76" i="1"/>
  <c r="AC76" i="1"/>
  <c r="AE76" i="1" s="1"/>
  <c r="AH76" i="1"/>
  <c r="AK76" i="1"/>
  <c r="AN76" i="1"/>
  <c r="AO76" i="1"/>
  <c r="AQ76" i="1" s="1"/>
  <c r="AT76" i="1"/>
  <c r="AW76" i="1"/>
  <c r="AZ76" i="1"/>
  <c r="BA76" i="1"/>
  <c r="BC76" i="1" s="1"/>
  <c r="Q77" i="1"/>
  <c r="S77" i="1" s="1"/>
  <c r="R77" i="1"/>
  <c r="AD77" i="1"/>
  <c r="AP77" i="1"/>
  <c r="BB77" i="1"/>
  <c r="V77" i="1"/>
  <c r="Y77" i="1"/>
  <c r="AB77" i="1"/>
  <c r="AC77" i="1"/>
  <c r="AE77" i="1" s="1"/>
  <c r="AH77" i="1"/>
  <c r="AK77" i="1"/>
  <c r="AN77" i="1"/>
  <c r="AO77" i="1"/>
  <c r="AQ77" i="1" s="1"/>
  <c r="AT77" i="1"/>
  <c r="AW77" i="1"/>
  <c r="AZ77" i="1"/>
  <c r="BA77" i="1"/>
  <c r="BC77" i="1" s="1"/>
  <c r="P75" i="1"/>
  <c r="P76" i="1"/>
  <c r="P77" i="1"/>
  <c r="M75" i="1"/>
  <c r="M76" i="1"/>
  <c r="M77" i="1"/>
  <c r="J75" i="1"/>
  <c r="J76" i="1"/>
  <c r="J77" i="1"/>
  <c r="P13" i="3"/>
  <c r="E35" i="3"/>
  <c r="F35" i="3"/>
  <c r="G35" i="3"/>
  <c r="H35" i="3"/>
  <c r="I35" i="3"/>
  <c r="J35" i="3"/>
  <c r="K35" i="3"/>
  <c r="L35" i="3"/>
  <c r="M35" i="3"/>
  <c r="N35" i="3"/>
  <c r="O35" i="3"/>
  <c r="D35" i="3"/>
  <c r="E3" i="3"/>
  <c r="AY107" i="1"/>
  <c r="AZ107" i="1" s="1"/>
  <c r="AV107" i="1"/>
  <c r="P31" i="104" s="1"/>
  <c r="AS107" i="1"/>
  <c r="AM107" i="1"/>
  <c r="AP107" i="1" s="1"/>
  <c r="AJ107" i="1"/>
  <c r="M31" i="104" s="1"/>
  <c r="AG107" i="1"/>
  <c r="L31" i="104" s="1"/>
  <c r="AA107" i="1"/>
  <c r="X107" i="1"/>
  <c r="J31" i="104" s="1"/>
  <c r="U107" i="1"/>
  <c r="I31" i="104" s="1"/>
  <c r="O107" i="1"/>
  <c r="L107" i="1"/>
  <c r="M107" i="1" s="1"/>
  <c r="I105" i="1"/>
  <c r="F32" i="102" s="1"/>
  <c r="L105" i="1"/>
  <c r="O105" i="1"/>
  <c r="N110" i="1"/>
  <c r="Q110" i="1" s="1"/>
  <c r="N102" i="1"/>
  <c r="H31" i="94" s="1"/>
  <c r="C38" i="2"/>
  <c r="B38" i="2"/>
  <c r="C29" i="2"/>
  <c r="H23" i="4" s="1"/>
  <c r="B29" i="2"/>
  <c r="F23" i="4" s="1"/>
  <c r="C21" i="2"/>
  <c r="B21" i="2"/>
  <c r="R33" i="105"/>
  <c r="R49" i="2"/>
  <c r="R48" i="2"/>
  <c r="R47" i="2"/>
  <c r="R46" i="2"/>
  <c r="R45" i="2"/>
  <c r="R44" i="2"/>
  <c r="R43" i="2"/>
  <c r="R42" i="2"/>
  <c r="R41" i="2"/>
  <c r="R40" i="2"/>
  <c r="R39" i="2"/>
  <c r="R37" i="2"/>
  <c r="R36" i="2"/>
  <c r="R35" i="2"/>
  <c r="R34" i="2"/>
  <c r="R33" i="2"/>
  <c r="R32" i="2"/>
  <c r="E32" i="2"/>
  <c r="I32" i="2"/>
  <c r="M32" i="2"/>
  <c r="R31" i="2"/>
  <c r="R30" i="2"/>
  <c r="R28" i="2"/>
  <c r="R27" i="2"/>
  <c r="R26" i="2"/>
  <c r="R25" i="2"/>
  <c r="R24" i="2"/>
  <c r="R23" i="2"/>
  <c r="R22" i="2"/>
  <c r="R20" i="2"/>
  <c r="R19" i="2"/>
  <c r="R18" i="2"/>
  <c r="R17" i="2"/>
  <c r="R16" i="2"/>
  <c r="R15" i="2"/>
  <c r="R14" i="2"/>
  <c r="R13" i="2"/>
  <c r="R12" i="2"/>
  <c r="R11" i="2"/>
  <c r="R10" i="2"/>
  <c r="R9" i="2"/>
  <c r="R8" i="2"/>
  <c r="R7" i="2"/>
  <c r="R6" i="2"/>
  <c r="R5" i="2"/>
  <c r="R4" i="2"/>
  <c r="M49" i="2"/>
  <c r="M48" i="2"/>
  <c r="M47" i="2"/>
  <c r="M46" i="2"/>
  <c r="M45" i="2"/>
  <c r="E45" i="2"/>
  <c r="I45" i="2"/>
  <c r="M44" i="2"/>
  <c r="M43" i="2"/>
  <c r="M42" i="2"/>
  <c r="E42" i="2"/>
  <c r="I42" i="2"/>
  <c r="M41" i="2"/>
  <c r="M40" i="2"/>
  <c r="M39" i="2"/>
  <c r="M37" i="2"/>
  <c r="M36" i="2"/>
  <c r="M35" i="2"/>
  <c r="M34" i="2"/>
  <c r="M33" i="2"/>
  <c r="M31" i="2"/>
  <c r="M30" i="2"/>
  <c r="M28" i="2"/>
  <c r="M27" i="2"/>
  <c r="M26" i="2"/>
  <c r="M25" i="2"/>
  <c r="M24" i="2"/>
  <c r="M23" i="2"/>
  <c r="M22" i="2"/>
  <c r="M20" i="2"/>
  <c r="M19" i="2"/>
  <c r="M18" i="2"/>
  <c r="M17" i="2"/>
  <c r="M16" i="2"/>
  <c r="E16" i="2"/>
  <c r="I16" i="2"/>
  <c r="M15" i="2"/>
  <c r="M14" i="2"/>
  <c r="M13" i="2"/>
  <c r="M12" i="2"/>
  <c r="M11" i="2"/>
  <c r="M10" i="2"/>
  <c r="M9" i="2"/>
  <c r="M8" i="2"/>
  <c r="M7" i="2"/>
  <c r="M6" i="2"/>
  <c r="M5" i="2"/>
  <c r="M4" i="2"/>
  <c r="I49" i="2"/>
  <c r="E49" i="2"/>
  <c r="I48" i="2"/>
  <c r="E48" i="2"/>
  <c r="I47" i="2"/>
  <c r="I46" i="2"/>
  <c r="I44" i="2"/>
  <c r="E44" i="2"/>
  <c r="I43" i="2"/>
  <c r="I41" i="2"/>
  <c r="E41" i="2"/>
  <c r="I40" i="2"/>
  <c r="I39" i="2"/>
  <c r="I37" i="2"/>
  <c r="I36" i="2"/>
  <c r="I35" i="2"/>
  <c r="I34" i="2"/>
  <c r="I33" i="2"/>
  <c r="I31" i="2"/>
  <c r="I30" i="2"/>
  <c r="I28" i="2"/>
  <c r="I27" i="2"/>
  <c r="I26" i="2"/>
  <c r="I25" i="2"/>
  <c r="I24" i="2"/>
  <c r="I23" i="2"/>
  <c r="I22" i="2"/>
  <c r="I20" i="2"/>
  <c r="I19" i="2"/>
  <c r="I18" i="2"/>
  <c r="I17" i="2"/>
  <c r="E17" i="2"/>
  <c r="I15" i="2"/>
  <c r="I14" i="2"/>
  <c r="I13" i="2"/>
  <c r="E13" i="2"/>
  <c r="I12" i="2"/>
  <c r="I11" i="2"/>
  <c r="I10" i="2"/>
  <c r="I9" i="2"/>
  <c r="I8" i="2"/>
  <c r="I7" i="2"/>
  <c r="I6" i="2"/>
  <c r="I5" i="2"/>
  <c r="I4" i="2"/>
  <c r="E5" i="2"/>
  <c r="E6" i="2"/>
  <c r="E7" i="2"/>
  <c r="E8" i="2"/>
  <c r="E9" i="2"/>
  <c r="E10" i="2"/>
  <c r="E11" i="2"/>
  <c r="E12" i="2"/>
  <c r="S12" i="2" s="1"/>
  <c r="E14" i="2"/>
  <c r="E15" i="2"/>
  <c r="E18" i="2"/>
  <c r="E19" i="2"/>
  <c r="E20" i="2"/>
  <c r="E22" i="2"/>
  <c r="E23" i="2"/>
  <c r="E24" i="2"/>
  <c r="E25" i="2"/>
  <c r="E26" i="2"/>
  <c r="E27" i="2"/>
  <c r="E28" i="2"/>
  <c r="E30" i="2"/>
  <c r="E31" i="2"/>
  <c r="E33" i="2"/>
  <c r="E34" i="2"/>
  <c r="E35" i="2"/>
  <c r="E36" i="2"/>
  <c r="E37" i="2"/>
  <c r="E39" i="2"/>
  <c r="E40" i="2"/>
  <c r="E43" i="2"/>
  <c r="E46" i="2"/>
  <c r="E47" i="2"/>
  <c r="E4" i="2"/>
  <c r="G35" i="91"/>
  <c r="H35" i="91"/>
  <c r="I35" i="91"/>
  <c r="J35" i="91"/>
  <c r="K35" i="91"/>
  <c r="L35" i="91"/>
  <c r="M35" i="91"/>
  <c r="N35" i="91"/>
  <c r="O35" i="91"/>
  <c r="P35" i="91"/>
  <c r="Q35" i="91"/>
  <c r="R35" i="91"/>
  <c r="F35" i="91"/>
  <c r="R34" i="85"/>
  <c r="R35" i="85"/>
  <c r="R34" i="74"/>
  <c r="R35" i="74"/>
  <c r="R34" i="68"/>
  <c r="R35" i="68"/>
  <c r="R35" i="64"/>
  <c r="R35" i="61"/>
  <c r="Q31" i="64"/>
  <c r="Q33" i="64" s="1"/>
  <c r="P31" i="64"/>
  <c r="P33" i="64" s="1"/>
  <c r="O31" i="64"/>
  <c r="O33" i="64" s="1"/>
  <c r="N31" i="64"/>
  <c r="N33" i="64" s="1"/>
  <c r="M31" i="64"/>
  <c r="M33" i="64" s="1"/>
  <c r="L31" i="64"/>
  <c r="L33" i="64" s="1"/>
  <c r="K31" i="64"/>
  <c r="K33" i="64" s="1"/>
  <c r="J31" i="64"/>
  <c r="J33" i="64" s="1"/>
  <c r="I31" i="64"/>
  <c r="I33" i="64" s="1"/>
  <c r="H31" i="64"/>
  <c r="H33" i="64" s="1"/>
  <c r="G31" i="64"/>
  <c r="G33" i="64" s="1"/>
  <c r="F31" i="64"/>
  <c r="Q31" i="63"/>
  <c r="Q33" i="63" s="1"/>
  <c r="P31" i="63"/>
  <c r="P33" i="63" s="1"/>
  <c r="O31" i="63"/>
  <c r="O33" i="63" s="1"/>
  <c r="N31" i="63"/>
  <c r="N33" i="63" s="1"/>
  <c r="M31" i="63"/>
  <c r="M33" i="63" s="1"/>
  <c r="L31" i="63"/>
  <c r="L33" i="63" s="1"/>
  <c r="K31" i="63"/>
  <c r="K33" i="63" s="1"/>
  <c r="J31" i="63"/>
  <c r="J33" i="63" s="1"/>
  <c r="I31" i="63"/>
  <c r="I33" i="63" s="1"/>
  <c r="H31" i="63"/>
  <c r="H33" i="63" s="1"/>
  <c r="G31" i="63"/>
  <c r="G33" i="63" s="1"/>
  <c r="F31" i="63"/>
  <c r="F33" i="63" s="1"/>
  <c r="Q31" i="62"/>
  <c r="Q33" i="62" s="1"/>
  <c r="P31" i="62"/>
  <c r="P33" i="62" s="1"/>
  <c r="O31" i="62"/>
  <c r="O33" i="62" s="1"/>
  <c r="N31" i="62"/>
  <c r="N33" i="62" s="1"/>
  <c r="M31" i="62"/>
  <c r="M33" i="62" s="1"/>
  <c r="L31" i="62"/>
  <c r="L33" i="62" s="1"/>
  <c r="K31" i="62"/>
  <c r="K33" i="62" s="1"/>
  <c r="J31" i="62"/>
  <c r="J33" i="62" s="1"/>
  <c r="I31" i="62"/>
  <c r="I33" i="62" s="1"/>
  <c r="H31" i="62"/>
  <c r="H33" i="62" s="1"/>
  <c r="G31" i="62"/>
  <c r="G33" i="62" s="1"/>
  <c r="F31" i="62"/>
  <c r="F33" i="62" s="1"/>
  <c r="J65" i="1"/>
  <c r="M65" i="1"/>
  <c r="P65" i="1"/>
  <c r="Q65" i="1"/>
  <c r="R65" i="1"/>
  <c r="V65" i="1"/>
  <c r="Y65" i="1"/>
  <c r="AB65" i="1"/>
  <c r="AC65" i="1"/>
  <c r="AE65" i="1" s="1"/>
  <c r="AD65" i="1"/>
  <c r="AH65" i="1"/>
  <c r="AK65" i="1"/>
  <c r="AN65" i="1"/>
  <c r="AO65" i="1"/>
  <c r="AQ65" i="1" s="1"/>
  <c r="AP65" i="1"/>
  <c r="AT65" i="1"/>
  <c r="AW65" i="1"/>
  <c r="AZ65" i="1"/>
  <c r="BA65" i="1"/>
  <c r="BC65" i="1" s="1"/>
  <c r="BB65" i="1"/>
  <c r="J66" i="1"/>
  <c r="M66" i="1"/>
  <c r="P66" i="1"/>
  <c r="Q66" i="1"/>
  <c r="S66" i="1" s="1"/>
  <c r="R66" i="1"/>
  <c r="AD66" i="1"/>
  <c r="AP66" i="1"/>
  <c r="BB66" i="1"/>
  <c r="V66" i="1"/>
  <c r="Y66" i="1"/>
  <c r="AB66" i="1"/>
  <c r="AC66" i="1"/>
  <c r="AE66" i="1" s="1"/>
  <c r="AH66" i="1"/>
  <c r="AK66" i="1"/>
  <c r="AN66" i="1"/>
  <c r="AO66" i="1"/>
  <c r="AQ66" i="1" s="1"/>
  <c r="AT66" i="1"/>
  <c r="AW66" i="1"/>
  <c r="AZ66" i="1"/>
  <c r="BA66" i="1"/>
  <c r="BC66" i="1" s="1"/>
  <c r="J67" i="1"/>
  <c r="M67" i="1"/>
  <c r="P67" i="1"/>
  <c r="Q67" i="1"/>
  <c r="S67" i="1" s="1"/>
  <c r="AC67" i="1"/>
  <c r="AE67" i="1" s="1"/>
  <c r="AO67" i="1"/>
  <c r="AQ67" i="1" s="1"/>
  <c r="BA67" i="1"/>
  <c r="R67" i="1"/>
  <c r="V67" i="1"/>
  <c r="Y67" i="1"/>
  <c r="AB67" i="1"/>
  <c r="AD67" i="1"/>
  <c r="AH67" i="1"/>
  <c r="AK67" i="1"/>
  <c r="AN67" i="1"/>
  <c r="AP67" i="1"/>
  <c r="AT67" i="1"/>
  <c r="AW67" i="1"/>
  <c r="AZ67" i="1"/>
  <c r="BB67" i="1"/>
  <c r="Q31" i="89"/>
  <c r="Q33" i="89" s="1"/>
  <c r="P31" i="89"/>
  <c r="P33" i="89" s="1"/>
  <c r="O31" i="89"/>
  <c r="O33" i="89" s="1"/>
  <c r="N31" i="89"/>
  <c r="N33" i="89" s="1"/>
  <c r="M31" i="89"/>
  <c r="M33" i="89" s="1"/>
  <c r="L31" i="89"/>
  <c r="L33" i="89" s="1"/>
  <c r="K31" i="89"/>
  <c r="K33" i="89" s="1"/>
  <c r="J31" i="89"/>
  <c r="J33" i="89" s="1"/>
  <c r="I31" i="89"/>
  <c r="I33" i="89" s="1"/>
  <c r="H31" i="89"/>
  <c r="H33" i="89" s="1"/>
  <c r="F31" i="89"/>
  <c r="G31" i="89"/>
  <c r="G33" i="89" s="1"/>
  <c r="J95" i="1"/>
  <c r="R35" i="89"/>
  <c r="R32" i="89"/>
  <c r="P93" i="1"/>
  <c r="V93" i="1"/>
  <c r="Y93" i="1"/>
  <c r="AB93" i="1"/>
  <c r="AH93" i="1"/>
  <c r="AK93" i="1"/>
  <c r="AN93" i="1"/>
  <c r="AT93" i="1"/>
  <c r="AW93" i="1"/>
  <c r="AZ93" i="1"/>
  <c r="BE93" i="1"/>
  <c r="P94" i="1"/>
  <c r="V94" i="1"/>
  <c r="Y94" i="1"/>
  <c r="AB94" i="1"/>
  <c r="AH94" i="1"/>
  <c r="AK94" i="1"/>
  <c r="AN94" i="1"/>
  <c r="AT94" i="1"/>
  <c r="AW94" i="1"/>
  <c r="AZ94" i="1"/>
  <c r="BE94" i="1"/>
  <c r="P95" i="1"/>
  <c r="M93" i="1"/>
  <c r="M94" i="1"/>
  <c r="M95" i="1"/>
  <c r="J93" i="1"/>
  <c r="J94" i="1"/>
  <c r="R32" i="13"/>
  <c r="Q32" i="13"/>
  <c r="P32" i="13"/>
  <c r="O32" i="13"/>
  <c r="N32" i="13"/>
  <c r="M32" i="13"/>
  <c r="L32" i="13"/>
  <c r="K32" i="13"/>
  <c r="J32" i="13"/>
  <c r="I32" i="13"/>
  <c r="H32" i="13"/>
  <c r="G32" i="13"/>
  <c r="R31" i="13"/>
  <c r="Q31" i="13"/>
  <c r="P31" i="13"/>
  <c r="O31" i="13"/>
  <c r="N31" i="13"/>
  <c r="M31" i="13"/>
  <c r="L31" i="13"/>
  <c r="K31" i="13"/>
  <c r="J31" i="13"/>
  <c r="I31" i="13"/>
  <c r="H31" i="13"/>
  <c r="G31" i="13"/>
  <c r="Q32" i="67"/>
  <c r="P32" i="67"/>
  <c r="O32" i="67"/>
  <c r="N32" i="67"/>
  <c r="M32" i="67"/>
  <c r="L32" i="67"/>
  <c r="K32" i="67"/>
  <c r="J32" i="67"/>
  <c r="I32" i="67"/>
  <c r="H32" i="67"/>
  <c r="G32" i="67"/>
  <c r="F32" i="67"/>
  <c r="Q31" i="67"/>
  <c r="P31" i="67"/>
  <c r="O31" i="67"/>
  <c r="N31" i="67"/>
  <c r="M31" i="67"/>
  <c r="L31" i="67"/>
  <c r="K31" i="67"/>
  <c r="J31" i="67"/>
  <c r="I31" i="67"/>
  <c r="H31" i="67"/>
  <c r="G31" i="67"/>
  <c r="F31" i="67"/>
  <c r="BB70" i="1"/>
  <c r="BA70" i="1"/>
  <c r="AZ70" i="1"/>
  <c r="AW70" i="1"/>
  <c r="AT70" i="1"/>
  <c r="AP70" i="1"/>
  <c r="AO70" i="1"/>
  <c r="AN70" i="1"/>
  <c r="AK70" i="1"/>
  <c r="AH70" i="1"/>
  <c r="AD70" i="1"/>
  <c r="AC70" i="1"/>
  <c r="AB70" i="1"/>
  <c r="Y70" i="1"/>
  <c r="V70" i="1"/>
  <c r="R70" i="1"/>
  <c r="Q70" i="1"/>
  <c r="P70" i="1"/>
  <c r="M70" i="1"/>
  <c r="J70" i="1"/>
  <c r="R34" i="67"/>
  <c r="M16" i="1"/>
  <c r="P16" i="1"/>
  <c r="Q16" i="1"/>
  <c r="R16" i="1"/>
  <c r="V16" i="1"/>
  <c r="Y16" i="1"/>
  <c r="AB16" i="1"/>
  <c r="AC16" i="1"/>
  <c r="AD16" i="1"/>
  <c r="AH16" i="1"/>
  <c r="AK16" i="1"/>
  <c r="AN16" i="1"/>
  <c r="AO16" i="1"/>
  <c r="AP16" i="1"/>
  <c r="AT16" i="1"/>
  <c r="AW16" i="1"/>
  <c r="AZ16" i="1"/>
  <c r="BA16" i="1"/>
  <c r="BB16" i="1"/>
  <c r="J16" i="1"/>
  <c r="R34" i="104"/>
  <c r="R35" i="100"/>
  <c r="R34" i="100"/>
  <c r="R35" i="96"/>
  <c r="R34" i="96"/>
  <c r="R35" i="95"/>
  <c r="R34" i="95"/>
  <c r="R35" i="88"/>
  <c r="R34" i="88"/>
  <c r="R35" i="84"/>
  <c r="R34" i="84"/>
  <c r="R35" i="83"/>
  <c r="R34" i="83"/>
  <c r="Q31" i="73"/>
  <c r="Q33" i="73" s="1"/>
  <c r="P31" i="73"/>
  <c r="P33" i="73" s="1"/>
  <c r="O31" i="73"/>
  <c r="O33" i="73" s="1"/>
  <c r="N31" i="73"/>
  <c r="N33" i="73" s="1"/>
  <c r="M31" i="73"/>
  <c r="M33" i="73" s="1"/>
  <c r="L31" i="73"/>
  <c r="L33" i="73" s="1"/>
  <c r="K31" i="73"/>
  <c r="K33" i="73" s="1"/>
  <c r="J31" i="73"/>
  <c r="J33" i="73" s="1"/>
  <c r="I31" i="73"/>
  <c r="I33" i="73" s="1"/>
  <c r="H31" i="73"/>
  <c r="H33" i="73" s="1"/>
  <c r="G31" i="73"/>
  <c r="G33" i="73" s="1"/>
  <c r="F31" i="73"/>
  <c r="F33" i="73" s="1"/>
  <c r="R34" i="73"/>
  <c r="R35" i="72"/>
  <c r="R34" i="72"/>
  <c r="R35" i="71"/>
  <c r="R34" i="71"/>
  <c r="R35" i="69"/>
  <c r="R34" i="69"/>
  <c r="R35" i="66"/>
  <c r="R34" i="66"/>
  <c r="R35" i="65"/>
  <c r="R34" i="65"/>
  <c r="R35" i="60"/>
  <c r="R35" i="48"/>
  <c r="R35" i="45"/>
  <c r="R35" i="44"/>
  <c r="R35" i="43"/>
  <c r="R35" i="42"/>
  <c r="R35" i="20"/>
  <c r="R35" i="19"/>
  <c r="R35" i="18"/>
  <c r="R35" i="17"/>
  <c r="R35" i="16"/>
  <c r="R35" i="15"/>
  <c r="A2" i="108"/>
  <c r="AB31" i="4"/>
  <c r="AB30" i="4"/>
  <c r="AB29" i="4"/>
  <c r="AB28" i="4"/>
  <c r="AB27" i="4"/>
  <c r="AB26" i="4"/>
  <c r="AB25" i="4"/>
  <c r="AB24" i="4"/>
  <c r="AB22" i="4"/>
  <c r="AB21" i="4"/>
  <c r="E21" i="4"/>
  <c r="AB20" i="4"/>
  <c r="AB19" i="4"/>
  <c r="E19" i="4"/>
  <c r="X19" i="4"/>
  <c r="AB18" i="4"/>
  <c r="AB17" i="4"/>
  <c r="AB16" i="4"/>
  <c r="AB15" i="4"/>
  <c r="AB14" i="4"/>
  <c r="AB13" i="4"/>
  <c r="AB12" i="4"/>
  <c r="AB11" i="4"/>
  <c r="E11" i="4"/>
  <c r="AB10" i="4"/>
  <c r="E10" i="4"/>
  <c r="AB9" i="4"/>
  <c r="AB8" i="4"/>
  <c r="AB7" i="4"/>
  <c r="E7" i="4"/>
  <c r="R7" i="4"/>
  <c r="Z31" i="4"/>
  <c r="Z30" i="4"/>
  <c r="Z29" i="4"/>
  <c r="Z28" i="4"/>
  <c r="E28" i="4"/>
  <c r="H28" i="4"/>
  <c r="Z27" i="4"/>
  <c r="Z26" i="4"/>
  <c r="Z25" i="4"/>
  <c r="Z24" i="4"/>
  <c r="Z22" i="4"/>
  <c r="Z21" i="4"/>
  <c r="Z20" i="4"/>
  <c r="Z19" i="4"/>
  <c r="Z18" i="4"/>
  <c r="Z17" i="4"/>
  <c r="Z16" i="4"/>
  <c r="Z15" i="4"/>
  <c r="E15" i="4"/>
  <c r="F15" i="4"/>
  <c r="R15" i="4"/>
  <c r="Z14" i="4"/>
  <c r="Z13" i="4"/>
  <c r="Z12" i="4"/>
  <c r="Z11" i="4"/>
  <c r="Z10" i="4"/>
  <c r="Z9" i="4"/>
  <c r="Z8" i="4"/>
  <c r="Z7" i="4"/>
  <c r="X31" i="4"/>
  <c r="X30" i="4"/>
  <c r="X29" i="4"/>
  <c r="E29" i="4"/>
  <c r="X28" i="4"/>
  <c r="X27" i="4"/>
  <c r="X26" i="4"/>
  <c r="X25" i="4"/>
  <c r="X24" i="4"/>
  <c r="X22" i="4"/>
  <c r="X21" i="4"/>
  <c r="X20" i="4"/>
  <c r="X18" i="4"/>
  <c r="X17" i="4"/>
  <c r="X16" i="4"/>
  <c r="X15" i="4"/>
  <c r="X14" i="4"/>
  <c r="X13" i="4"/>
  <c r="X12" i="4"/>
  <c r="X11" i="4"/>
  <c r="X10" i="4"/>
  <c r="X9" i="4"/>
  <c r="X8" i="4"/>
  <c r="X7" i="4"/>
  <c r="V30" i="4"/>
  <c r="V29" i="4"/>
  <c r="V28" i="4"/>
  <c r="F28" i="4"/>
  <c r="J28" i="4"/>
  <c r="L28" i="4"/>
  <c r="N28" i="4"/>
  <c r="P28" i="4"/>
  <c r="R28" i="4"/>
  <c r="T28" i="4"/>
  <c r="V27" i="4"/>
  <c r="V26" i="4"/>
  <c r="V25" i="4"/>
  <c r="V24" i="4"/>
  <c r="E24" i="4"/>
  <c r="V22" i="4"/>
  <c r="V21" i="4"/>
  <c r="V20" i="4"/>
  <c r="V19" i="4"/>
  <c r="V18" i="4"/>
  <c r="V17" i="4"/>
  <c r="V16" i="4"/>
  <c r="V15" i="4"/>
  <c r="V14" i="4"/>
  <c r="V13" i="4"/>
  <c r="V12" i="4"/>
  <c r="V11" i="4"/>
  <c r="V10" i="4"/>
  <c r="V9" i="4"/>
  <c r="V8" i="4"/>
  <c r="V7" i="4"/>
  <c r="T31" i="4"/>
  <c r="T29" i="4"/>
  <c r="T27" i="4"/>
  <c r="T26" i="4"/>
  <c r="T25" i="4"/>
  <c r="T24" i="4"/>
  <c r="T22" i="4"/>
  <c r="T21" i="4"/>
  <c r="T20" i="4"/>
  <c r="T19" i="4"/>
  <c r="T18" i="4"/>
  <c r="T17" i="4"/>
  <c r="T15" i="4"/>
  <c r="T13" i="4"/>
  <c r="T10" i="4"/>
  <c r="T9" i="4"/>
  <c r="T8" i="4"/>
  <c r="T7" i="4"/>
  <c r="R31" i="4"/>
  <c r="R30" i="4"/>
  <c r="R29" i="4"/>
  <c r="R27" i="4"/>
  <c r="R26" i="4"/>
  <c r="R25" i="4"/>
  <c r="R24" i="4"/>
  <c r="R22" i="4"/>
  <c r="R21" i="4"/>
  <c r="R20" i="4"/>
  <c r="R19" i="4"/>
  <c r="R18" i="4"/>
  <c r="R17" i="4"/>
  <c r="E16" i="4"/>
  <c r="S16" i="4" s="1"/>
  <c r="R13" i="4"/>
  <c r="R10" i="4"/>
  <c r="R9" i="4"/>
  <c r="R8" i="4"/>
  <c r="P31" i="4"/>
  <c r="P30" i="4"/>
  <c r="P29" i="4"/>
  <c r="P27" i="4"/>
  <c r="P26" i="4"/>
  <c r="E26" i="4"/>
  <c r="P25" i="4"/>
  <c r="P24" i="4"/>
  <c r="P22" i="4"/>
  <c r="P21" i="4"/>
  <c r="F21" i="4"/>
  <c r="H21" i="4"/>
  <c r="J21" i="4"/>
  <c r="L21" i="4"/>
  <c r="N21" i="4"/>
  <c r="P20" i="4"/>
  <c r="E20" i="4"/>
  <c r="P19" i="4"/>
  <c r="P18" i="4"/>
  <c r="P17" i="4"/>
  <c r="P16" i="4"/>
  <c r="P15" i="4"/>
  <c r="P14" i="4"/>
  <c r="P13" i="4"/>
  <c r="P12" i="4"/>
  <c r="P11" i="4"/>
  <c r="P10" i="4"/>
  <c r="P9" i="4"/>
  <c r="F9" i="4"/>
  <c r="H9" i="4"/>
  <c r="J9" i="4"/>
  <c r="L9" i="4"/>
  <c r="N9" i="4"/>
  <c r="E9" i="4"/>
  <c r="P8" i="4"/>
  <c r="P7" i="4"/>
  <c r="N31" i="4"/>
  <c r="N30" i="4"/>
  <c r="N29" i="4"/>
  <c r="N27" i="4"/>
  <c r="N26" i="4"/>
  <c r="N25" i="4"/>
  <c r="N24" i="4"/>
  <c r="N22" i="4"/>
  <c r="N20" i="4"/>
  <c r="N19" i="4"/>
  <c r="N18" i="4"/>
  <c r="N17" i="4"/>
  <c r="N16" i="4"/>
  <c r="F16" i="4"/>
  <c r="H16" i="4"/>
  <c r="J16" i="4"/>
  <c r="L16" i="4"/>
  <c r="N15" i="4"/>
  <c r="N14" i="4"/>
  <c r="N13" i="4"/>
  <c r="N12" i="4"/>
  <c r="E12" i="4"/>
  <c r="U12" i="4" s="1"/>
  <c r="N11" i="4"/>
  <c r="F11" i="4"/>
  <c r="H11" i="4"/>
  <c r="J11" i="4"/>
  <c r="L11" i="4"/>
  <c r="N10" i="4"/>
  <c r="N8" i="4"/>
  <c r="N7" i="4"/>
  <c r="L31" i="4"/>
  <c r="L30" i="4"/>
  <c r="L29" i="4"/>
  <c r="L27" i="4"/>
  <c r="L26" i="4"/>
  <c r="L25" i="4"/>
  <c r="L24" i="4"/>
  <c r="L22" i="4"/>
  <c r="L20" i="4"/>
  <c r="L19" i="4"/>
  <c r="L18" i="4"/>
  <c r="L17" i="4"/>
  <c r="E17" i="4"/>
  <c r="L15" i="4"/>
  <c r="L14" i="4"/>
  <c r="L13" i="4"/>
  <c r="L12" i="4"/>
  <c r="L10" i="4"/>
  <c r="L8" i="4"/>
  <c r="F8" i="4"/>
  <c r="H8" i="4"/>
  <c r="J8" i="4"/>
  <c r="E8" i="4"/>
  <c r="L7" i="4"/>
  <c r="J31" i="4"/>
  <c r="J30" i="4"/>
  <c r="J29" i="4"/>
  <c r="J27" i="4"/>
  <c r="J26" i="4"/>
  <c r="J25" i="4"/>
  <c r="J24" i="4"/>
  <c r="J22" i="4"/>
  <c r="J20" i="4"/>
  <c r="F20" i="4"/>
  <c r="H20" i="4"/>
  <c r="J19" i="4"/>
  <c r="J18" i="4"/>
  <c r="J17" i="4"/>
  <c r="J15" i="4"/>
  <c r="H15" i="4"/>
  <c r="J14" i="4"/>
  <c r="J13" i="4"/>
  <c r="J12" i="4"/>
  <c r="J10" i="4"/>
  <c r="J7" i="4"/>
  <c r="H31" i="4"/>
  <c r="F31" i="4"/>
  <c r="E31" i="4"/>
  <c r="H30" i="4"/>
  <c r="H29" i="4"/>
  <c r="H27" i="4"/>
  <c r="H26" i="4"/>
  <c r="H25" i="4"/>
  <c r="H24" i="4"/>
  <c r="H22" i="4"/>
  <c r="H19" i="4"/>
  <c r="H18" i="4"/>
  <c r="H17" i="4"/>
  <c r="H14" i="4"/>
  <c r="H13" i="4"/>
  <c r="H12" i="4"/>
  <c r="H10" i="4"/>
  <c r="H7" i="4"/>
  <c r="F30" i="4"/>
  <c r="E30" i="4"/>
  <c r="F27" i="4"/>
  <c r="E27" i="4"/>
  <c r="F29" i="4"/>
  <c r="F26" i="4"/>
  <c r="F25" i="4"/>
  <c r="F24" i="4"/>
  <c r="F22" i="4"/>
  <c r="F19" i="4"/>
  <c r="F18" i="4"/>
  <c r="F17" i="4"/>
  <c r="F14" i="4"/>
  <c r="F13" i="4"/>
  <c r="E13" i="4"/>
  <c r="F12" i="4"/>
  <c r="F10" i="4"/>
  <c r="F7" i="4"/>
  <c r="R34" i="7"/>
  <c r="Q31" i="85"/>
  <c r="Q33" i="85" s="1"/>
  <c r="P31" i="85"/>
  <c r="P33" i="85" s="1"/>
  <c r="O31" i="85"/>
  <c r="O33" i="85" s="1"/>
  <c r="N31" i="85"/>
  <c r="N33" i="85" s="1"/>
  <c r="M31" i="85"/>
  <c r="M33" i="85" s="1"/>
  <c r="L31" i="85"/>
  <c r="L33" i="85" s="1"/>
  <c r="K31" i="85"/>
  <c r="K33" i="85" s="1"/>
  <c r="J31" i="85"/>
  <c r="J33" i="85" s="1"/>
  <c r="I31" i="85"/>
  <c r="I33" i="85" s="1"/>
  <c r="H31" i="85"/>
  <c r="H33" i="85" s="1"/>
  <c r="G31" i="85"/>
  <c r="G33" i="85" s="1"/>
  <c r="F31" i="85"/>
  <c r="R35" i="11"/>
  <c r="A1" i="4"/>
  <c r="BB75" i="1"/>
  <c r="BA75" i="1"/>
  <c r="BC75" i="1" s="1"/>
  <c r="AZ75" i="1"/>
  <c r="AW75" i="1"/>
  <c r="AT75" i="1"/>
  <c r="AP75" i="1"/>
  <c r="R75" i="1"/>
  <c r="AD75" i="1"/>
  <c r="AO75" i="1"/>
  <c r="AQ75" i="1" s="1"/>
  <c r="AN75" i="1"/>
  <c r="AK75" i="1"/>
  <c r="AH75" i="1"/>
  <c r="AC75" i="1"/>
  <c r="AB75" i="1"/>
  <c r="Y75" i="1"/>
  <c r="V75" i="1"/>
  <c r="Q75" i="1"/>
  <c r="S75" i="1" s="1"/>
  <c r="BE84" i="1"/>
  <c r="BE83" i="1"/>
  <c r="AZ84" i="1"/>
  <c r="AW84" i="1"/>
  <c r="AT84" i="1"/>
  <c r="AZ83" i="1"/>
  <c r="AW83" i="1"/>
  <c r="AT83" i="1"/>
  <c r="AX82" i="1"/>
  <c r="AZ82" i="1" s="1"/>
  <c r="AU82" i="1"/>
  <c r="AW82" i="1" s="1"/>
  <c r="AZ81" i="1"/>
  <c r="AW81" i="1"/>
  <c r="AT81" i="1"/>
  <c r="AN84" i="1"/>
  <c r="AK84" i="1"/>
  <c r="AH84" i="1"/>
  <c r="AN83" i="1"/>
  <c r="AK83" i="1"/>
  <c r="AH83" i="1"/>
  <c r="AL82" i="1"/>
  <c r="AN82" i="1" s="1"/>
  <c r="AI82" i="1"/>
  <c r="AK82" i="1" s="1"/>
  <c r="AN81" i="1"/>
  <c r="AK81" i="1"/>
  <c r="AH81" i="1"/>
  <c r="AB84" i="1"/>
  <c r="Y84" i="1"/>
  <c r="V84" i="1"/>
  <c r="AB83" i="1"/>
  <c r="Y83" i="1"/>
  <c r="V83" i="1"/>
  <c r="Z82" i="1"/>
  <c r="AB82" i="1" s="1"/>
  <c r="W82" i="1"/>
  <c r="Y82" i="1" s="1"/>
  <c r="AB81" i="1"/>
  <c r="Y81" i="1"/>
  <c r="V81" i="1"/>
  <c r="P84" i="1"/>
  <c r="P83" i="1"/>
  <c r="P81" i="1"/>
  <c r="M84" i="1"/>
  <c r="M83" i="1"/>
  <c r="J84" i="1"/>
  <c r="J83" i="1"/>
  <c r="J81" i="1"/>
  <c r="M81" i="1"/>
  <c r="R32" i="74"/>
  <c r="R35" i="73"/>
  <c r="R32" i="73"/>
  <c r="BE82" i="1"/>
  <c r="AT82" i="1"/>
  <c r="AF82" i="1"/>
  <c r="AH82" i="1" s="1"/>
  <c r="T82" i="1"/>
  <c r="V82" i="1" s="1"/>
  <c r="P82" i="1"/>
  <c r="M82" i="1"/>
  <c r="J82" i="1"/>
  <c r="R32" i="72"/>
  <c r="Q31" i="72"/>
  <c r="Q33" i="72" s="1"/>
  <c r="P31" i="72"/>
  <c r="P33" i="72" s="1"/>
  <c r="O31" i="72"/>
  <c r="O33" i="72" s="1"/>
  <c r="N31" i="72"/>
  <c r="N33" i="72" s="1"/>
  <c r="M31" i="72"/>
  <c r="M33" i="72" s="1"/>
  <c r="L31" i="72"/>
  <c r="L33" i="72" s="1"/>
  <c r="K31" i="72"/>
  <c r="K33" i="72" s="1"/>
  <c r="J31" i="72"/>
  <c r="J33" i="72" s="1"/>
  <c r="I31" i="72"/>
  <c r="I33" i="72" s="1"/>
  <c r="H31" i="72"/>
  <c r="H33" i="72" s="1"/>
  <c r="G31" i="72"/>
  <c r="G33" i="72" s="1"/>
  <c r="F31" i="72"/>
  <c r="F33" i="72" s="1"/>
  <c r="Q38" i="2"/>
  <c r="K38" i="2"/>
  <c r="J38" i="2"/>
  <c r="H38" i="2"/>
  <c r="G38" i="2"/>
  <c r="Q29" i="2"/>
  <c r="E23" i="4"/>
  <c r="O29" i="2"/>
  <c r="Z23" i="4" s="1"/>
  <c r="X23" i="4"/>
  <c r="V23" i="4"/>
  <c r="H29" i="2"/>
  <c r="P23" i="4" s="1"/>
  <c r="G29" i="2"/>
  <c r="N23" i="4" s="1"/>
  <c r="Q21" i="2"/>
  <c r="O21" i="2"/>
  <c r="H21" i="2"/>
  <c r="Q32" i="18"/>
  <c r="P32" i="18"/>
  <c r="O32" i="18"/>
  <c r="N32" i="18"/>
  <c r="M32" i="18"/>
  <c r="L32" i="18"/>
  <c r="K32" i="18"/>
  <c r="J32" i="18"/>
  <c r="I32" i="18"/>
  <c r="H32" i="18"/>
  <c r="G32" i="18"/>
  <c r="F32" i="18"/>
  <c r="Q31" i="18"/>
  <c r="P31" i="18"/>
  <c r="O31" i="18"/>
  <c r="N31" i="18"/>
  <c r="M31" i="18"/>
  <c r="L31" i="18"/>
  <c r="K31" i="18"/>
  <c r="J31" i="18"/>
  <c r="I31" i="18"/>
  <c r="H31" i="18"/>
  <c r="G31" i="18"/>
  <c r="F31" i="18"/>
  <c r="R32" i="101"/>
  <c r="R36" i="31"/>
  <c r="E25" i="4"/>
  <c r="E22" i="4"/>
  <c r="E18" i="4"/>
  <c r="E14" i="4"/>
  <c r="S14" i="4" s="1"/>
  <c r="Q32" i="45"/>
  <c r="P32" i="45"/>
  <c r="O32" i="45"/>
  <c r="N32" i="45"/>
  <c r="M32" i="45"/>
  <c r="L32" i="45"/>
  <c r="K32" i="45"/>
  <c r="J32" i="45"/>
  <c r="I32" i="45"/>
  <c r="H32" i="45"/>
  <c r="G32" i="45"/>
  <c r="F32" i="45"/>
  <c r="Q31" i="45"/>
  <c r="P31" i="45"/>
  <c r="O31" i="45"/>
  <c r="N31" i="45"/>
  <c r="M31" i="45"/>
  <c r="L31" i="45"/>
  <c r="K31" i="45"/>
  <c r="J31" i="45"/>
  <c r="I31" i="45"/>
  <c r="H31" i="45"/>
  <c r="G31" i="45"/>
  <c r="F31" i="45"/>
  <c r="Q32" i="43"/>
  <c r="P32" i="43"/>
  <c r="O32" i="43"/>
  <c r="N32" i="43"/>
  <c r="M32" i="43"/>
  <c r="L32" i="43"/>
  <c r="K32" i="43"/>
  <c r="J32" i="43"/>
  <c r="I32" i="43"/>
  <c r="H32" i="43"/>
  <c r="G32" i="43"/>
  <c r="F32" i="43"/>
  <c r="Q31" i="43"/>
  <c r="P31" i="43"/>
  <c r="O31" i="43"/>
  <c r="N31" i="43"/>
  <c r="M31" i="43"/>
  <c r="L31" i="43"/>
  <c r="K31" i="43"/>
  <c r="J31" i="43"/>
  <c r="I31" i="43"/>
  <c r="H31" i="43"/>
  <c r="G31" i="43"/>
  <c r="F31" i="43"/>
  <c r="Q33" i="38"/>
  <c r="P33" i="38"/>
  <c r="O33" i="38"/>
  <c r="N33" i="38"/>
  <c r="M33" i="38"/>
  <c r="L33" i="38"/>
  <c r="F33" i="38"/>
  <c r="G33" i="38"/>
  <c r="H33" i="38"/>
  <c r="I33" i="38"/>
  <c r="J33" i="38"/>
  <c r="K33" i="38"/>
  <c r="Q32" i="38"/>
  <c r="P32" i="38"/>
  <c r="O32" i="38"/>
  <c r="N32" i="38"/>
  <c r="M32" i="38"/>
  <c r="L32" i="38"/>
  <c r="K32" i="38"/>
  <c r="J32" i="38"/>
  <c r="I32" i="38"/>
  <c r="H32" i="38"/>
  <c r="G32" i="38"/>
  <c r="F32" i="38"/>
  <c r="Q33" i="37"/>
  <c r="P33" i="37"/>
  <c r="O33" i="37"/>
  <c r="N33" i="37"/>
  <c r="M33" i="37"/>
  <c r="L33" i="37"/>
  <c r="K33" i="37"/>
  <c r="J33" i="37"/>
  <c r="I33" i="37"/>
  <c r="H33" i="37"/>
  <c r="G33" i="37"/>
  <c r="F33" i="37"/>
  <c r="Q32" i="37"/>
  <c r="P32" i="37"/>
  <c r="O32" i="37"/>
  <c r="N32" i="37"/>
  <c r="M32" i="37"/>
  <c r="L32" i="37"/>
  <c r="K32" i="37"/>
  <c r="J32" i="37"/>
  <c r="I32" i="37"/>
  <c r="H32" i="37"/>
  <c r="G32" i="37"/>
  <c r="F32" i="37"/>
  <c r="Q33" i="36"/>
  <c r="P33" i="36"/>
  <c r="O33" i="36"/>
  <c r="N33" i="36"/>
  <c r="M33" i="36"/>
  <c r="L33" i="36"/>
  <c r="F33" i="36"/>
  <c r="G33" i="36"/>
  <c r="H33" i="36"/>
  <c r="I33" i="36"/>
  <c r="J33" i="36"/>
  <c r="K33" i="36"/>
  <c r="Q32" i="36"/>
  <c r="P32" i="36"/>
  <c r="O32" i="36"/>
  <c r="N32" i="36"/>
  <c r="M32" i="36"/>
  <c r="L32" i="36"/>
  <c r="K32" i="36"/>
  <c r="J32" i="36"/>
  <c r="I32" i="36"/>
  <c r="H32" i="36"/>
  <c r="G32" i="36"/>
  <c r="F32" i="36"/>
  <c r="Q33" i="35"/>
  <c r="P33" i="35"/>
  <c r="O33" i="35"/>
  <c r="N33" i="35"/>
  <c r="M33" i="35"/>
  <c r="L33" i="35"/>
  <c r="F33" i="35"/>
  <c r="G33" i="35"/>
  <c r="H33" i="35"/>
  <c r="I33" i="35"/>
  <c r="J33" i="35"/>
  <c r="K33" i="35"/>
  <c r="Q32" i="35"/>
  <c r="P32" i="35"/>
  <c r="O32" i="35"/>
  <c r="N32" i="35"/>
  <c r="M32" i="35"/>
  <c r="L32" i="35"/>
  <c r="K32" i="35"/>
  <c r="J32" i="35"/>
  <c r="I32" i="35"/>
  <c r="H32" i="35"/>
  <c r="G32" i="35"/>
  <c r="F32" i="35"/>
  <c r="Q33" i="34"/>
  <c r="P33" i="34"/>
  <c r="O33" i="34"/>
  <c r="N33" i="34"/>
  <c r="M33" i="34"/>
  <c r="L33" i="34"/>
  <c r="K33" i="34"/>
  <c r="J33" i="34"/>
  <c r="I33" i="34"/>
  <c r="H33" i="34"/>
  <c r="G33" i="34"/>
  <c r="F33" i="34"/>
  <c r="Q32" i="34"/>
  <c r="P32" i="34"/>
  <c r="O32" i="34"/>
  <c r="N32" i="34"/>
  <c r="M32" i="34"/>
  <c r="L32" i="34"/>
  <c r="F32" i="34"/>
  <c r="G32" i="34"/>
  <c r="H32" i="34"/>
  <c r="I32" i="34"/>
  <c r="J32" i="34"/>
  <c r="K32" i="34"/>
  <c r="Q33" i="33"/>
  <c r="P33" i="33"/>
  <c r="O33" i="33"/>
  <c r="N33" i="33"/>
  <c r="M33" i="33"/>
  <c r="L33" i="33"/>
  <c r="K33" i="33"/>
  <c r="J33" i="33"/>
  <c r="I33" i="33"/>
  <c r="H33" i="33"/>
  <c r="G33" i="33"/>
  <c r="F33" i="33"/>
  <c r="Q32" i="33"/>
  <c r="P32" i="33"/>
  <c r="O32" i="33"/>
  <c r="N32" i="33"/>
  <c r="M32" i="33"/>
  <c r="L32" i="33"/>
  <c r="K32" i="33"/>
  <c r="J32" i="33"/>
  <c r="I32" i="33"/>
  <c r="H32" i="33"/>
  <c r="G32" i="33"/>
  <c r="F32" i="33"/>
  <c r="Q33" i="32"/>
  <c r="P33" i="32"/>
  <c r="O33" i="32"/>
  <c r="N33" i="32"/>
  <c r="M33" i="32"/>
  <c r="L33" i="32"/>
  <c r="K33" i="32"/>
  <c r="J33" i="32"/>
  <c r="I33" i="32"/>
  <c r="H33" i="32"/>
  <c r="G33" i="32"/>
  <c r="F33" i="32"/>
  <c r="Q32" i="32"/>
  <c r="P32" i="32"/>
  <c r="O32" i="32"/>
  <c r="N32" i="32"/>
  <c r="M32" i="32"/>
  <c r="L32" i="32"/>
  <c r="K32" i="32"/>
  <c r="J32" i="32"/>
  <c r="I32" i="32"/>
  <c r="H32" i="32"/>
  <c r="G32" i="32"/>
  <c r="F32" i="32"/>
  <c r="Q33" i="31"/>
  <c r="P33" i="31"/>
  <c r="O33" i="31"/>
  <c r="N33" i="31"/>
  <c r="M33" i="31"/>
  <c r="L33" i="31"/>
  <c r="F33" i="31"/>
  <c r="G33" i="31"/>
  <c r="H33" i="31"/>
  <c r="I33" i="31"/>
  <c r="J33" i="31"/>
  <c r="K33" i="31"/>
  <c r="Q32" i="31"/>
  <c r="P32" i="31"/>
  <c r="O32" i="31"/>
  <c r="N32" i="31"/>
  <c r="M32" i="31"/>
  <c r="L32" i="31"/>
  <c r="K32" i="31"/>
  <c r="J32" i="31"/>
  <c r="I32" i="31"/>
  <c r="H32" i="31"/>
  <c r="G32" i="31"/>
  <c r="F32" i="31"/>
  <c r="Q33" i="30"/>
  <c r="P33" i="30"/>
  <c r="O33" i="30"/>
  <c r="N33" i="30"/>
  <c r="M33" i="30"/>
  <c r="L33" i="30"/>
  <c r="K33" i="30"/>
  <c r="J33" i="30"/>
  <c r="I33" i="30"/>
  <c r="H33" i="30"/>
  <c r="G33" i="30"/>
  <c r="F33" i="30"/>
  <c r="Q32" i="30"/>
  <c r="P32" i="30"/>
  <c r="O32" i="30"/>
  <c r="N32" i="30"/>
  <c r="M32" i="30"/>
  <c r="L32" i="30"/>
  <c r="K32" i="30"/>
  <c r="J32" i="30"/>
  <c r="I32" i="30"/>
  <c r="H32" i="30"/>
  <c r="G32" i="30"/>
  <c r="F32" i="30"/>
  <c r="Q33" i="29"/>
  <c r="P33" i="29"/>
  <c r="O33" i="29"/>
  <c r="N33" i="29"/>
  <c r="M33" i="29"/>
  <c r="L33" i="29"/>
  <c r="K33" i="29"/>
  <c r="J33" i="29"/>
  <c r="I33" i="29"/>
  <c r="H33" i="29"/>
  <c r="G33" i="29"/>
  <c r="F33" i="29"/>
  <c r="Q32" i="29"/>
  <c r="P32" i="29"/>
  <c r="O32" i="29"/>
  <c r="N32" i="29"/>
  <c r="M32" i="29"/>
  <c r="L32" i="29"/>
  <c r="K32" i="29"/>
  <c r="J32" i="29"/>
  <c r="I32" i="29"/>
  <c r="H32" i="29"/>
  <c r="G32" i="29"/>
  <c r="F32" i="29"/>
  <c r="Q32" i="22"/>
  <c r="P32" i="22"/>
  <c r="O32" i="22"/>
  <c r="N32" i="22"/>
  <c r="M32" i="22"/>
  <c r="L32" i="22"/>
  <c r="K32" i="22"/>
  <c r="J32" i="22"/>
  <c r="I32" i="22"/>
  <c r="H32" i="22"/>
  <c r="G32" i="22"/>
  <c r="F32" i="22"/>
  <c r="Q31" i="22"/>
  <c r="P31" i="22"/>
  <c r="O31" i="22"/>
  <c r="N31" i="22"/>
  <c r="M31" i="22"/>
  <c r="L31" i="22"/>
  <c r="K31" i="22"/>
  <c r="J31" i="22"/>
  <c r="I31" i="22"/>
  <c r="H31" i="22"/>
  <c r="G31" i="22"/>
  <c r="F31" i="22"/>
  <c r="Q32" i="21"/>
  <c r="P32" i="21"/>
  <c r="O32" i="21"/>
  <c r="N32" i="21"/>
  <c r="M32" i="21"/>
  <c r="L32" i="21"/>
  <c r="K32" i="21"/>
  <c r="J32" i="21"/>
  <c r="I32" i="21"/>
  <c r="H32" i="21"/>
  <c r="G32" i="21"/>
  <c r="F32" i="21"/>
  <c r="Q31" i="21"/>
  <c r="P31" i="21"/>
  <c r="O31" i="21"/>
  <c r="N31" i="21"/>
  <c r="M31" i="21"/>
  <c r="L31" i="21"/>
  <c r="K31" i="21"/>
  <c r="J31" i="21"/>
  <c r="I31" i="21"/>
  <c r="H31" i="21"/>
  <c r="G31" i="21"/>
  <c r="F31" i="21"/>
  <c r="Q32" i="16"/>
  <c r="P32" i="16"/>
  <c r="O32" i="16"/>
  <c r="N32" i="16"/>
  <c r="M32" i="16"/>
  <c r="L32" i="16"/>
  <c r="K32" i="16"/>
  <c r="J32" i="16"/>
  <c r="I32" i="16"/>
  <c r="H32" i="16"/>
  <c r="F32" i="16"/>
  <c r="G32" i="16"/>
  <c r="G31" i="16"/>
  <c r="Q31" i="16"/>
  <c r="P31" i="16"/>
  <c r="O31" i="16"/>
  <c r="N31" i="16"/>
  <c r="M31" i="16"/>
  <c r="L31" i="16"/>
  <c r="K31" i="16"/>
  <c r="J31" i="16"/>
  <c r="I31" i="16"/>
  <c r="H31" i="16"/>
  <c r="F31" i="16"/>
  <c r="AL53" i="16"/>
  <c r="Q32" i="12"/>
  <c r="P32" i="12"/>
  <c r="O32" i="12"/>
  <c r="N32" i="12"/>
  <c r="M32" i="12"/>
  <c r="L32" i="12"/>
  <c r="K32" i="12"/>
  <c r="J32" i="12"/>
  <c r="I32" i="12"/>
  <c r="H32" i="12"/>
  <c r="G32" i="12"/>
  <c r="F32" i="12"/>
  <c r="Q31" i="12"/>
  <c r="P31" i="12"/>
  <c r="O31" i="12"/>
  <c r="N31" i="12"/>
  <c r="M31" i="12"/>
  <c r="L31" i="12"/>
  <c r="K31" i="12"/>
  <c r="J31" i="12"/>
  <c r="I31" i="12"/>
  <c r="H31" i="12"/>
  <c r="G31" i="12"/>
  <c r="F31" i="12"/>
  <c r="Q32" i="9"/>
  <c r="P32" i="9"/>
  <c r="O32" i="9"/>
  <c r="N32" i="9"/>
  <c r="M32" i="9"/>
  <c r="L32" i="9"/>
  <c r="K32" i="9"/>
  <c r="J32" i="9"/>
  <c r="I32" i="9"/>
  <c r="H32" i="9"/>
  <c r="G32" i="9"/>
  <c r="F32" i="9"/>
  <c r="Q31" i="9"/>
  <c r="P31" i="9"/>
  <c r="O31" i="9"/>
  <c r="N31" i="9"/>
  <c r="M31" i="9"/>
  <c r="L31" i="9"/>
  <c r="K31" i="9"/>
  <c r="J31" i="9"/>
  <c r="I31" i="9"/>
  <c r="H31" i="9"/>
  <c r="G31" i="9"/>
  <c r="F31" i="9"/>
  <c r="AL53" i="12"/>
  <c r="R35" i="12"/>
  <c r="J48" i="1"/>
  <c r="M48" i="1"/>
  <c r="P48" i="1"/>
  <c r="Q48" i="1"/>
  <c r="R48" i="1"/>
  <c r="V48" i="1"/>
  <c r="Y48" i="1"/>
  <c r="AB48" i="1"/>
  <c r="AC48" i="1"/>
  <c r="AD48" i="1"/>
  <c r="AH48" i="1"/>
  <c r="AK48" i="1"/>
  <c r="AN48" i="1"/>
  <c r="AO48" i="1"/>
  <c r="AP48" i="1"/>
  <c r="AT48" i="1"/>
  <c r="AW48" i="1"/>
  <c r="AZ48" i="1"/>
  <c r="BA48" i="1"/>
  <c r="BB48" i="1"/>
  <c r="J46" i="1"/>
  <c r="M46" i="1"/>
  <c r="P46" i="1"/>
  <c r="Q46" i="1"/>
  <c r="R46" i="1"/>
  <c r="V46" i="1"/>
  <c r="Y46" i="1"/>
  <c r="AB46" i="1"/>
  <c r="AC46" i="1"/>
  <c r="AD46" i="1"/>
  <c r="AH46" i="1"/>
  <c r="AK46" i="1"/>
  <c r="AN46" i="1"/>
  <c r="AO46" i="1"/>
  <c r="AP46" i="1"/>
  <c r="AT46" i="1"/>
  <c r="AW46" i="1"/>
  <c r="AZ46" i="1"/>
  <c r="BA46" i="1"/>
  <c r="BB46" i="1"/>
  <c r="BB25" i="1"/>
  <c r="BA25" i="1"/>
  <c r="AZ25" i="1"/>
  <c r="AW25" i="1"/>
  <c r="AT25" i="1"/>
  <c r="AP25" i="1"/>
  <c r="AO25" i="1"/>
  <c r="AN25" i="1"/>
  <c r="AK25" i="1"/>
  <c r="AH25" i="1"/>
  <c r="AD25" i="1"/>
  <c r="AC25" i="1"/>
  <c r="AB25" i="1"/>
  <c r="Y25" i="1"/>
  <c r="V25" i="1"/>
  <c r="R25" i="1"/>
  <c r="Q25" i="1"/>
  <c r="P25" i="1"/>
  <c r="M25" i="1"/>
  <c r="J25" i="1"/>
  <c r="BB24" i="1"/>
  <c r="BA24" i="1"/>
  <c r="AZ24" i="1"/>
  <c r="AW24" i="1"/>
  <c r="AT24" i="1"/>
  <c r="AP24" i="1"/>
  <c r="R24" i="1"/>
  <c r="AD24" i="1"/>
  <c r="AO24" i="1"/>
  <c r="AN24" i="1"/>
  <c r="AK24" i="1"/>
  <c r="AH24" i="1"/>
  <c r="AC24" i="1"/>
  <c r="AB24" i="1"/>
  <c r="Y24" i="1"/>
  <c r="V24" i="1"/>
  <c r="Q24" i="1"/>
  <c r="P24" i="1"/>
  <c r="M24" i="1"/>
  <c r="J24" i="1"/>
  <c r="J21" i="1"/>
  <c r="M21" i="1"/>
  <c r="P21" i="1"/>
  <c r="Q21" i="1"/>
  <c r="AC21" i="1"/>
  <c r="AO21" i="1"/>
  <c r="BA21" i="1"/>
  <c r="R21" i="1"/>
  <c r="AD21" i="1"/>
  <c r="AP21" i="1"/>
  <c r="BB21" i="1"/>
  <c r="V21" i="1"/>
  <c r="Y21" i="1"/>
  <c r="AB21" i="1"/>
  <c r="AH21" i="1"/>
  <c r="AK21" i="1"/>
  <c r="AN21" i="1"/>
  <c r="AT21" i="1"/>
  <c r="AW21" i="1"/>
  <c r="AZ21" i="1"/>
  <c r="J19" i="1"/>
  <c r="M19" i="1"/>
  <c r="P19" i="1"/>
  <c r="Q19" i="1"/>
  <c r="R19" i="1"/>
  <c r="V19" i="1"/>
  <c r="Y19" i="1"/>
  <c r="AB19" i="1"/>
  <c r="AC19" i="1"/>
  <c r="AD19" i="1"/>
  <c r="AH19" i="1"/>
  <c r="AK19" i="1"/>
  <c r="AN19" i="1"/>
  <c r="AO19" i="1"/>
  <c r="BA19" i="1"/>
  <c r="AP19" i="1"/>
  <c r="AT19" i="1"/>
  <c r="AW19" i="1"/>
  <c r="AZ19" i="1"/>
  <c r="BB19" i="1"/>
  <c r="J15" i="1"/>
  <c r="M15" i="1"/>
  <c r="P15" i="1"/>
  <c r="Q15" i="1"/>
  <c r="R15" i="1"/>
  <c r="V15" i="1"/>
  <c r="Y15" i="1"/>
  <c r="AB15" i="1"/>
  <c r="AC15" i="1"/>
  <c r="AD15" i="1"/>
  <c r="AH15" i="1"/>
  <c r="AK15" i="1"/>
  <c r="AN15" i="1"/>
  <c r="AO15" i="1"/>
  <c r="AP15" i="1"/>
  <c r="AT15" i="1"/>
  <c r="AW15" i="1"/>
  <c r="AZ15" i="1"/>
  <c r="BA15" i="1"/>
  <c r="BB15" i="1"/>
  <c r="J12" i="1"/>
  <c r="Q32" i="107"/>
  <c r="P32" i="107"/>
  <c r="O32" i="107"/>
  <c r="N32" i="107"/>
  <c r="M32" i="107"/>
  <c r="L32" i="107"/>
  <c r="K32" i="107"/>
  <c r="J32" i="107"/>
  <c r="I32" i="107"/>
  <c r="H32" i="107"/>
  <c r="G32" i="107"/>
  <c r="F32" i="107"/>
  <c r="Q31" i="107"/>
  <c r="P31" i="107"/>
  <c r="O31" i="107"/>
  <c r="N31" i="107"/>
  <c r="M31" i="107"/>
  <c r="L31" i="107"/>
  <c r="K31" i="107"/>
  <c r="J31" i="107"/>
  <c r="I31" i="107"/>
  <c r="G31" i="107"/>
  <c r="F31" i="107"/>
  <c r="Q31" i="101"/>
  <c r="Q33" i="101" s="1"/>
  <c r="P31" i="101"/>
  <c r="P33" i="101" s="1"/>
  <c r="O31" i="101"/>
  <c r="O33" i="101" s="1"/>
  <c r="N31" i="101"/>
  <c r="N33" i="101" s="1"/>
  <c r="M31" i="101"/>
  <c r="M33" i="101" s="1"/>
  <c r="L31" i="101"/>
  <c r="L33" i="101" s="1"/>
  <c r="K31" i="101"/>
  <c r="K33" i="101" s="1"/>
  <c r="J31" i="101"/>
  <c r="J33" i="101" s="1"/>
  <c r="I31" i="101"/>
  <c r="I33" i="101" s="1"/>
  <c r="H31" i="101"/>
  <c r="H33" i="101" s="1"/>
  <c r="G31" i="101"/>
  <c r="F31" i="101"/>
  <c r="F33" i="101" s="1"/>
  <c r="Q32" i="95"/>
  <c r="P32" i="95"/>
  <c r="O32" i="95"/>
  <c r="N32" i="95"/>
  <c r="M32" i="95"/>
  <c r="L32" i="95"/>
  <c r="K32" i="95"/>
  <c r="J32" i="95"/>
  <c r="I32" i="95"/>
  <c r="H32" i="95"/>
  <c r="H31" i="95"/>
  <c r="G32" i="95"/>
  <c r="F32" i="95"/>
  <c r="Q32" i="59"/>
  <c r="P32" i="59"/>
  <c r="O32" i="59"/>
  <c r="N32" i="59"/>
  <c r="M32" i="59"/>
  <c r="L32" i="59"/>
  <c r="K32" i="59"/>
  <c r="J32" i="59"/>
  <c r="I32" i="59"/>
  <c r="H32" i="59"/>
  <c r="G32" i="59"/>
  <c r="F32" i="59"/>
  <c r="Q31" i="59"/>
  <c r="P31" i="59"/>
  <c r="O31" i="59"/>
  <c r="N31" i="59"/>
  <c r="M31" i="59"/>
  <c r="L31" i="59"/>
  <c r="K31" i="59"/>
  <c r="J31" i="59"/>
  <c r="I31" i="59"/>
  <c r="H31" i="59"/>
  <c r="G31" i="59"/>
  <c r="F31" i="59"/>
  <c r="Q32" i="58"/>
  <c r="P32" i="58"/>
  <c r="O32" i="58"/>
  <c r="N32" i="58"/>
  <c r="M32" i="58"/>
  <c r="L32" i="58"/>
  <c r="K32" i="58"/>
  <c r="J32" i="58"/>
  <c r="I32" i="58"/>
  <c r="H32" i="58"/>
  <c r="G32" i="58"/>
  <c r="F32" i="58"/>
  <c r="Q31" i="58"/>
  <c r="P31" i="58"/>
  <c r="O31" i="58"/>
  <c r="N31" i="58"/>
  <c r="M31" i="58"/>
  <c r="L31" i="58"/>
  <c r="K31" i="58"/>
  <c r="J31" i="58"/>
  <c r="I31" i="58"/>
  <c r="H31" i="58"/>
  <c r="G31" i="58"/>
  <c r="F31" i="58"/>
  <c r="Q32" i="57"/>
  <c r="P32" i="57"/>
  <c r="O32" i="57"/>
  <c r="F32" i="57"/>
  <c r="G32" i="57"/>
  <c r="H32" i="57"/>
  <c r="I32" i="57"/>
  <c r="J32" i="57"/>
  <c r="K32" i="57"/>
  <c r="K31" i="57"/>
  <c r="L32" i="57"/>
  <c r="M32" i="57"/>
  <c r="N32" i="57"/>
  <c r="Q31" i="57"/>
  <c r="P31" i="57"/>
  <c r="O31" i="57"/>
  <c r="N31" i="57"/>
  <c r="M31" i="57"/>
  <c r="L31" i="57"/>
  <c r="J31" i="57"/>
  <c r="I31" i="57"/>
  <c r="H31" i="57"/>
  <c r="G31" i="57"/>
  <c r="F31" i="57"/>
  <c r="Q32" i="56"/>
  <c r="P32" i="56"/>
  <c r="O32" i="56"/>
  <c r="F32" i="56"/>
  <c r="F31" i="56"/>
  <c r="G32" i="56"/>
  <c r="H32" i="56"/>
  <c r="I32" i="56"/>
  <c r="J32" i="56"/>
  <c r="K32" i="56"/>
  <c r="L32" i="56"/>
  <c r="M32" i="56"/>
  <c r="N32" i="56"/>
  <c r="Q31" i="56"/>
  <c r="P31" i="56"/>
  <c r="O31" i="56"/>
  <c r="N31" i="56"/>
  <c r="M31" i="56"/>
  <c r="L31" i="56"/>
  <c r="K31" i="56"/>
  <c r="J31" i="56"/>
  <c r="I31" i="56"/>
  <c r="H31" i="56"/>
  <c r="G31" i="56"/>
  <c r="Q32" i="55"/>
  <c r="P32" i="55"/>
  <c r="O32" i="55"/>
  <c r="F32" i="55"/>
  <c r="G32" i="55"/>
  <c r="H32" i="55"/>
  <c r="I32" i="55"/>
  <c r="J32" i="55"/>
  <c r="K32" i="55"/>
  <c r="K31" i="55"/>
  <c r="L32" i="55"/>
  <c r="M32" i="55"/>
  <c r="N32" i="55"/>
  <c r="Q31" i="55"/>
  <c r="P31" i="55"/>
  <c r="O31" i="55"/>
  <c r="N31" i="55"/>
  <c r="M31" i="55"/>
  <c r="L31" i="55"/>
  <c r="J31" i="55"/>
  <c r="I31" i="55"/>
  <c r="H31" i="55"/>
  <c r="H33" i="55" s="1"/>
  <c r="G31" i="55"/>
  <c r="F31" i="55"/>
  <c r="R35" i="58"/>
  <c r="R34" i="58"/>
  <c r="BB62" i="1"/>
  <c r="BA62" i="1"/>
  <c r="AZ62" i="1"/>
  <c r="AW62" i="1"/>
  <c r="AT62" i="1"/>
  <c r="AP62" i="1"/>
  <c r="AO62" i="1"/>
  <c r="AN62" i="1"/>
  <c r="AK62" i="1"/>
  <c r="AH62" i="1"/>
  <c r="AD62" i="1"/>
  <c r="AC62" i="1"/>
  <c r="AB62" i="1"/>
  <c r="Y62" i="1"/>
  <c r="V62" i="1"/>
  <c r="R62" i="1"/>
  <c r="Q62" i="1"/>
  <c r="P62" i="1"/>
  <c r="M62" i="1"/>
  <c r="J62" i="1"/>
  <c r="J60" i="1"/>
  <c r="M60" i="1"/>
  <c r="P60" i="1"/>
  <c r="Q60" i="1"/>
  <c r="R60" i="1"/>
  <c r="V60" i="1"/>
  <c r="Y60" i="1"/>
  <c r="AB60" i="1"/>
  <c r="AC60" i="1"/>
  <c r="AD60" i="1"/>
  <c r="AH60" i="1"/>
  <c r="AK60" i="1"/>
  <c r="AN60" i="1"/>
  <c r="AO60" i="1"/>
  <c r="AP60" i="1"/>
  <c r="AT60" i="1"/>
  <c r="AW60" i="1"/>
  <c r="AZ60" i="1"/>
  <c r="BA60" i="1"/>
  <c r="BB60" i="1"/>
  <c r="J59" i="1"/>
  <c r="M59" i="1"/>
  <c r="P59" i="1"/>
  <c r="Q59" i="1"/>
  <c r="R59" i="1"/>
  <c r="AD59" i="1"/>
  <c r="AP59" i="1"/>
  <c r="BB59" i="1"/>
  <c r="V59" i="1"/>
  <c r="Y59" i="1"/>
  <c r="AB59" i="1"/>
  <c r="AC59" i="1"/>
  <c r="AH59" i="1"/>
  <c r="AK59" i="1"/>
  <c r="AN59" i="1"/>
  <c r="AO59" i="1"/>
  <c r="AT59" i="1"/>
  <c r="AW59" i="1"/>
  <c r="AZ59" i="1"/>
  <c r="BA59" i="1"/>
  <c r="J58" i="1"/>
  <c r="M58" i="1"/>
  <c r="P58" i="1"/>
  <c r="Q58" i="1"/>
  <c r="R58" i="1"/>
  <c r="V58" i="1"/>
  <c r="Y58" i="1"/>
  <c r="AB58" i="1"/>
  <c r="AC58" i="1"/>
  <c r="AD58" i="1"/>
  <c r="AP58" i="1"/>
  <c r="BB58" i="1"/>
  <c r="AH58" i="1"/>
  <c r="AK58" i="1"/>
  <c r="AN58" i="1"/>
  <c r="AO58" i="1"/>
  <c r="AT58" i="1"/>
  <c r="AW58" i="1"/>
  <c r="AZ58" i="1"/>
  <c r="BA58" i="1"/>
  <c r="J110" i="1"/>
  <c r="M110" i="1"/>
  <c r="R110" i="1"/>
  <c r="V110" i="1"/>
  <c r="Y110" i="1"/>
  <c r="AB110" i="1"/>
  <c r="AC110" i="1"/>
  <c r="AD110" i="1"/>
  <c r="AH110" i="1"/>
  <c r="AK110" i="1"/>
  <c r="AN110" i="1"/>
  <c r="AO110" i="1"/>
  <c r="AP110" i="1"/>
  <c r="AT110" i="1"/>
  <c r="AW110" i="1"/>
  <c r="BA110" i="1"/>
  <c r="BB110" i="1"/>
  <c r="J104" i="1"/>
  <c r="M104" i="1"/>
  <c r="P104" i="1"/>
  <c r="Q104" i="1"/>
  <c r="R104" i="1"/>
  <c r="V104" i="1"/>
  <c r="Y104" i="1"/>
  <c r="AB104" i="1"/>
  <c r="AC104" i="1"/>
  <c r="AE104" i="1" s="1"/>
  <c r="AD104" i="1"/>
  <c r="AH104" i="1"/>
  <c r="AK104" i="1"/>
  <c r="AN104" i="1"/>
  <c r="AO104" i="1"/>
  <c r="AQ104" i="1" s="1"/>
  <c r="AP104" i="1"/>
  <c r="BB104" i="1"/>
  <c r="AT104" i="1"/>
  <c r="AW104" i="1"/>
  <c r="AZ104" i="1"/>
  <c r="BA104" i="1"/>
  <c r="BC104" i="1" s="1"/>
  <c r="Q32" i="54"/>
  <c r="P32" i="54"/>
  <c r="O32" i="54"/>
  <c r="N32" i="54"/>
  <c r="M32" i="54"/>
  <c r="L32" i="54"/>
  <c r="K32" i="54"/>
  <c r="J32" i="54"/>
  <c r="I32" i="54"/>
  <c r="H32" i="54"/>
  <c r="G32" i="54"/>
  <c r="F32" i="54"/>
  <c r="Q31" i="54"/>
  <c r="P31" i="54"/>
  <c r="O31" i="54"/>
  <c r="N31" i="54"/>
  <c r="M31" i="54"/>
  <c r="L31" i="54"/>
  <c r="K31" i="54"/>
  <c r="J31" i="54"/>
  <c r="I31" i="54"/>
  <c r="H31" i="54"/>
  <c r="G31" i="54"/>
  <c r="F31" i="54"/>
  <c r="BB57" i="1"/>
  <c r="BA57" i="1"/>
  <c r="AZ57" i="1"/>
  <c r="AW57" i="1"/>
  <c r="AT57" i="1"/>
  <c r="AP57" i="1"/>
  <c r="AO57" i="1"/>
  <c r="Q57" i="1"/>
  <c r="AC57" i="1"/>
  <c r="AN57" i="1"/>
  <c r="AK57" i="1"/>
  <c r="AH57" i="1"/>
  <c r="AD57" i="1"/>
  <c r="AB57" i="1"/>
  <c r="Y57" i="1"/>
  <c r="V57" i="1"/>
  <c r="R57" i="1"/>
  <c r="P57" i="1"/>
  <c r="M57" i="1"/>
  <c r="J57" i="1"/>
  <c r="Q32" i="52"/>
  <c r="P32" i="52"/>
  <c r="O32" i="52"/>
  <c r="N32" i="52"/>
  <c r="M32" i="52"/>
  <c r="L32" i="52"/>
  <c r="K32" i="52"/>
  <c r="J32" i="52"/>
  <c r="J31" i="52"/>
  <c r="I32" i="52"/>
  <c r="H32" i="52"/>
  <c r="G32" i="52"/>
  <c r="F32" i="52"/>
  <c r="R35" i="51"/>
  <c r="G3" i="48"/>
  <c r="G3" i="25"/>
  <c r="Q32" i="11"/>
  <c r="P32" i="11"/>
  <c r="O32" i="11"/>
  <c r="N32" i="11"/>
  <c r="M32" i="11"/>
  <c r="L32" i="11"/>
  <c r="K32" i="11"/>
  <c r="J32" i="11"/>
  <c r="I32" i="11"/>
  <c r="H32" i="11"/>
  <c r="G32" i="11"/>
  <c r="F32" i="11"/>
  <c r="Q31" i="11"/>
  <c r="P31" i="11"/>
  <c r="O31" i="11"/>
  <c r="N31" i="11"/>
  <c r="M31" i="11"/>
  <c r="L31" i="11"/>
  <c r="K31" i="11"/>
  <c r="J31" i="11"/>
  <c r="I31" i="11"/>
  <c r="H31" i="11"/>
  <c r="G31" i="11"/>
  <c r="F31" i="11"/>
  <c r="Q32" i="7"/>
  <c r="P32" i="7"/>
  <c r="O32" i="7"/>
  <c r="N32" i="7"/>
  <c r="M32" i="7"/>
  <c r="L32" i="7"/>
  <c r="K32" i="7"/>
  <c r="J32" i="7"/>
  <c r="I32" i="7"/>
  <c r="H32" i="7"/>
  <c r="G32" i="7"/>
  <c r="F32" i="7"/>
  <c r="Q31" i="7"/>
  <c r="P31" i="7"/>
  <c r="O31" i="7"/>
  <c r="N31" i="7"/>
  <c r="M31" i="7"/>
  <c r="L31" i="7"/>
  <c r="K31" i="7"/>
  <c r="J31" i="7"/>
  <c r="I31" i="7"/>
  <c r="H31" i="7"/>
  <c r="G31" i="7"/>
  <c r="F31" i="7"/>
  <c r="Q32" i="6"/>
  <c r="Q31" i="6"/>
  <c r="P32" i="6"/>
  <c r="P31" i="6"/>
  <c r="O32" i="6"/>
  <c r="O31" i="6"/>
  <c r="N32" i="6"/>
  <c r="N31" i="6"/>
  <c r="M32" i="6"/>
  <c r="M31" i="6"/>
  <c r="L32" i="6"/>
  <c r="L31" i="6"/>
  <c r="K32" i="6"/>
  <c r="K31" i="6"/>
  <c r="J32" i="6"/>
  <c r="J31" i="6"/>
  <c r="I32" i="6"/>
  <c r="I31" i="6"/>
  <c r="H32" i="6"/>
  <c r="H31" i="6"/>
  <c r="G32" i="6"/>
  <c r="G31" i="6"/>
  <c r="F32" i="6"/>
  <c r="F31" i="6"/>
  <c r="Q32" i="94"/>
  <c r="P32" i="94"/>
  <c r="O32" i="94"/>
  <c r="N32" i="94"/>
  <c r="M32" i="94"/>
  <c r="L32" i="94"/>
  <c r="K32" i="94"/>
  <c r="J32" i="94"/>
  <c r="I32" i="94"/>
  <c r="H32" i="94"/>
  <c r="G32" i="94"/>
  <c r="F32" i="94"/>
  <c r="Q31" i="94"/>
  <c r="P31" i="94"/>
  <c r="O31" i="94"/>
  <c r="N31" i="94"/>
  <c r="G31" i="94"/>
  <c r="F31" i="94"/>
  <c r="BB109" i="1"/>
  <c r="BB108" i="1"/>
  <c r="BA108" i="1"/>
  <c r="BA107" i="1"/>
  <c r="BB105" i="1"/>
  <c r="BA105" i="1"/>
  <c r="BB103" i="1"/>
  <c r="R103" i="1"/>
  <c r="AD103" i="1"/>
  <c r="AP103" i="1"/>
  <c r="BA103" i="1"/>
  <c r="BC103" i="1" s="1"/>
  <c r="BB102" i="1"/>
  <c r="BA102" i="1"/>
  <c r="BD102" i="1" s="1"/>
  <c r="BB101" i="1"/>
  <c r="AD101" i="1"/>
  <c r="BA101" i="1"/>
  <c r="BD101" i="1" s="1"/>
  <c r="BF101" i="1" s="1"/>
  <c r="BB97" i="1"/>
  <c r="BA97" i="1"/>
  <c r="BC97" i="1" s="1"/>
  <c r="BB96" i="1"/>
  <c r="BA96" i="1"/>
  <c r="BC96" i="1" s="1"/>
  <c r="Q96" i="1"/>
  <c r="S96" i="1" s="1"/>
  <c r="AC96" i="1"/>
  <c r="AE96" i="1" s="1"/>
  <c r="AO96" i="1"/>
  <c r="AQ96" i="1" s="1"/>
  <c r="BB80" i="1"/>
  <c r="BB79" i="1"/>
  <c r="BA79" i="1"/>
  <c r="Q79" i="1"/>
  <c r="AC79" i="1"/>
  <c r="AO79" i="1"/>
  <c r="BB78" i="1"/>
  <c r="BA78" i="1"/>
  <c r="BB74" i="1"/>
  <c r="BA74" i="1"/>
  <c r="BC74" i="1" s="1"/>
  <c r="BB73" i="1"/>
  <c r="BA73" i="1"/>
  <c r="BB72" i="1"/>
  <c r="BA72" i="1"/>
  <c r="BC72" i="1" s="1"/>
  <c r="BB71" i="1"/>
  <c r="BA71" i="1"/>
  <c r="BC71" i="1" s="1"/>
  <c r="BB69" i="1"/>
  <c r="BA69" i="1"/>
  <c r="BC69" i="1" s="1"/>
  <c r="BB68" i="1"/>
  <c r="BA68" i="1"/>
  <c r="BC68" i="1" s="1"/>
  <c r="BB64" i="1"/>
  <c r="R64" i="1"/>
  <c r="AD64" i="1"/>
  <c r="AP64" i="1"/>
  <c r="BA64" i="1"/>
  <c r="BB63" i="1"/>
  <c r="BB56" i="1"/>
  <c r="BA56" i="1"/>
  <c r="BB55" i="1"/>
  <c r="BA55" i="1"/>
  <c r="BB54" i="1"/>
  <c r="BA54" i="1"/>
  <c r="BB53" i="1"/>
  <c r="BA53" i="1"/>
  <c r="BB51" i="1"/>
  <c r="BA51" i="1"/>
  <c r="BB50" i="1"/>
  <c r="BA50" i="1"/>
  <c r="BB49" i="1"/>
  <c r="BA49" i="1"/>
  <c r="BB47" i="1"/>
  <c r="BA47" i="1"/>
  <c r="BB45" i="1"/>
  <c r="BA45" i="1"/>
  <c r="BB44" i="1"/>
  <c r="BA44" i="1"/>
  <c r="BB43" i="1"/>
  <c r="BA43" i="1"/>
  <c r="BB42" i="1"/>
  <c r="BA42" i="1"/>
  <c r="BB29" i="1"/>
  <c r="BA29" i="1"/>
  <c r="BB28" i="1"/>
  <c r="BA28" i="1"/>
  <c r="Q28" i="1"/>
  <c r="AC28" i="1"/>
  <c r="AO28" i="1"/>
  <c r="BB27" i="1"/>
  <c r="BA27" i="1"/>
  <c r="BB26" i="1"/>
  <c r="BA26" i="1"/>
  <c r="BB23" i="1"/>
  <c r="BA23" i="1"/>
  <c r="BB22" i="1"/>
  <c r="BA22" i="1"/>
  <c r="BB20" i="1"/>
  <c r="BA20" i="1"/>
  <c r="BB18" i="1"/>
  <c r="BA18" i="1"/>
  <c r="Q18" i="1"/>
  <c r="AC18" i="1"/>
  <c r="AO18" i="1"/>
  <c r="BB17" i="1"/>
  <c r="BA17" i="1"/>
  <c r="BB14" i="1"/>
  <c r="BA14" i="1"/>
  <c r="BB8" i="1"/>
  <c r="BA8" i="1"/>
  <c r="AP109" i="1"/>
  <c r="R109" i="1"/>
  <c r="AD109" i="1"/>
  <c r="AP108" i="1"/>
  <c r="AO108" i="1"/>
  <c r="AQ108" i="1" s="1"/>
  <c r="AO107" i="1"/>
  <c r="AP105" i="1"/>
  <c r="AO105" i="1"/>
  <c r="AO103" i="1"/>
  <c r="AQ103" i="1" s="1"/>
  <c r="AP102" i="1"/>
  <c r="AO102" i="1"/>
  <c r="AP101" i="1"/>
  <c r="AO101" i="1"/>
  <c r="AQ101" i="1" s="1"/>
  <c r="AP97" i="1"/>
  <c r="AO97" i="1"/>
  <c r="AQ97" i="1" s="1"/>
  <c r="AP96" i="1"/>
  <c r="AP80" i="1"/>
  <c r="AP79" i="1"/>
  <c r="AP78" i="1"/>
  <c r="AO78" i="1"/>
  <c r="Q78" i="1"/>
  <c r="AC78" i="1"/>
  <c r="AP74" i="1"/>
  <c r="AO74" i="1"/>
  <c r="AQ74" i="1" s="1"/>
  <c r="AP73" i="1"/>
  <c r="AO73" i="1"/>
  <c r="AP72" i="1"/>
  <c r="AO72" i="1"/>
  <c r="AQ72" i="1" s="1"/>
  <c r="AP71" i="1"/>
  <c r="AO71" i="1"/>
  <c r="AQ71" i="1" s="1"/>
  <c r="AP69" i="1"/>
  <c r="AO69" i="1"/>
  <c r="AQ69" i="1" s="1"/>
  <c r="AP68" i="1"/>
  <c r="AO68" i="1"/>
  <c r="AQ68" i="1" s="1"/>
  <c r="AO64" i="1"/>
  <c r="AQ64" i="1" s="1"/>
  <c r="AP63" i="1"/>
  <c r="AP56" i="1"/>
  <c r="AO56" i="1"/>
  <c r="AP55" i="1"/>
  <c r="AO55" i="1"/>
  <c r="AP54" i="1"/>
  <c r="AO54" i="1"/>
  <c r="AP53" i="1"/>
  <c r="AO53" i="1"/>
  <c r="AP51" i="1"/>
  <c r="AO51" i="1"/>
  <c r="AP50" i="1"/>
  <c r="AO50" i="1"/>
  <c r="AP49" i="1"/>
  <c r="AO49" i="1"/>
  <c r="AP47" i="1"/>
  <c r="AO47" i="1"/>
  <c r="AP45" i="1"/>
  <c r="AO45" i="1"/>
  <c r="AP44" i="1"/>
  <c r="R44" i="1"/>
  <c r="AD44" i="1"/>
  <c r="AO44" i="1"/>
  <c r="AP43" i="1"/>
  <c r="AO43" i="1"/>
  <c r="AP42" i="1"/>
  <c r="AO42" i="1"/>
  <c r="AP29" i="1"/>
  <c r="AO29" i="1"/>
  <c r="AP28" i="1"/>
  <c r="AP27" i="1"/>
  <c r="AO27" i="1"/>
  <c r="AP26" i="1"/>
  <c r="AO26" i="1"/>
  <c r="Q26" i="1"/>
  <c r="AC26" i="1"/>
  <c r="R26" i="1"/>
  <c r="AD26" i="1"/>
  <c r="AP23" i="1"/>
  <c r="AO23" i="1"/>
  <c r="AP22" i="1"/>
  <c r="AO22" i="1"/>
  <c r="AP20" i="1"/>
  <c r="AO20" i="1"/>
  <c r="AP18" i="1"/>
  <c r="AP17" i="1"/>
  <c r="AO17" i="1"/>
  <c r="AP14" i="1"/>
  <c r="AO14" i="1"/>
  <c r="AP8" i="1"/>
  <c r="AO8" i="1"/>
  <c r="AD108" i="1"/>
  <c r="AC108" i="1"/>
  <c r="AE108" i="1" s="1"/>
  <c r="AC107" i="1"/>
  <c r="AD105" i="1"/>
  <c r="AC105" i="1"/>
  <c r="AC103" i="1"/>
  <c r="AE103" i="1" s="1"/>
  <c r="Q103" i="1"/>
  <c r="S103" i="1" s="1"/>
  <c r="AD102" i="1"/>
  <c r="AC101" i="1"/>
  <c r="AE101" i="1" s="1"/>
  <c r="AD97" i="1"/>
  <c r="AC97" i="1"/>
  <c r="AE97" i="1" s="1"/>
  <c r="AD96" i="1"/>
  <c r="AD80" i="1"/>
  <c r="AD79" i="1"/>
  <c r="AD78" i="1"/>
  <c r="AD74" i="1"/>
  <c r="AC74" i="1"/>
  <c r="AD73" i="1"/>
  <c r="AC73" i="1"/>
  <c r="AD72" i="1"/>
  <c r="AC72" i="1"/>
  <c r="AE72" i="1" s="1"/>
  <c r="AD71" i="1"/>
  <c r="R71" i="1"/>
  <c r="AC71" i="1"/>
  <c r="AE71" i="1" s="1"/>
  <c r="AD69" i="1"/>
  <c r="AC69" i="1"/>
  <c r="AE69" i="1" s="1"/>
  <c r="AD68" i="1"/>
  <c r="AC68" i="1"/>
  <c r="AE68" i="1" s="1"/>
  <c r="AC64" i="1"/>
  <c r="AE64" i="1" s="1"/>
  <c r="AD63" i="1"/>
  <c r="AD56" i="1"/>
  <c r="AC56" i="1"/>
  <c r="AD55" i="1"/>
  <c r="R55" i="1"/>
  <c r="AC55" i="1"/>
  <c r="AD54" i="1"/>
  <c r="AC54" i="1"/>
  <c r="AD53" i="1"/>
  <c r="AC53" i="1"/>
  <c r="AD51" i="1"/>
  <c r="R51" i="1"/>
  <c r="AC51" i="1"/>
  <c r="AD50" i="1"/>
  <c r="AC50" i="1"/>
  <c r="AD49" i="1"/>
  <c r="AC49" i="1"/>
  <c r="AD47" i="1"/>
  <c r="AC47" i="1"/>
  <c r="AD45" i="1"/>
  <c r="AC45" i="1"/>
  <c r="AC44" i="1"/>
  <c r="AD43" i="1"/>
  <c r="AC43" i="1"/>
  <c r="AD42" i="1"/>
  <c r="R42" i="1"/>
  <c r="AC42" i="1"/>
  <c r="AD29" i="1"/>
  <c r="AC29" i="1"/>
  <c r="AD28" i="1"/>
  <c r="AD27" i="1"/>
  <c r="AC27" i="1"/>
  <c r="Q27" i="1"/>
  <c r="AD23" i="1"/>
  <c r="AC23" i="1"/>
  <c r="AD22" i="1"/>
  <c r="R22" i="1"/>
  <c r="AC22" i="1"/>
  <c r="AD20" i="1"/>
  <c r="AC20" i="1"/>
  <c r="AD18" i="1"/>
  <c r="AD17" i="1"/>
  <c r="AC17" i="1"/>
  <c r="AD14" i="1"/>
  <c r="AC14" i="1"/>
  <c r="Q14" i="1"/>
  <c r="AD8" i="1"/>
  <c r="AC8" i="1"/>
  <c r="Q108" i="1"/>
  <c r="S108" i="1" s="1"/>
  <c r="R102" i="1"/>
  <c r="Q101" i="1"/>
  <c r="S101" i="1" s="1"/>
  <c r="Q10" i="1"/>
  <c r="R14" i="1"/>
  <c r="Q17" i="1"/>
  <c r="R17" i="1"/>
  <c r="R18" i="1"/>
  <c r="Q20" i="1"/>
  <c r="R20" i="1"/>
  <c r="Q22" i="1"/>
  <c r="Q23" i="1"/>
  <c r="R23" i="1"/>
  <c r="R27" i="1"/>
  <c r="R28" i="1"/>
  <c r="Q29" i="1"/>
  <c r="R29" i="1"/>
  <c r="Q42" i="1"/>
  <c r="S42" i="1" s="1"/>
  <c r="Q43" i="1"/>
  <c r="R43" i="1"/>
  <c r="Q44" i="1"/>
  <c r="Q45" i="1"/>
  <c r="R45" i="1"/>
  <c r="Q47" i="1"/>
  <c r="R47" i="1"/>
  <c r="Q49" i="1"/>
  <c r="R49" i="1"/>
  <c r="Q50" i="1"/>
  <c r="R50" i="1"/>
  <c r="Q51" i="1"/>
  <c r="Q53" i="1"/>
  <c r="R53" i="1"/>
  <c r="Q54" i="1"/>
  <c r="R54" i="1"/>
  <c r="Q55" i="1"/>
  <c r="Q56" i="1"/>
  <c r="R56" i="1"/>
  <c r="R63" i="1"/>
  <c r="Q64" i="1"/>
  <c r="S64" i="1" s="1"/>
  <c r="Q68" i="1"/>
  <c r="R68" i="1"/>
  <c r="Q69" i="1"/>
  <c r="S69" i="1" s="1"/>
  <c r="R69" i="1"/>
  <c r="Q71" i="1"/>
  <c r="S71" i="1" s="1"/>
  <c r="Q72" i="1"/>
  <c r="R72" i="1"/>
  <c r="Q73" i="1"/>
  <c r="R73" i="1"/>
  <c r="Q74" i="1"/>
  <c r="S74" i="1" s="1"/>
  <c r="R74" i="1"/>
  <c r="R78" i="1"/>
  <c r="R79" i="1"/>
  <c r="R80" i="1"/>
  <c r="R96" i="1"/>
  <c r="Q97" i="1"/>
  <c r="S97" i="1" s="1"/>
  <c r="R97" i="1"/>
  <c r="R101" i="1"/>
  <c r="Q105" i="1"/>
  <c r="Q107" i="1"/>
  <c r="R108" i="1"/>
  <c r="R8" i="1"/>
  <c r="Q8" i="1"/>
  <c r="BE81" i="1"/>
  <c r="P10" i="1"/>
  <c r="M10" i="1"/>
  <c r="Q33" i="40"/>
  <c r="P33" i="40"/>
  <c r="O33" i="40"/>
  <c r="N33" i="40"/>
  <c r="M33" i="40"/>
  <c r="L33" i="40"/>
  <c r="K33" i="40"/>
  <c r="J33" i="40"/>
  <c r="I33" i="40"/>
  <c r="H33" i="40"/>
  <c r="G33" i="40"/>
  <c r="F33" i="40"/>
  <c r="Q32" i="40"/>
  <c r="P32" i="40"/>
  <c r="O32" i="40"/>
  <c r="N32" i="40"/>
  <c r="M32" i="40"/>
  <c r="L32" i="40"/>
  <c r="K32" i="40"/>
  <c r="J32" i="40"/>
  <c r="I32" i="40"/>
  <c r="H32" i="40"/>
  <c r="G32" i="40"/>
  <c r="F32" i="40"/>
  <c r="AZ43" i="1"/>
  <c r="AW43" i="1"/>
  <c r="AT43" i="1"/>
  <c r="AN43" i="1"/>
  <c r="AK43" i="1"/>
  <c r="AH43" i="1"/>
  <c r="AB43" i="1"/>
  <c r="Y43" i="1"/>
  <c r="V43" i="1"/>
  <c r="P43" i="1"/>
  <c r="M43" i="1"/>
  <c r="J43" i="1"/>
  <c r="F31" i="104"/>
  <c r="R31" i="104" s="1"/>
  <c r="J107" i="1"/>
  <c r="BE107" i="1"/>
  <c r="R32" i="100"/>
  <c r="R32" i="88"/>
  <c r="R32" i="83"/>
  <c r="R32" i="71"/>
  <c r="R32" i="69"/>
  <c r="R32" i="68"/>
  <c r="Q31" i="66"/>
  <c r="Q33" i="66" s="1"/>
  <c r="P31" i="66"/>
  <c r="P33" i="66" s="1"/>
  <c r="O31" i="66"/>
  <c r="O33" i="66" s="1"/>
  <c r="N31" i="66"/>
  <c r="N33" i="66" s="1"/>
  <c r="M31" i="66"/>
  <c r="M33" i="66" s="1"/>
  <c r="L31" i="66"/>
  <c r="L33" i="66" s="1"/>
  <c r="K31" i="66"/>
  <c r="K33" i="66" s="1"/>
  <c r="J31" i="66"/>
  <c r="J33" i="66" s="1"/>
  <c r="I31" i="66"/>
  <c r="I33" i="66" s="1"/>
  <c r="H31" i="66"/>
  <c r="H33" i="66" s="1"/>
  <c r="G31" i="66"/>
  <c r="G33" i="66" s="1"/>
  <c r="F31" i="66"/>
  <c r="F33" i="66" s="1"/>
  <c r="Q32" i="53"/>
  <c r="P32" i="53"/>
  <c r="O32" i="53"/>
  <c r="N32" i="53"/>
  <c r="M32" i="53"/>
  <c r="L32" i="53"/>
  <c r="K32" i="53"/>
  <c r="K31" i="53"/>
  <c r="J32" i="53"/>
  <c r="I32" i="53"/>
  <c r="R35" i="53"/>
  <c r="I31" i="19"/>
  <c r="I32" i="19"/>
  <c r="Q31" i="106"/>
  <c r="P31" i="106"/>
  <c r="O31" i="106"/>
  <c r="N31" i="106"/>
  <c r="M31" i="106"/>
  <c r="L31" i="106"/>
  <c r="K31" i="106"/>
  <c r="J31" i="106"/>
  <c r="I31" i="106"/>
  <c r="H31" i="106"/>
  <c r="G31" i="106"/>
  <c r="F31" i="106"/>
  <c r="K31" i="96"/>
  <c r="K33" i="96" s="1"/>
  <c r="Q31" i="96"/>
  <c r="Q33" i="96" s="1"/>
  <c r="P31" i="96"/>
  <c r="P33" i="96" s="1"/>
  <c r="O31" i="96"/>
  <c r="O33" i="96" s="1"/>
  <c r="N31" i="96"/>
  <c r="N33" i="96" s="1"/>
  <c r="M31" i="96"/>
  <c r="M33" i="96" s="1"/>
  <c r="L31" i="96"/>
  <c r="L33" i="96" s="1"/>
  <c r="J31" i="96"/>
  <c r="J33" i="96" s="1"/>
  <c r="I31" i="96"/>
  <c r="I33" i="96" s="1"/>
  <c r="H31" i="96"/>
  <c r="G31" i="96"/>
  <c r="G33" i="96" s="1"/>
  <c r="F31" i="96"/>
  <c r="F33" i="96" s="1"/>
  <c r="Q31" i="95"/>
  <c r="P31" i="95"/>
  <c r="O31" i="95"/>
  <c r="N31" i="95"/>
  <c r="M31" i="95"/>
  <c r="L31" i="95"/>
  <c r="K31" i="95"/>
  <c r="J31" i="95"/>
  <c r="I31" i="95"/>
  <c r="G31" i="95"/>
  <c r="F31" i="95"/>
  <c r="Q31" i="93"/>
  <c r="Q33" i="93" s="1"/>
  <c r="R33" i="93" s="1"/>
  <c r="P31" i="93"/>
  <c r="P33" i="93" s="1"/>
  <c r="O31" i="93"/>
  <c r="O33" i="93" s="1"/>
  <c r="N31" i="93"/>
  <c r="N33" i="93" s="1"/>
  <c r="M31" i="93"/>
  <c r="M33" i="93" s="1"/>
  <c r="L31" i="93"/>
  <c r="L33" i="93" s="1"/>
  <c r="K31" i="93"/>
  <c r="K33" i="93" s="1"/>
  <c r="J31" i="93"/>
  <c r="J33" i="93" s="1"/>
  <c r="I31" i="93"/>
  <c r="I33" i="93" s="1"/>
  <c r="H31" i="93"/>
  <c r="H33" i="93" s="1"/>
  <c r="G31" i="93"/>
  <c r="G33" i="93" s="1"/>
  <c r="F31" i="93"/>
  <c r="F33" i="93" s="1"/>
  <c r="AZ108" i="1"/>
  <c r="AT108" i="1"/>
  <c r="AN108" i="1"/>
  <c r="AK108" i="1"/>
  <c r="AH108" i="1"/>
  <c r="AB108" i="1"/>
  <c r="Y108" i="1"/>
  <c r="V108" i="1"/>
  <c r="P108" i="1"/>
  <c r="M108" i="1"/>
  <c r="J108" i="1"/>
  <c r="P106" i="1"/>
  <c r="M106" i="1"/>
  <c r="J106" i="1"/>
  <c r="AZ69" i="1"/>
  <c r="AW69" i="1"/>
  <c r="AT69" i="1"/>
  <c r="AN69" i="1"/>
  <c r="AK69" i="1"/>
  <c r="AH69" i="1"/>
  <c r="AB69" i="1"/>
  <c r="Y69" i="1"/>
  <c r="V69" i="1"/>
  <c r="P69" i="1"/>
  <c r="M69" i="1"/>
  <c r="J69" i="1"/>
  <c r="AZ96" i="1"/>
  <c r="AW96" i="1"/>
  <c r="AT96" i="1"/>
  <c r="AN96" i="1"/>
  <c r="AK96" i="1"/>
  <c r="AH96" i="1"/>
  <c r="AB96" i="1"/>
  <c r="Y96" i="1"/>
  <c r="V96" i="1"/>
  <c r="P96" i="1"/>
  <c r="M96" i="1"/>
  <c r="J96" i="1"/>
  <c r="AZ42" i="1"/>
  <c r="AW42" i="1"/>
  <c r="AT42" i="1"/>
  <c r="AN42" i="1"/>
  <c r="AK42" i="1"/>
  <c r="AH42" i="1"/>
  <c r="AB42" i="1"/>
  <c r="Y42" i="1"/>
  <c r="V42" i="1"/>
  <c r="P42" i="1"/>
  <c r="M42" i="1"/>
  <c r="J42" i="1"/>
  <c r="Q33" i="39"/>
  <c r="P33" i="39"/>
  <c r="O33" i="39"/>
  <c r="N33" i="39"/>
  <c r="M33" i="39"/>
  <c r="L33" i="39"/>
  <c r="K33" i="39"/>
  <c r="J33" i="39"/>
  <c r="I33" i="39"/>
  <c r="H33" i="39"/>
  <c r="G33" i="39"/>
  <c r="F33" i="39"/>
  <c r="Q32" i="39"/>
  <c r="P32" i="39"/>
  <c r="O32" i="39"/>
  <c r="N32" i="39"/>
  <c r="M32" i="39"/>
  <c r="L32" i="39"/>
  <c r="K32" i="39"/>
  <c r="J32" i="39"/>
  <c r="I32" i="39"/>
  <c r="H32" i="39"/>
  <c r="G32" i="39"/>
  <c r="F32" i="39"/>
  <c r="J31" i="14"/>
  <c r="K31" i="14"/>
  <c r="L31" i="14"/>
  <c r="M31" i="14"/>
  <c r="N31" i="14"/>
  <c r="O31" i="14"/>
  <c r="O32" i="14"/>
  <c r="P31" i="14"/>
  <c r="P32" i="14"/>
  <c r="Q31" i="14"/>
  <c r="R31" i="14"/>
  <c r="J32" i="14"/>
  <c r="K32" i="14"/>
  <c r="L32" i="14"/>
  <c r="M32" i="14"/>
  <c r="N32" i="14"/>
  <c r="Q32" i="14"/>
  <c r="R32" i="14"/>
  <c r="J8" i="1"/>
  <c r="M8" i="1"/>
  <c r="P8" i="1"/>
  <c r="V8" i="1"/>
  <c r="Y8" i="1"/>
  <c r="AB8" i="1"/>
  <c r="AH8" i="1"/>
  <c r="AK8" i="1"/>
  <c r="AN8" i="1"/>
  <c r="AT8" i="1"/>
  <c r="AW8" i="1"/>
  <c r="AZ8" i="1"/>
  <c r="J10" i="1"/>
  <c r="AB101" i="1"/>
  <c r="V101" i="1"/>
  <c r="P101" i="1"/>
  <c r="M101" i="1"/>
  <c r="AZ56" i="1"/>
  <c r="AW56" i="1"/>
  <c r="AT56" i="1"/>
  <c r="AN56" i="1"/>
  <c r="AK56" i="1"/>
  <c r="AH56" i="1"/>
  <c r="AB56" i="1"/>
  <c r="Y56" i="1"/>
  <c r="V56" i="1"/>
  <c r="P56" i="1"/>
  <c r="M56" i="1"/>
  <c r="J56" i="1"/>
  <c r="AZ55" i="1"/>
  <c r="AW55" i="1"/>
  <c r="AT55" i="1"/>
  <c r="AN55" i="1"/>
  <c r="AK55" i="1"/>
  <c r="AH55" i="1"/>
  <c r="AB55" i="1"/>
  <c r="Y55" i="1"/>
  <c r="V55" i="1"/>
  <c r="P55" i="1"/>
  <c r="M55" i="1"/>
  <c r="J55" i="1"/>
  <c r="Q32" i="102"/>
  <c r="Q31" i="102"/>
  <c r="P32" i="102"/>
  <c r="P31" i="102"/>
  <c r="O32" i="102"/>
  <c r="O31" i="102"/>
  <c r="N32" i="102"/>
  <c r="N31" i="102"/>
  <c r="M32" i="102"/>
  <c r="M31" i="102"/>
  <c r="L32" i="102"/>
  <c r="L31" i="102"/>
  <c r="K32" i="102"/>
  <c r="K31" i="102"/>
  <c r="J32" i="102"/>
  <c r="J31" i="102"/>
  <c r="I32" i="102"/>
  <c r="I31" i="102"/>
  <c r="G31" i="102"/>
  <c r="H31" i="102"/>
  <c r="G31" i="88"/>
  <c r="G33" i="88" s="1"/>
  <c r="AZ45" i="1"/>
  <c r="AW44" i="1"/>
  <c r="AT44" i="1"/>
  <c r="AN44" i="1"/>
  <c r="AK44" i="1"/>
  <c r="AH44" i="1"/>
  <c r="AB44" i="1"/>
  <c r="Y44" i="1"/>
  <c r="V44" i="1"/>
  <c r="P44" i="1"/>
  <c r="M44" i="1"/>
  <c r="AZ102" i="1"/>
  <c r="AW102" i="1"/>
  <c r="AT102" i="1"/>
  <c r="AN102" i="1"/>
  <c r="M102" i="1"/>
  <c r="J102" i="1"/>
  <c r="AW103" i="1"/>
  <c r="AT103" i="1"/>
  <c r="F31" i="102"/>
  <c r="F30" i="105"/>
  <c r="F32" i="105" s="1"/>
  <c r="H30" i="105"/>
  <c r="H32" i="105" s="1"/>
  <c r="G30" i="105"/>
  <c r="G32" i="105" s="1"/>
  <c r="I30" i="105"/>
  <c r="I32" i="105" s="1"/>
  <c r="J30" i="105"/>
  <c r="J32" i="105" s="1"/>
  <c r="K30" i="105"/>
  <c r="K32" i="105" s="1"/>
  <c r="H32" i="25"/>
  <c r="AN103" i="1"/>
  <c r="L30" i="105"/>
  <c r="L32" i="105" s="1"/>
  <c r="M30" i="105"/>
  <c r="M32" i="105" s="1"/>
  <c r="N30" i="105"/>
  <c r="N32" i="105" s="1"/>
  <c r="AN105" i="1"/>
  <c r="AT105" i="1"/>
  <c r="P30" i="105"/>
  <c r="P32" i="105" s="1"/>
  <c r="O30" i="105"/>
  <c r="O32" i="105" s="1"/>
  <c r="N31" i="100"/>
  <c r="N33" i="100" s="1"/>
  <c r="O31" i="100"/>
  <c r="O33" i="100" s="1"/>
  <c r="P31" i="100"/>
  <c r="P33" i="100" s="1"/>
  <c r="Q31" i="100"/>
  <c r="Q33" i="100" s="1"/>
  <c r="AW105" i="1"/>
  <c r="AK105" i="1"/>
  <c r="AH105" i="1"/>
  <c r="AB105" i="1"/>
  <c r="AK103" i="1"/>
  <c r="AH103" i="1"/>
  <c r="AB103" i="1"/>
  <c r="Y103" i="1"/>
  <c r="AB73" i="1"/>
  <c r="L32" i="19"/>
  <c r="AH18" i="1"/>
  <c r="Y101" i="1"/>
  <c r="Y105" i="1"/>
  <c r="AZ101" i="1"/>
  <c r="AW101" i="1"/>
  <c r="AT101" i="1"/>
  <c r="AN101" i="1"/>
  <c r="AK101" i="1"/>
  <c r="AH101" i="1"/>
  <c r="AZ73" i="1"/>
  <c r="AW73" i="1"/>
  <c r="AT73" i="1"/>
  <c r="AN73" i="1"/>
  <c r="AK73" i="1"/>
  <c r="AH73" i="1"/>
  <c r="Y73" i="1"/>
  <c r="V73" i="1"/>
  <c r="P73" i="1"/>
  <c r="M73" i="1"/>
  <c r="AZ71" i="1"/>
  <c r="AW71" i="1"/>
  <c r="AT71" i="1"/>
  <c r="AN71" i="1"/>
  <c r="AK71" i="1"/>
  <c r="AH71" i="1"/>
  <c r="AB71" i="1"/>
  <c r="Y71" i="1"/>
  <c r="V71" i="1"/>
  <c r="P71" i="1"/>
  <c r="M71" i="1"/>
  <c r="AZ29" i="1"/>
  <c r="AW29" i="1"/>
  <c r="AT29" i="1"/>
  <c r="AN29" i="1"/>
  <c r="AK29" i="1"/>
  <c r="AH29" i="1"/>
  <c r="AB29" i="1"/>
  <c r="Y29" i="1"/>
  <c r="V29" i="1"/>
  <c r="P29" i="1"/>
  <c r="M29" i="1"/>
  <c r="Q30" i="105"/>
  <c r="Q32" i="105" s="1"/>
  <c r="R32" i="105" s="1"/>
  <c r="V105" i="1"/>
  <c r="J103" i="1"/>
  <c r="V103" i="1"/>
  <c r="P103" i="1"/>
  <c r="M103" i="1"/>
  <c r="M97" i="1"/>
  <c r="AZ50" i="1"/>
  <c r="AW50" i="1"/>
  <c r="AT50" i="1"/>
  <c r="AN50" i="1"/>
  <c r="AK50" i="1"/>
  <c r="AH50" i="1"/>
  <c r="AB50" i="1"/>
  <c r="Y50" i="1"/>
  <c r="V50" i="1"/>
  <c r="P50" i="1"/>
  <c r="M50" i="1"/>
  <c r="AZ49" i="1"/>
  <c r="AW49" i="1"/>
  <c r="AT49" i="1"/>
  <c r="AN49" i="1"/>
  <c r="AK49" i="1"/>
  <c r="AH49" i="1"/>
  <c r="AB49" i="1"/>
  <c r="Y49" i="1"/>
  <c r="V49" i="1"/>
  <c r="P49" i="1"/>
  <c r="M49" i="1"/>
  <c r="AZ54" i="1"/>
  <c r="AW54" i="1"/>
  <c r="AT54" i="1"/>
  <c r="AN54" i="1"/>
  <c r="AK54" i="1"/>
  <c r="AH54" i="1"/>
  <c r="AZ53" i="1"/>
  <c r="AW53" i="1"/>
  <c r="AT53" i="1"/>
  <c r="AN53" i="1"/>
  <c r="AK53" i="1"/>
  <c r="AH53" i="1"/>
  <c r="AB53" i="1"/>
  <c r="Y53" i="1"/>
  <c r="P53" i="1"/>
  <c r="M53" i="1"/>
  <c r="J53" i="1"/>
  <c r="AZ47" i="1"/>
  <c r="AW47" i="1"/>
  <c r="AT47" i="1"/>
  <c r="AN47" i="1"/>
  <c r="AK47" i="1"/>
  <c r="AH47" i="1"/>
  <c r="AB47" i="1"/>
  <c r="Y47" i="1"/>
  <c r="V47" i="1"/>
  <c r="P47" i="1"/>
  <c r="M47" i="1"/>
  <c r="AW45" i="1"/>
  <c r="AT45" i="1"/>
  <c r="AN45" i="1"/>
  <c r="AK45" i="1"/>
  <c r="AH45" i="1"/>
  <c r="AB45" i="1"/>
  <c r="Y45" i="1"/>
  <c r="V45" i="1"/>
  <c r="P45" i="1"/>
  <c r="M45" i="1"/>
  <c r="AW74" i="1"/>
  <c r="AZ74" i="1"/>
  <c r="AT74" i="1"/>
  <c r="AN74" i="1"/>
  <c r="AK74" i="1"/>
  <c r="AH74" i="1"/>
  <c r="AB74" i="1"/>
  <c r="Y74" i="1"/>
  <c r="V74" i="1"/>
  <c r="P74" i="1"/>
  <c r="M74" i="1"/>
  <c r="AZ68" i="1"/>
  <c r="AW68" i="1"/>
  <c r="AT68" i="1"/>
  <c r="AN68" i="1"/>
  <c r="AK68" i="1"/>
  <c r="AH68" i="1"/>
  <c r="AB68" i="1"/>
  <c r="Y68" i="1"/>
  <c r="V68" i="1"/>
  <c r="P68" i="1"/>
  <c r="M68" i="1"/>
  <c r="AZ72" i="1"/>
  <c r="AW72" i="1"/>
  <c r="AT72" i="1"/>
  <c r="AN72" i="1"/>
  <c r="AK72" i="1"/>
  <c r="AH72" i="1"/>
  <c r="AB72" i="1"/>
  <c r="Y72" i="1"/>
  <c r="V72" i="1"/>
  <c r="P72" i="1"/>
  <c r="M72" i="1"/>
  <c r="AZ64" i="1"/>
  <c r="AW64" i="1"/>
  <c r="AT64" i="1"/>
  <c r="AN64" i="1"/>
  <c r="AK64" i="1"/>
  <c r="AH64" i="1"/>
  <c r="AB64" i="1"/>
  <c r="Y64" i="1"/>
  <c r="V64" i="1"/>
  <c r="P64" i="1"/>
  <c r="M64" i="1"/>
  <c r="AB54" i="1"/>
  <c r="Y54" i="1"/>
  <c r="V54" i="1"/>
  <c r="P54" i="1"/>
  <c r="M54" i="1"/>
  <c r="AZ51" i="1"/>
  <c r="AW51" i="1"/>
  <c r="AT51" i="1"/>
  <c r="AN51" i="1"/>
  <c r="AK51" i="1"/>
  <c r="AH51" i="1"/>
  <c r="AB51" i="1"/>
  <c r="Y51" i="1"/>
  <c r="V51" i="1"/>
  <c r="P51" i="1"/>
  <c r="M51" i="1"/>
  <c r="AZ27" i="1"/>
  <c r="AW27" i="1"/>
  <c r="AT27" i="1"/>
  <c r="AN27" i="1"/>
  <c r="AK27" i="1"/>
  <c r="AH27" i="1"/>
  <c r="AB27" i="1"/>
  <c r="Y27" i="1"/>
  <c r="V27" i="1"/>
  <c r="P27" i="1"/>
  <c r="M27" i="1"/>
  <c r="AZ26" i="1"/>
  <c r="AW26" i="1"/>
  <c r="AT26" i="1"/>
  <c r="AN26" i="1"/>
  <c r="AK26" i="1"/>
  <c r="AH26" i="1"/>
  <c r="AB26" i="1"/>
  <c r="Y26" i="1"/>
  <c r="V26" i="1"/>
  <c r="P26" i="1"/>
  <c r="M26" i="1"/>
  <c r="AZ23" i="1"/>
  <c r="AW23" i="1"/>
  <c r="AT23" i="1"/>
  <c r="AN23" i="1"/>
  <c r="AK23" i="1"/>
  <c r="AH23" i="1"/>
  <c r="AB23" i="1"/>
  <c r="Y23" i="1"/>
  <c r="V23" i="1"/>
  <c r="P23" i="1"/>
  <c r="M23" i="1"/>
  <c r="AZ22" i="1"/>
  <c r="AW22" i="1"/>
  <c r="AT22" i="1"/>
  <c r="AN22" i="1"/>
  <c r="AK22" i="1"/>
  <c r="AH22" i="1"/>
  <c r="AB22" i="1"/>
  <c r="Y22" i="1"/>
  <c r="V22" i="1"/>
  <c r="P22" i="1"/>
  <c r="M22" i="1"/>
  <c r="AZ20" i="1"/>
  <c r="AW20" i="1"/>
  <c r="AT20" i="1"/>
  <c r="AN20" i="1"/>
  <c r="AK20" i="1"/>
  <c r="AH20" i="1"/>
  <c r="AB20" i="1"/>
  <c r="Y20" i="1"/>
  <c r="V20" i="1"/>
  <c r="P20" i="1"/>
  <c r="M20" i="1"/>
  <c r="AZ18" i="1"/>
  <c r="AW18" i="1"/>
  <c r="AT18" i="1"/>
  <c r="AN18" i="1"/>
  <c r="AK18" i="1"/>
  <c r="AB18" i="1"/>
  <c r="Y18" i="1"/>
  <c r="V18" i="1"/>
  <c r="P18" i="1"/>
  <c r="M18" i="1"/>
  <c r="AZ17" i="1"/>
  <c r="AW17" i="1"/>
  <c r="AT17" i="1"/>
  <c r="AN17" i="1"/>
  <c r="AK17" i="1"/>
  <c r="AH17" i="1"/>
  <c r="AB17" i="1"/>
  <c r="Y17" i="1"/>
  <c r="V17" i="1"/>
  <c r="P17" i="1"/>
  <c r="M17" i="1"/>
  <c r="AZ14" i="1"/>
  <c r="AW14" i="1"/>
  <c r="AT14" i="1"/>
  <c r="AN14" i="1"/>
  <c r="AK14" i="1"/>
  <c r="AH14" i="1"/>
  <c r="AB14" i="1"/>
  <c r="Y14" i="1"/>
  <c r="V14" i="1"/>
  <c r="P14" i="1"/>
  <c r="M14" i="1"/>
  <c r="AZ44" i="1"/>
  <c r="AZ78" i="1"/>
  <c r="AW78" i="1"/>
  <c r="AN78" i="1"/>
  <c r="AK78" i="1"/>
  <c r="AH78" i="1"/>
  <c r="AB78" i="1"/>
  <c r="Y78" i="1"/>
  <c r="V78" i="1"/>
  <c r="P78" i="1"/>
  <c r="M78" i="1"/>
  <c r="AZ80" i="1"/>
  <c r="AW80" i="1"/>
  <c r="AN80" i="1"/>
  <c r="AK80" i="1"/>
  <c r="AH80" i="1"/>
  <c r="AB80" i="1"/>
  <c r="Y80" i="1"/>
  <c r="V80" i="1"/>
  <c r="P80" i="1"/>
  <c r="M80" i="1"/>
  <c r="AZ79" i="1"/>
  <c r="AW79" i="1"/>
  <c r="AN79" i="1"/>
  <c r="AK79" i="1"/>
  <c r="AH79" i="1"/>
  <c r="AB79" i="1"/>
  <c r="Y79" i="1"/>
  <c r="V79" i="1"/>
  <c r="P79" i="1"/>
  <c r="M79" i="1"/>
  <c r="J80" i="1"/>
  <c r="J31" i="92"/>
  <c r="K31" i="92"/>
  <c r="J79" i="1"/>
  <c r="Q30" i="104"/>
  <c r="P30" i="104"/>
  <c r="O30" i="104"/>
  <c r="N30" i="104"/>
  <c r="M30" i="104"/>
  <c r="L30" i="104"/>
  <c r="K30" i="104"/>
  <c r="J30" i="104"/>
  <c r="I30" i="104"/>
  <c r="H30" i="104"/>
  <c r="G30" i="104"/>
  <c r="F30" i="104"/>
  <c r="AZ105" i="1"/>
  <c r="J72" i="1"/>
  <c r="AZ103" i="1"/>
  <c r="J101" i="1"/>
  <c r="J97" i="1"/>
  <c r="J78" i="1"/>
  <c r="J73" i="1"/>
  <c r="J31" i="69"/>
  <c r="J33" i="69" s="1"/>
  <c r="K31" i="69"/>
  <c r="K33" i="69" s="1"/>
  <c r="L31" i="69"/>
  <c r="L33" i="69" s="1"/>
  <c r="M31" i="69"/>
  <c r="M33" i="69" s="1"/>
  <c r="N31" i="69"/>
  <c r="N33" i="69" s="1"/>
  <c r="O31" i="69"/>
  <c r="O33" i="69" s="1"/>
  <c r="P31" i="69"/>
  <c r="P33" i="69" s="1"/>
  <c r="Q31" i="69"/>
  <c r="Q33" i="69" s="1"/>
  <c r="Q32" i="103"/>
  <c r="Q31" i="103"/>
  <c r="Q33" i="103" s="1"/>
  <c r="P32" i="103"/>
  <c r="P31" i="103"/>
  <c r="P33" i="103" s="1"/>
  <c r="O32" i="103"/>
  <c r="O31" i="103"/>
  <c r="O33" i="103" s="1"/>
  <c r="N32" i="103"/>
  <c r="N31" i="103"/>
  <c r="N33" i="103" s="1"/>
  <c r="M32" i="103"/>
  <c r="M31" i="103"/>
  <c r="M33" i="103" s="1"/>
  <c r="L32" i="103"/>
  <c r="L31" i="103"/>
  <c r="L33" i="103" s="1"/>
  <c r="K32" i="103"/>
  <c r="K31" i="103"/>
  <c r="K33" i="103" s="1"/>
  <c r="J32" i="103"/>
  <c r="J31" i="103"/>
  <c r="J33" i="103" s="1"/>
  <c r="I32" i="103"/>
  <c r="I31" i="103"/>
  <c r="I33" i="103" s="1"/>
  <c r="H32" i="103"/>
  <c r="H31" i="103"/>
  <c r="H33" i="103" s="1"/>
  <c r="G32" i="103"/>
  <c r="G31" i="103"/>
  <c r="G33" i="103" s="1"/>
  <c r="F32" i="103"/>
  <c r="F31" i="103"/>
  <c r="F33" i="103" s="1"/>
  <c r="M31" i="100"/>
  <c r="M33" i="100" s="1"/>
  <c r="L31" i="100"/>
  <c r="L33" i="100" s="1"/>
  <c r="K31" i="100"/>
  <c r="K33" i="100" s="1"/>
  <c r="J31" i="100"/>
  <c r="J33" i="100" s="1"/>
  <c r="I31" i="100"/>
  <c r="H31" i="100"/>
  <c r="H33" i="100" s="1"/>
  <c r="G31" i="100"/>
  <c r="G33" i="100" s="1"/>
  <c r="F31" i="100"/>
  <c r="F33" i="100" s="1"/>
  <c r="J71" i="1"/>
  <c r="Q31" i="84"/>
  <c r="Q33" i="84" s="1"/>
  <c r="P31" i="84"/>
  <c r="P33" i="84" s="1"/>
  <c r="O31" i="84"/>
  <c r="O33" i="84" s="1"/>
  <c r="N31" i="84"/>
  <c r="N33" i="84" s="1"/>
  <c r="M31" i="84"/>
  <c r="M33" i="84" s="1"/>
  <c r="L31" i="84"/>
  <c r="L33" i="84" s="1"/>
  <c r="K31" i="84"/>
  <c r="K33" i="84" s="1"/>
  <c r="J31" i="84"/>
  <c r="J33" i="84" s="1"/>
  <c r="I31" i="84"/>
  <c r="I33" i="84" s="1"/>
  <c r="H31" i="84"/>
  <c r="H33" i="84" s="1"/>
  <c r="G31" i="84"/>
  <c r="G33" i="84" s="1"/>
  <c r="F31" i="84"/>
  <c r="F33" i="84" s="1"/>
  <c r="J74" i="1"/>
  <c r="Q32" i="91"/>
  <c r="P32" i="91"/>
  <c r="O32" i="91"/>
  <c r="N32" i="91"/>
  <c r="M32" i="91"/>
  <c r="L32" i="91"/>
  <c r="K32" i="91"/>
  <c r="J32" i="91"/>
  <c r="I32" i="91"/>
  <c r="H32" i="91"/>
  <c r="G32" i="91"/>
  <c r="F32" i="91"/>
  <c r="Q31" i="91"/>
  <c r="P31" i="91"/>
  <c r="O31" i="91"/>
  <c r="N31" i="91"/>
  <c r="M31" i="91"/>
  <c r="L31" i="91"/>
  <c r="K31" i="91"/>
  <c r="J31" i="91"/>
  <c r="I31" i="91"/>
  <c r="H31" i="91"/>
  <c r="G31" i="91"/>
  <c r="F31" i="91"/>
  <c r="Q32" i="90"/>
  <c r="P32" i="90"/>
  <c r="O32" i="90"/>
  <c r="N32" i="90"/>
  <c r="M32" i="90"/>
  <c r="L32" i="90"/>
  <c r="K32" i="90"/>
  <c r="J32" i="90"/>
  <c r="I32" i="90"/>
  <c r="H32" i="90"/>
  <c r="G32" i="90"/>
  <c r="F32" i="90"/>
  <c r="Q31" i="90"/>
  <c r="P31" i="90"/>
  <c r="N31" i="90"/>
  <c r="M31" i="90"/>
  <c r="L31" i="90"/>
  <c r="K31" i="90"/>
  <c r="J31" i="90"/>
  <c r="I31" i="90"/>
  <c r="H31" i="90"/>
  <c r="G31" i="90"/>
  <c r="F31" i="90"/>
  <c r="Q31" i="88"/>
  <c r="Q33" i="88" s="1"/>
  <c r="P31" i="88"/>
  <c r="P33" i="88" s="1"/>
  <c r="O31" i="88"/>
  <c r="O33" i="88" s="1"/>
  <c r="N31" i="88"/>
  <c r="N33" i="88" s="1"/>
  <c r="M31" i="88"/>
  <c r="M33" i="88" s="1"/>
  <c r="L31" i="88"/>
  <c r="L33" i="88" s="1"/>
  <c r="K31" i="88"/>
  <c r="K33" i="88" s="1"/>
  <c r="J31" i="88"/>
  <c r="J33" i="88" s="1"/>
  <c r="I31" i="88"/>
  <c r="I33" i="88" s="1"/>
  <c r="H31" i="88"/>
  <c r="H33" i="88" s="1"/>
  <c r="F31" i="88"/>
  <c r="F33" i="88" s="1"/>
  <c r="Q32" i="70"/>
  <c r="P32" i="70"/>
  <c r="O32" i="70"/>
  <c r="N32" i="70"/>
  <c r="M32" i="70"/>
  <c r="L32" i="70"/>
  <c r="K32" i="70"/>
  <c r="J32" i="70"/>
  <c r="I32" i="70"/>
  <c r="H32" i="70"/>
  <c r="G32" i="70"/>
  <c r="F32" i="70"/>
  <c r="Q31" i="70"/>
  <c r="P31" i="70"/>
  <c r="O31" i="70"/>
  <c r="N31" i="70"/>
  <c r="M31" i="70"/>
  <c r="L31" i="70"/>
  <c r="K31" i="70"/>
  <c r="J31" i="70"/>
  <c r="I31" i="70"/>
  <c r="H31" i="70"/>
  <c r="G31" i="70"/>
  <c r="F31" i="70"/>
  <c r="Q31" i="83"/>
  <c r="Q33" i="83" s="1"/>
  <c r="P31" i="83"/>
  <c r="P33" i="83" s="1"/>
  <c r="O31" i="83"/>
  <c r="O33" i="83" s="1"/>
  <c r="N31" i="83"/>
  <c r="N33" i="83" s="1"/>
  <c r="M31" i="83"/>
  <c r="M33" i="83" s="1"/>
  <c r="L31" i="83"/>
  <c r="L33" i="83" s="1"/>
  <c r="K31" i="83"/>
  <c r="K33" i="83" s="1"/>
  <c r="J31" i="83"/>
  <c r="J33" i="83" s="1"/>
  <c r="I31" i="83"/>
  <c r="I33" i="83" s="1"/>
  <c r="H31" i="83"/>
  <c r="H33" i="83" s="1"/>
  <c r="G31" i="83"/>
  <c r="G33" i="83" s="1"/>
  <c r="F31" i="83"/>
  <c r="F33" i="83" s="1"/>
  <c r="Q31" i="71"/>
  <c r="Q33" i="71" s="1"/>
  <c r="P31" i="71"/>
  <c r="P33" i="71" s="1"/>
  <c r="O31" i="71"/>
  <c r="O33" i="71" s="1"/>
  <c r="N31" i="71"/>
  <c r="N33" i="71" s="1"/>
  <c r="M31" i="71"/>
  <c r="M33" i="71" s="1"/>
  <c r="L31" i="71"/>
  <c r="L33" i="71" s="1"/>
  <c r="K31" i="71"/>
  <c r="J31" i="71"/>
  <c r="J33" i="71" s="1"/>
  <c r="I31" i="71"/>
  <c r="I33" i="71" s="1"/>
  <c r="H31" i="71"/>
  <c r="H33" i="71" s="1"/>
  <c r="G31" i="71"/>
  <c r="G33" i="71" s="1"/>
  <c r="F31" i="71"/>
  <c r="F33" i="71" s="1"/>
  <c r="I31" i="69"/>
  <c r="I33" i="69" s="1"/>
  <c r="H31" i="69"/>
  <c r="G31" i="69"/>
  <c r="G33" i="69" s="1"/>
  <c r="F31" i="69"/>
  <c r="F33" i="69" s="1"/>
  <c r="Q31" i="68"/>
  <c r="Q33" i="68" s="1"/>
  <c r="P31" i="68"/>
  <c r="P33" i="68" s="1"/>
  <c r="O31" i="68"/>
  <c r="O33" i="68" s="1"/>
  <c r="N31" i="68"/>
  <c r="M31" i="68"/>
  <c r="M33" i="68" s="1"/>
  <c r="L31" i="68"/>
  <c r="L33" i="68" s="1"/>
  <c r="K31" i="68"/>
  <c r="K33" i="68" s="1"/>
  <c r="J31" i="68"/>
  <c r="J33" i="68" s="1"/>
  <c r="I31" i="68"/>
  <c r="I33" i="68" s="1"/>
  <c r="H31" i="68"/>
  <c r="H33" i="68" s="1"/>
  <c r="G31" i="68"/>
  <c r="G33" i="68" s="1"/>
  <c r="F31" i="68"/>
  <c r="F33" i="68" s="1"/>
  <c r="I31" i="65"/>
  <c r="I33" i="65" s="1"/>
  <c r="H31" i="65"/>
  <c r="H33" i="65" s="1"/>
  <c r="G31" i="65"/>
  <c r="G33" i="65" s="1"/>
  <c r="F31" i="65"/>
  <c r="Q32" i="92"/>
  <c r="Q31" i="92"/>
  <c r="P32" i="92"/>
  <c r="P31" i="92"/>
  <c r="O32" i="92"/>
  <c r="O31" i="92"/>
  <c r="N32" i="92"/>
  <c r="N31" i="92"/>
  <c r="M32" i="92"/>
  <c r="M31" i="92"/>
  <c r="L32" i="92"/>
  <c r="L31" i="92"/>
  <c r="K32" i="92"/>
  <c r="J32" i="92"/>
  <c r="I32" i="92"/>
  <c r="I31" i="92"/>
  <c r="H32" i="92"/>
  <c r="H31" i="92"/>
  <c r="G32" i="92"/>
  <c r="G31" i="92"/>
  <c r="F31" i="92"/>
  <c r="F32" i="92"/>
  <c r="I31" i="61"/>
  <c r="I33" i="61" s="1"/>
  <c r="H31" i="61"/>
  <c r="H33" i="61" s="1"/>
  <c r="G31" i="61"/>
  <c r="G33" i="61" s="1"/>
  <c r="F31" i="61"/>
  <c r="F33" i="61" s="1"/>
  <c r="K31" i="65"/>
  <c r="K33" i="65" s="1"/>
  <c r="M31" i="65"/>
  <c r="M33" i="65" s="1"/>
  <c r="O31" i="65"/>
  <c r="O33" i="65" s="1"/>
  <c r="J31" i="65"/>
  <c r="J33" i="65" s="1"/>
  <c r="L31" i="65"/>
  <c r="L33" i="65" s="1"/>
  <c r="N31" i="65"/>
  <c r="N33" i="65" s="1"/>
  <c r="P31" i="65"/>
  <c r="P33" i="65" s="1"/>
  <c r="J64" i="1"/>
  <c r="J68" i="1"/>
  <c r="Q31" i="65"/>
  <c r="Q33" i="65" s="1"/>
  <c r="P31" i="61"/>
  <c r="P33" i="61" s="1"/>
  <c r="L31" i="61"/>
  <c r="L33" i="61" s="1"/>
  <c r="M31" i="61"/>
  <c r="M33" i="61" s="1"/>
  <c r="N31" i="61"/>
  <c r="N33" i="61" s="1"/>
  <c r="J31" i="61"/>
  <c r="J33" i="61" s="1"/>
  <c r="O31" i="61"/>
  <c r="O33" i="61" s="1"/>
  <c r="K31" i="61"/>
  <c r="K33" i="61" s="1"/>
  <c r="Q31" i="61"/>
  <c r="Q33" i="61" s="1"/>
  <c r="F31" i="52"/>
  <c r="G31" i="52"/>
  <c r="H31" i="52"/>
  <c r="Q32" i="44"/>
  <c r="Q31" i="44"/>
  <c r="P32" i="44"/>
  <c r="P31" i="44"/>
  <c r="O32" i="44"/>
  <c r="O31" i="44"/>
  <c r="N32" i="44"/>
  <c r="N31" i="44"/>
  <c r="M32" i="44"/>
  <c r="M31" i="44"/>
  <c r="L32" i="44"/>
  <c r="L31" i="44"/>
  <c r="K32" i="44"/>
  <c r="K31" i="44"/>
  <c r="J32" i="44"/>
  <c r="J31" i="44"/>
  <c r="I32" i="44"/>
  <c r="I31" i="44"/>
  <c r="H32" i="44"/>
  <c r="H31" i="44"/>
  <c r="G32" i="44"/>
  <c r="G31" i="44"/>
  <c r="AN53" i="15"/>
  <c r="AN53" i="11"/>
  <c r="Q32" i="20"/>
  <c r="Q31" i="20"/>
  <c r="P32" i="20"/>
  <c r="P31" i="20"/>
  <c r="O32" i="20"/>
  <c r="O31" i="20"/>
  <c r="N32" i="20"/>
  <c r="N31" i="20"/>
  <c r="M32" i="20"/>
  <c r="M31" i="20"/>
  <c r="L32" i="20"/>
  <c r="L31" i="20"/>
  <c r="Q31" i="53"/>
  <c r="P31" i="53"/>
  <c r="O31" i="53"/>
  <c r="N31" i="53"/>
  <c r="M31" i="53"/>
  <c r="L31" i="53"/>
  <c r="J31" i="53"/>
  <c r="I31" i="53"/>
  <c r="H32" i="53"/>
  <c r="H31" i="53"/>
  <c r="G32" i="53"/>
  <c r="G31" i="53"/>
  <c r="F32" i="53"/>
  <c r="F31" i="53"/>
  <c r="Q31" i="52"/>
  <c r="P31" i="52"/>
  <c r="O31" i="52"/>
  <c r="N31" i="52"/>
  <c r="M31" i="52"/>
  <c r="L31" i="52"/>
  <c r="K31" i="52"/>
  <c r="I31" i="52"/>
  <c r="Q32" i="51"/>
  <c r="Q31" i="51"/>
  <c r="P32" i="51"/>
  <c r="P31" i="51"/>
  <c r="O32" i="51"/>
  <c r="O31" i="51"/>
  <c r="N32" i="51"/>
  <c r="N31" i="51"/>
  <c r="M32" i="51"/>
  <c r="M31" i="51"/>
  <c r="L32" i="51"/>
  <c r="L31" i="51"/>
  <c r="K32" i="51"/>
  <c r="K31" i="51"/>
  <c r="J32" i="51"/>
  <c r="J31" i="51"/>
  <c r="I32" i="51"/>
  <c r="I31" i="51"/>
  <c r="H32" i="51"/>
  <c r="H31" i="51"/>
  <c r="G32" i="51"/>
  <c r="G31" i="51"/>
  <c r="F32" i="51"/>
  <c r="F31" i="51"/>
  <c r="Q32" i="50"/>
  <c r="Q31" i="50"/>
  <c r="P32" i="50"/>
  <c r="P31" i="50"/>
  <c r="O32" i="50"/>
  <c r="O31" i="50"/>
  <c r="N32" i="50"/>
  <c r="N31" i="50"/>
  <c r="M32" i="50"/>
  <c r="M31" i="50"/>
  <c r="L32" i="50"/>
  <c r="L31" i="50"/>
  <c r="K32" i="50"/>
  <c r="K31" i="50"/>
  <c r="J32" i="50"/>
  <c r="J31" i="50"/>
  <c r="I32" i="50"/>
  <c r="I31" i="50"/>
  <c r="H32" i="50"/>
  <c r="H31" i="50"/>
  <c r="G32" i="50"/>
  <c r="G31" i="50"/>
  <c r="F32" i="50"/>
  <c r="F31" i="50"/>
  <c r="Q32" i="49"/>
  <c r="Q31" i="49"/>
  <c r="P32" i="49"/>
  <c r="P31" i="49"/>
  <c r="O32" i="49"/>
  <c r="O31" i="49"/>
  <c r="N32" i="49"/>
  <c r="N31" i="49"/>
  <c r="M32" i="49"/>
  <c r="M31" i="49"/>
  <c r="L32" i="49"/>
  <c r="L31" i="49"/>
  <c r="K32" i="49"/>
  <c r="K31" i="49"/>
  <c r="J32" i="49"/>
  <c r="J31" i="49"/>
  <c r="I32" i="49"/>
  <c r="I31" i="49"/>
  <c r="H32" i="49"/>
  <c r="H31" i="49"/>
  <c r="G32" i="49"/>
  <c r="G31" i="49"/>
  <c r="F32" i="49"/>
  <c r="F31" i="49"/>
  <c r="Q32" i="48"/>
  <c r="Q31" i="48"/>
  <c r="P32" i="48"/>
  <c r="P31" i="48"/>
  <c r="O32" i="48"/>
  <c r="O31" i="48"/>
  <c r="N32" i="48"/>
  <c r="N31" i="48"/>
  <c r="M32" i="48"/>
  <c r="M31" i="48"/>
  <c r="L32" i="48"/>
  <c r="L31" i="48"/>
  <c r="K32" i="48"/>
  <c r="K31" i="48"/>
  <c r="J32" i="48"/>
  <c r="J31" i="48"/>
  <c r="I32" i="48"/>
  <c r="I31" i="48"/>
  <c r="H32" i="48"/>
  <c r="H31" i="48"/>
  <c r="G32" i="48"/>
  <c r="G31" i="48"/>
  <c r="F32" i="48"/>
  <c r="F31" i="48"/>
  <c r="Q32" i="47"/>
  <c r="Q31" i="47"/>
  <c r="P32" i="47"/>
  <c r="P31" i="47"/>
  <c r="O32" i="47"/>
  <c r="O31" i="47"/>
  <c r="N32" i="47"/>
  <c r="N31" i="47"/>
  <c r="M32" i="47"/>
  <c r="M31" i="47"/>
  <c r="L32" i="47"/>
  <c r="L31" i="47"/>
  <c r="K32" i="47"/>
  <c r="K31" i="47"/>
  <c r="J32" i="47"/>
  <c r="J31" i="47"/>
  <c r="I32" i="47"/>
  <c r="I31" i="47"/>
  <c r="H32" i="47"/>
  <c r="H31" i="47"/>
  <c r="G32" i="47"/>
  <c r="G31" i="47"/>
  <c r="F32" i="47"/>
  <c r="F31" i="47"/>
  <c r="Q32" i="46"/>
  <c r="Q31" i="46"/>
  <c r="P32" i="46"/>
  <c r="P31" i="46"/>
  <c r="O32" i="46"/>
  <c r="O31" i="46"/>
  <c r="N32" i="46"/>
  <c r="N31" i="46"/>
  <c r="M32" i="46"/>
  <c r="M31" i="46"/>
  <c r="L32" i="46"/>
  <c r="L31" i="46"/>
  <c r="K32" i="46"/>
  <c r="K31" i="46"/>
  <c r="J32" i="46"/>
  <c r="J31" i="46"/>
  <c r="I32" i="46"/>
  <c r="I31" i="46"/>
  <c r="H32" i="46"/>
  <c r="H31" i="46"/>
  <c r="G32" i="46"/>
  <c r="G31" i="46"/>
  <c r="F32" i="46"/>
  <c r="F31" i="46"/>
  <c r="Q32" i="42"/>
  <c r="Q31" i="42"/>
  <c r="P32" i="42"/>
  <c r="P31" i="42"/>
  <c r="O32" i="42"/>
  <c r="O31" i="42"/>
  <c r="N32" i="42"/>
  <c r="N31" i="42"/>
  <c r="M32" i="42"/>
  <c r="M31" i="42"/>
  <c r="L32" i="42"/>
  <c r="L31" i="42"/>
  <c r="K32" i="42"/>
  <c r="K31" i="42"/>
  <c r="J32" i="42"/>
  <c r="J31" i="42"/>
  <c r="I32" i="42"/>
  <c r="I31" i="42"/>
  <c r="H32" i="42"/>
  <c r="H31" i="42"/>
  <c r="G32" i="42"/>
  <c r="G31" i="42"/>
  <c r="F32" i="44"/>
  <c r="F31" i="44"/>
  <c r="F32" i="42"/>
  <c r="F31" i="42"/>
  <c r="V53" i="1"/>
  <c r="J54" i="1"/>
  <c r="J51" i="1"/>
  <c r="J50" i="1"/>
  <c r="J49" i="1"/>
  <c r="J47" i="1"/>
  <c r="J45" i="1"/>
  <c r="J27" i="1"/>
  <c r="Q32" i="41"/>
  <c r="Q31" i="41"/>
  <c r="P32" i="41"/>
  <c r="P31" i="41"/>
  <c r="O32" i="41"/>
  <c r="O31" i="41"/>
  <c r="N32" i="41"/>
  <c r="N31" i="41"/>
  <c r="M32" i="41"/>
  <c r="M31" i="41"/>
  <c r="L32" i="41"/>
  <c r="L31" i="41"/>
  <c r="K32" i="41"/>
  <c r="K31" i="41"/>
  <c r="J32" i="41"/>
  <c r="J31" i="41"/>
  <c r="I32" i="41"/>
  <c r="I31" i="41"/>
  <c r="H32" i="41"/>
  <c r="H31" i="41"/>
  <c r="G32" i="41"/>
  <c r="G31" i="41"/>
  <c r="F32" i="41"/>
  <c r="F31" i="41"/>
  <c r="Q33" i="28"/>
  <c r="P33" i="28"/>
  <c r="O33" i="28"/>
  <c r="N33" i="28"/>
  <c r="M33" i="28"/>
  <c r="L33" i="28"/>
  <c r="K33" i="28"/>
  <c r="J33" i="28"/>
  <c r="I33" i="28"/>
  <c r="H33" i="28"/>
  <c r="G33" i="28"/>
  <c r="F33" i="28"/>
  <c r="Q32" i="28"/>
  <c r="P32" i="28"/>
  <c r="O32" i="28"/>
  <c r="N32" i="28"/>
  <c r="M32" i="28"/>
  <c r="L32" i="28"/>
  <c r="K32" i="28"/>
  <c r="J32" i="28"/>
  <c r="I32" i="28"/>
  <c r="H32" i="28"/>
  <c r="G32" i="28"/>
  <c r="F32" i="28"/>
  <c r="Q32" i="27"/>
  <c r="Q31" i="27"/>
  <c r="P32" i="27"/>
  <c r="P31" i="27"/>
  <c r="O32" i="27"/>
  <c r="O31" i="27"/>
  <c r="N32" i="27"/>
  <c r="N31" i="27"/>
  <c r="M32" i="27"/>
  <c r="M31" i="27"/>
  <c r="L32" i="27"/>
  <c r="L31" i="27"/>
  <c r="K32" i="27"/>
  <c r="K31" i="27"/>
  <c r="J32" i="27"/>
  <c r="J31" i="27"/>
  <c r="I32" i="27"/>
  <c r="I31" i="27"/>
  <c r="H32" i="27"/>
  <c r="H31" i="27"/>
  <c r="G32" i="27"/>
  <c r="G31" i="27"/>
  <c r="F32" i="27"/>
  <c r="F31" i="27"/>
  <c r="Q32" i="26"/>
  <c r="Q31" i="26"/>
  <c r="P32" i="26"/>
  <c r="P31" i="26"/>
  <c r="O32" i="26"/>
  <c r="O31" i="26"/>
  <c r="N32" i="26"/>
  <c r="N31" i="26"/>
  <c r="M32" i="26"/>
  <c r="M31" i="26"/>
  <c r="L32" i="26"/>
  <c r="L31" i="26"/>
  <c r="K32" i="26"/>
  <c r="K31" i="26"/>
  <c r="J32" i="26"/>
  <c r="J31" i="26"/>
  <c r="I32" i="26"/>
  <c r="I31" i="26"/>
  <c r="H32" i="26"/>
  <c r="H31" i="26"/>
  <c r="G32" i="26"/>
  <c r="G31" i="26"/>
  <c r="F32" i="26"/>
  <c r="F31" i="26"/>
  <c r="Q32" i="25"/>
  <c r="Q31" i="25"/>
  <c r="P32" i="25"/>
  <c r="P31" i="25"/>
  <c r="O32" i="25"/>
  <c r="O31" i="25"/>
  <c r="N32" i="25"/>
  <c r="N31" i="25"/>
  <c r="M32" i="25"/>
  <c r="M31" i="25"/>
  <c r="L32" i="25"/>
  <c r="L31" i="25"/>
  <c r="K32" i="25"/>
  <c r="K31" i="25"/>
  <c r="J32" i="25"/>
  <c r="J31" i="25"/>
  <c r="I32" i="25"/>
  <c r="I31" i="25"/>
  <c r="H31" i="25"/>
  <c r="G32" i="25"/>
  <c r="G31" i="25"/>
  <c r="F32" i="25"/>
  <c r="F31" i="25"/>
  <c r="Q32" i="24"/>
  <c r="Q31" i="24"/>
  <c r="P32" i="24"/>
  <c r="P31" i="24"/>
  <c r="O32" i="24"/>
  <c r="O31" i="24"/>
  <c r="N32" i="24"/>
  <c r="N31" i="24"/>
  <c r="M32" i="24"/>
  <c r="M31" i="24"/>
  <c r="L32" i="24"/>
  <c r="L31" i="24"/>
  <c r="K32" i="24"/>
  <c r="K31" i="24"/>
  <c r="J32" i="24"/>
  <c r="J31" i="24"/>
  <c r="I32" i="24"/>
  <c r="I31" i="24"/>
  <c r="H32" i="24"/>
  <c r="H31" i="24"/>
  <c r="G32" i="24"/>
  <c r="F32" i="24"/>
  <c r="G31" i="24"/>
  <c r="F31" i="24"/>
  <c r="Q32" i="23"/>
  <c r="Q31" i="23"/>
  <c r="P32" i="23"/>
  <c r="P31" i="23"/>
  <c r="O32" i="23"/>
  <c r="O31" i="23"/>
  <c r="N32" i="23"/>
  <c r="N31" i="23"/>
  <c r="M32" i="23"/>
  <c r="M31" i="23"/>
  <c r="L32" i="23"/>
  <c r="L31" i="23"/>
  <c r="K32" i="23"/>
  <c r="K31" i="23"/>
  <c r="J32" i="23"/>
  <c r="J31" i="23"/>
  <c r="I32" i="23"/>
  <c r="I31" i="23"/>
  <c r="H32" i="23"/>
  <c r="H31" i="23"/>
  <c r="G32" i="23"/>
  <c r="G31" i="23"/>
  <c r="F32" i="23"/>
  <c r="F31" i="23"/>
  <c r="K32" i="20"/>
  <c r="K31" i="20"/>
  <c r="J32" i="20"/>
  <c r="J31" i="20"/>
  <c r="I32" i="20"/>
  <c r="I31" i="20"/>
  <c r="H32" i="20"/>
  <c r="H31" i="20"/>
  <c r="G32" i="20"/>
  <c r="G31" i="20"/>
  <c r="F32" i="20"/>
  <c r="F31" i="20"/>
  <c r="Q32" i="19"/>
  <c r="Q31" i="19"/>
  <c r="P32" i="19"/>
  <c r="P31" i="19"/>
  <c r="O32" i="19"/>
  <c r="O31" i="19"/>
  <c r="N32" i="19"/>
  <c r="N31" i="19"/>
  <c r="M32" i="19"/>
  <c r="M31" i="19"/>
  <c r="L31" i="19"/>
  <c r="K32" i="19"/>
  <c r="K31" i="19"/>
  <c r="J32" i="19"/>
  <c r="J31" i="19"/>
  <c r="H32" i="19"/>
  <c r="H31" i="19"/>
  <c r="G32" i="19"/>
  <c r="G31" i="19"/>
  <c r="F32" i="19"/>
  <c r="F31" i="19"/>
  <c r="Q32" i="17"/>
  <c r="Q31" i="17"/>
  <c r="P32" i="17"/>
  <c r="P31" i="17"/>
  <c r="O32" i="17"/>
  <c r="O31" i="17"/>
  <c r="N32" i="17"/>
  <c r="N31" i="17"/>
  <c r="M32" i="17"/>
  <c r="M31" i="17"/>
  <c r="L32" i="17"/>
  <c r="L31" i="17"/>
  <c r="K32" i="17"/>
  <c r="K31" i="17"/>
  <c r="J32" i="17"/>
  <c r="J31" i="17"/>
  <c r="I32" i="17"/>
  <c r="I31" i="17"/>
  <c r="H32" i="17"/>
  <c r="H31" i="17"/>
  <c r="G32" i="17"/>
  <c r="G31" i="17"/>
  <c r="F32" i="17"/>
  <c r="F31" i="17"/>
  <c r="Q32" i="15"/>
  <c r="Q31" i="15"/>
  <c r="P32" i="15"/>
  <c r="P31" i="15"/>
  <c r="O32" i="15"/>
  <c r="O31" i="15"/>
  <c r="N32" i="15"/>
  <c r="N31" i="15"/>
  <c r="M32" i="15"/>
  <c r="M31" i="15"/>
  <c r="L32" i="15"/>
  <c r="L31" i="15"/>
  <c r="K32" i="15"/>
  <c r="K31" i="15"/>
  <c r="J32" i="15"/>
  <c r="J31" i="15"/>
  <c r="I32" i="15"/>
  <c r="I31" i="15"/>
  <c r="H32" i="15"/>
  <c r="H31" i="15"/>
  <c r="G32" i="15"/>
  <c r="G31" i="15"/>
  <c r="F32" i="15"/>
  <c r="F31" i="15"/>
  <c r="I32" i="14"/>
  <c r="I31" i="14"/>
  <c r="H32" i="14"/>
  <c r="H31" i="14"/>
  <c r="G32" i="14"/>
  <c r="G31" i="14"/>
  <c r="J44" i="1"/>
  <c r="J29" i="1"/>
  <c r="AZ28" i="1"/>
  <c r="AW28" i="1"/>
  <c r="AT28" i="1"/>
  <c r="AN28" i="1"/>
  <c r="AK28" i="1"/>
  <c r="AB28" i="1"/>
  <c r="Y28" i="1"/>
  <c r="V28" i="1"/>
  <c r="P28" i="1"/>
  <c r="M28" i="1"/>
  <c r="J28" i="1"/>
  <c r="J26" i="1"/>
  <c r="J23" i="1"/>
  <c r="J22" i="1"/>
  <c r="J20" i="1"/>
  <c r="J18" i="1"/>
  <c r="J17" i="1"/>
  <c r="J14" i="1"/>
  <c r="AH28" i="1"/>
  <c r="G31" i="104"/>
  <c r="AE81" i="1"/>
  <c r="G3" i="89"/>
  <c r="G3" i="31"/>
  <c r="G3" i="54"/>
  <c r="G3" i="20"/>
  <c r="G3" i="65"/>
  <c r="G3" i="85"/>
  <c r="G3" i="16"/>
  <c r="AN90" i="1"/>
  <c r="F31" i="76"/>
  <c r="F31" i="81"/>
  <c r="M86" i="1"/>
  <c r="G31" i="76"/>
  <c r="I31" i="76"/>
  <c r="I31" i="82"/>
  <c r="R23" i="4"/>
  <c r="L31" i="81"/>
  <c r="N31" i="77"/>
  <c r="J90" i="1"/>
  <c r="Q31" i="76"/>
  <c r="AN107" i="1"/>
  <c r="O33" i="86"/>
  <c r="G32" i="102"/>
  <c r="P31" i="82"/>
  <c r="AO90" i="1"/>
  <c r="AQ90" i="1" s="1"/>
  <c r="M90" i="1"/>
  <c r="H31" i="82"/>
  <c r="H33" i="82" s="1"/>
  <c r="Q91" i="1"/>
  <c r="Q30" i="106"/>
  <c r="I30" i="106"/>
  <c r="V109" i="1"/>
  <c r="N33" i="74"/>
  <c r="L31" i="76"/>
  <c r="AK87" i="1"/>
  <c r="G31" i="81"/>
  <c r="J91" i="1"/>
  <c r="Q85" i="1"/>
  <c r="Q31" i="77"/>
  <c r="Q33" i="77" s="1"/>
  <c r="L32" i="81"/>
  <c r="P31" i="81"/>
  <c r="P33" i="81" s="1"/>
  <c r="AW91" i="1"/>
  <c r="P31" i="76"/>
  <c r="T23" i="4"/>
  <c r="K32" i="81"/>
  <c r="AT92" i="1"/>
  <c r="V85" i="1" l="1"/>
  <c r="AH85" i="1"/>
  <c r="Y85" i="1"/>
  <c r="AK85" i="1"/>
  <c r="AB85" i="1"/>
  <c r="O31" i="75"/>
  <c r="O33" i="75" s="1"/>
  <c r="AW86" i="1"/>
  <c r="AH86" i="1"/>
  <c r="K16" i="4"/>
  <c r="O33" i="67"/>
  <c r="AZ92" i="1"/>
  <c r="AQ80" i="1"/>
  <c r="S12" i="4"/>
  <c r="S80" i="1"/>
  <c r="H33" i="80"/>
  <c r="L31" i="82"/>
  <c r="Q33" i="8"/>
  <c r="AB91" i="1"/>
  <c r="P32" i="76"/>
  <c r="P33" i="76" s="1"/>
  <c r="AB87" i="1"/>
  <c r="P85" i="1"/>
  <c r="G3" i="76"/>
  <c r="G3" i="69"/>
  <c r="L32" i="76"/>
  <c r="L33" i="76" s="1"/>
  <c r="G3" i="9"/>
  <c r="BA92" i="1"/>
  <c r="BC92" i="1" s="1"/>
  <c r="P90" i="1"/>
  <c r="AT87" i="1"/>
  <c r="G3" i="74"/>
  <c r="S81" i="1"/>
  <c r="BC80" i="1"/>
  <c r="K10" i="4"/>
  <c r="G31" i="77"/>
  <c r="G33" i="77" s="1"/>
  <c r="Q90" i="1"/>
  <c r="S90" i="1" s="1"/>
  <c r="AQ82" i="1"/>
  <c r="G3" i="91"/>
  <c r="G3" i="56"/>
  <c r="P109" i="1"/>
  <c r="G3" i="82"/>
  <c r="G3" i="53"/>
  <c r="G3" i="11"/>
  <c r="AT109" i="1"/>
  <c r="AO91" i="1"/>
  <c r="H3" i="13"/>
  <c r="H3" i="14"/>
  <c r="G3" i="57"/>
  <c r="AO86" i="1"/>
  <c r="G3" i="78"/>
  <c r="G3" i="47"/>
  <c r="M109" i="1"/>
  <c r="AZ90" i="1"/>
  <c r="K31" i="80"/>
  <c r="K33" i="80" s="1"/>
  <c r="AC85" i="1"/>
  <c r="AE85" i="1" s="1"/>
  <c r="G3" i="95"/>
  <c r="G3" i="70"/>
  <c r="BD80" i="1"/>
  <c r="G3" i="41"/>
  <c r="G3" i="36"/>
  <c r="G3" i="38"/>
  <c r="AE80" i="1"/>
  <c r="G27" i="4"/>
  <c r="I33" i="10"/>
  <c r="Q21" i="4"/>
  <c r="AA30" i="4"/>
  <c r="K33" i="95"/>
  <c r="W18" i="4"/>
  <c r="U17" i="4"/>
  <c r="Q12" i="4"/>
  <c r="P32" i="104"/>
  <c r="AN86" i="1"/>
  <c r="Q33" i="10"/>
  <c r="F33" i="77"/>
  <c r="J87" i="1"/>
  <c r="AQ45" i="1"/>
  <c r="M30" i="4"/>
  <c r="M21" i="4"/>
  <c r="S47" i="2"/>
  <c r="G12" i="4"/>
  <c r="J33" i="8"/>
  <c r="P30" i="106"/>
  <c r="P32" i="106" s="1"/>
  <c r="I33" i="76"/>
  <c r="P31" i="77"/>
  <c r="P33" i="77" s="1"/>
  <c r="K34" i="39"/>
  <c r="G34" i="40"/>
  <c r="AO92" i="1"/>
  <c r="AQ92" i="1" s="1"/>
  <c r="M31" i="82"/>
  <c r="M33" i="82" s="1"/>
  <c r="P34" i="40"/>
  <c r="Y107" i="1"/>
  <c r="BA87" i="1"/>
  <c r="BC87" i="1" s="1"/>
  <c r="J33" i="70"/>
  <c r="BE87" i="1"/>
  <c r="P33" i="75"/>
  <c r="BA90" i="1"/>
  <c r="BC90" i="1" s="1"/>
  <c r="V86" i="1"/>
  <c r="Q27" i="4"/>
  <c r="F33" i="8"/>
  <c r="L33" i="8"/>
  <c r="H33" i="10"/>
  <c r="AW90" i="1"/>
  <c r="I33" i="67"/>
  <c r="Q33" i="75"/>
  <c r="F33" i="82"/>
  <c r="V107" i="1"/>
  <c r="M27" i="4"/>
  <c r="Q34" i="39"/>
  <c r="AC12" i="4"/>
  <c r="G33" i="21"/>
  <c r="G34" i="29"/>
  <c r="M34" i="31"/>
  <c r="AA20" i="4"/>
  <c r="AZ86" i="1"/>
  <c r="AQ10" i="1"/>
  <c r="I32" i="104"/>
  <c r="I18" i="4"/>
  <c r="Q18" i="4"/>
  <c r="S78" i="1"/>
  <c r="O33" i="12"/>
  <c r="N33" i="21"/>
  <c r="N34" i="29"/>
  <c r="S22" i="1"/>
  <c r="Q28" i="4"/>
  <c r="BC12" i="1"/>
  <c r="S22" i="2"/>
  <c r="AQ12" i="1"/>
  <c r="G33" i="13"/>
  <c r="Q33" i="53"/>
  <c r="BC101" i="1"/>
  <c r="AD91" i="1"/>
  <c r="Y91" i="1"/>
  <c r="M20" i="4"/>
  <c r="Q10" i="4"/>
  <c r="AA18" i="4"/>
  <c r="K12" i="4"/>
  <c r="BE92" i="1"/>
  <c r="K21" i="4"/>
  <c r="AC109" i="1"/>
  <c r="AE109" i="1" s="1"/>
  <c r="W7" i="4"/>
  <c r="K24" i="4"/>
  <c r="Q109" i="1"/>
  <c r="S109" i="1" s="1"/>
  <c r="Q33" i="94"/>
  <c r="Q33" i="7"/>
  <c r="M33" i="54"/>
  <c r="J33" i="67"/>
  <c r="K19" i="4"/>
  <c r="I33" i="8"/>
  <c r="J33" i="11"/>
  <c r="N33" i="54"/>
  <c r="G33" i="22"/>
  <c r="Q34" i="34"/>
  <c r="M34" i="36"/>
  <c r="Q87" i="1"/>
  <c r="S87" i="1" s="1"/>
  <c r="J30" i="106"/>
  <c r="J32" i="106" s="1"/>
  <c r="J31" i="81"/>
  <c r="J33" i="81" s="1"/>
  <c r="Q33" i="80"/>
  <c r="O33" i="77"/>
  <c r="J31" i="80"/>
  <c r="J33" i="80" s="1"/>
  <c r="AH102" i="1"/>
  <c r="Y109" i="1"/>
  <c r="P33" i="59"/>
  <c r="P33" i="107"/>
  <c r="K33" i="9"/>
  <c r="P34" i="32"/>
  <c r="J92" i="1"/>
  <c r="N33" i="77"/>
  <c r="S28" i="4"/>
  <c r="Y25" i="4"/>
  <c r="Y26" i="4"/>
  <c r="J109" i="1"/>
  <c r="O16" i="4"/>
  <c r="I32" i="81"/>
  <c r="I33" i="81" s="1"/>
  <c r="M28" i="4"/>
  <c r="F30" i="106"/>
  <c r="F32" i="106" s="1"/>
  <c r="Q31" i="104"/>
  <c r="Q32" i="104" s="1"/>
  <c r="P33" i="80"/>
  <c r="BB107" i="1"/>
  <c r="BC107" i="1" s="1"/>
  <c r="G24" i="4"/>
  <c r="AW85" i="1"/>
  <c r="L30" i="106"/>
  <c r="L32" i="106" s="1"/>
  <c r="H31" i="77"/>
  <c r="H33" i="77" s="1"/>
  <c r="M33" i="52"/>
  <c r="AC90" i="1"/>
  <c r="AE90" i="1" s="1"/>
  <c r="AB109" i="1"/>
  <c r="Y24" i="4"/>
  <c r="AO85" i="1"/>
  <c r="AQ85" i="1" s="1"/>
  <c r="G31" i="82"/>
  <c r="G33" i="82" s="1"/>
  <c r="AZ85" i="1"/>
  <c r="BD77" i="1"/>
  <c r="BF77" i="1" s="1"/>
  <c r="K27" i="4"/>
  <c r="S15" i="4"/>
  <c r="O32" i="106"/>
  <c r="Q33" i="54"/>
  <c r="L33" i="92"/>
  <c r="Q33" i="59"/>
  <c r="S18" i="4"/>
  <c r="G33" i="41"/>
  <c r="M33" i="42"/>
  <c r="M33" i="50"/>
  <c r="M33" i="51"/>
  <c r="AE8" i="1"/>
  <c r="AE27" i="1"/>
  <c r="BC42" i="1"/>
  <c r="K34" i="37"/>
  <c r="K33" i="43"/>
  <c r="K33" i="45"/>
  <c r="BC16" i="1"/>
  <c r="BC8" i="1"/>
  <c r="O34" i="37"/>
  <c r="O33" i="43"/>
  <c r="G33" i="45"/>
  <c r="AC26" i="4"/>
  <c r="M33" i="23"/>
  <c r="H33" i="46"/>
  <c r="AE50" i="1"/>
  <c r="BC22" i="1"/>
  <c r="BC105" i="1"/>
  <c r="I33" i="7"/>
  <c r="M33" i="57"/>
  <c r="S46" i="1"/>
  <c r="O33" i="9"/>
  <c r="O24" i="4"/>
  <c r="P33" i="8"/>
  <c r="L34" i="28"/>
  <c r="O33" i="95"/>
  <c r="Q34" i="40"/>
  <c r="L33" i="7"/>
  <c r="H33" i="54"/>
  <c r="BC59" i="1"/>
  <c r="O33" i="58"/>
  <c r="G33" i="59"/>
  <c r="J33" i="12"/>
  <c r="I33" i="21"/>
  <c r="Q33" i="22"/>
  <c r="I34" i="29"/>
  <c r="G34" i="30"/>
  <c r="J33" i="95"/>
  <c r="AE55" i="1"/>
  <c r="K34" i="35"/>
  <c r="S37" i="2"/>
  <c r="M33" i="67"/>
  <c r="O33" i="5"/>
  <c r="L33" i="95"/>
  <c r="K33" i="6"/>
  <c r="S57" i="1"/>
  <c r="BC57" i="1"/>
  <c r="S62" i="1"/>
  <c r="I33" i="5"/>
  <c r="BC14" i="1"/>
  <c r="G33" i="56"/>
  <c r="AQ53" i="1"/>
  <c r="I33" i="6"/>
  <c r="L33" i="5"/>
  <c r="AQ102" i="1"/>
  <c r="AQ28" i="1"/>
  <c r="BC73" i="1"/>
  <c r="N34" i="40"/>
  <c r="BC18" i="1"/>
  <c r="Q33" i="11"/>
  <c r="L33" i="58"/>
  <c r="F33" i="21"/>
  <c r="N33" i="22"/>
  <c r="F34" i="29"/>
  <c r="L34" i="31"/>
  <c r="L34" i="33"/>
  <c r="O15" i="4"/>
  <c r="N33" i="58"/>
  <c r="F33" i="59"/>
  <c r="Q33" i="9"/>
  <c r="I33" i="12"/>
  <c r="H33" i="21"/>
  <c r="F34" i="30"/>
  <c r="N34" i="31"/>
  <c r="F34" i="32"/>
  <c r="N34" i="33"/>
  <c r="N34" i="35"/>
  <c r="N34" i="37"/>
  <c r="F33" i="45"/>
  <c r="H33" i="18"/>
  <c r="BC50" i="1"/>
  <c r="Y9" i="4"/>
  <c r="Q19" i="4"/>
  <c r="G31" i="4"/>
  <c r="M33" i="13"/>
  <c r="W15" i="4"/>
  <c r="Q15" i="4"/>
  <c r="Q33" i="52"/>
  <c r="G33" i="6"/>
  <c r="Q33" i="57"/>
  <c r="G34" i="36"/>
  <c r="G34" i="38"/>
  <c r="AK86" i="1"/>
  <c r="BA86" i="1"/>
  <c r="J33" i="53"/>
  <c r="AE48" i="1"/>
  <c r="Q33" i="67"/>
  <c r="M33" i="19"/>
  <c r="G30" i="4"/>
  <c r="S27" i="4"/>
  <c r="G33" i="67"/>
  <c r="BA109" i="1"/>
  <c r="BC109" i="1" s="1"/>
  <c r="O34" i="36"/>
  <c r="O33" i="45"/>
  <c r="J33" i="13"/>
  <c r="P34" i="33"/>
  <c r="I34" i="39"/>
  <c r="BC58" i="1"/>
  <c r="G34" i="37"/>
  <c r="G33" i="43"/>
  <c r="BA98" i="1"/>
  <c r="H34" i="32"/>
  <c r="S40" i="2"/>
  <c r="Q30" i="4"/>
  <c r="P33" i="13"/>
  <c r="E21" i="2"/>
  <c r="H34" i="40"/>
  <c r="F33" i="58"/>
  <c r="P33" i="21"/>
  <c r="N34" i="30"/>
  <c r="N34" i="32"/>
  <c r="F34" i="37"/>
  <c r="F33" i="43"/>
  <c r="N33" i="45"/>
  <c r="AA9" i="4"/>
  <c r="G33" i="20"/>
  <c r="I33" i="23"/>
  <c r="N33" i="14"/>
  <c r="M34" i="40"/>
  <c r="S23" i="1"/>
  <c r="J33" i="5"/>
  <c r="O33" i="54"/>
  <c r="N33" i="59"/>
  <c r="Q33" i="12"/>
  <c r="P34" i="29"/>
  <c r="F34" i="33"/>
  <c r="N34" i="36"/>
  <c r="N34" i="38"/>
  <c r="M24" i="4"/>
  <c r="K33" i="15"/>
  <c r="G33" i="26"/>
  <c r="K33" i="41"/>
  <c r="L34" i="40"/>
  <c r="S19" i="1"/>
  <c r="S25" i="1"/>
  <c r="L33" i="25"/>
  <c r="L33" i="27"/>
  <c r="L33" i="41"/>
  <c r="G8" i="4"/>
  <c r="N33" i="44"/>
  <c r="Q33" i="90"/>
  <c r="Q33" i="14"/>
  <c r="O34" i="40"/>
  <c r="S48" i="1"/>
  <c r="J105" i="1"/>
  <c r="G34" i="32"/>
  <c r="O34" i="33"/>
  <c r="G33" i="48"/>
  <c r="O34" i="28"/>
  <c r="N33" i="41"/>
  <c r="AE105" i="1"/>
  <c r="S11" i="1"/>
  <c r="G33" i="46"/>
  <c r="K33" i="17"/>
  <c r="G33" i="27"/>
  <c r="I38" i="2"/>
  <c r="L33" i="52"/>
  <c r="AW107" i="1"/>
  <c r="AE26" i="1"/>
  <c r="L33" i="70"/>
  <c r="I33" i="90"/>
  <c r="BC79" i="1"/>
  <c r="M33" i="107"/>
  <c r="O33" i="18"/>
  <c r="BD106" i="1"/>
  <c r="BF106" i="1" s="1"/>
  <c r="N33" i="92"/>
  <c r="N33" i="107"/>
  <c r="AQ50" i="1"/>
  <c r="BE49" i="1"/>
  <c r="I33" i="14"/>
  <c r="Q33" i="17"/>
  <c r="I33" i="26"/>
  <c r="M33" i="27"/>
  <c r="J33" i="102"/>
  <c r="S17" i="1"/>
  <c r="S41" i="2"/>
  <c r="R32" i="77"/>
  <c r="S39" i="2"/>
  <c r="J33" i="10"/>
  <c r="O33" i="19"/>
  <c r="I33" i="24"/>
  <c r="G33" i="92"/>
  <c r="O33" i="91"/>
  <c r="BE101" i="1"/>
  <c r="M33" i="6"/>
  <c r="G33" i="55"/>
  <c r="K33" i="59"/>
  <c r="S21" i="4"/>
  <c r="H33" i="92"/>
  <c r="N33" i="94"/>
  <c r="J33" i="54"/>
  <c r="N33" i="56"/>
  <c r="Q33" i="58"/>
  <c r="L33" i="12"/>
  <c r="K33" i="21"/>
  <c r="K34" i="29"/>
  <c r="Q34" i="31"/>
  <c r="I34" i="32"/>
  <c r="Q34" i="33"/>
  <c r="Q34" i="35"/>
  <c r="Q34" i="37"/>
  <c r="Q33" i="43"/>
  <c r="I33" i="45"/>
  <c r="G33" i="8"/>
  <c r="O33" i="10"/>
  <c r="Q34" i="28"/>
  <c r="O33" i="23"/>
  <c r="P33" i="25"/>
  <c r="L33" i="26"/>
  <c r="F33" i="44"/>
  <c r="M33" i="20"/>
  <c r="BE50" i="1"/>
  <c r="M33" i="56"/>
  <c r="R31" i="93"/>
  <c r="Q33" i="15"/>
  <c r="G33" i="47"/>
  <c r="G33" i="49"/>
  <c r="N33" i="20"/>
  <c r="P33" i="91"/>
  <c r="N33" i="102"/>
  <c r="F34" i="40"/>
  <c r="L33" i="59"/>
  <c r="L33" i="107"/>
  <c r="F33" i="22"/>
  <c r="L34" i="30"/>
  <c r="L34" i="32"/>
  <c r="L34" i="34"/>
  <c r="K33" i="13"/>
  <c r="K33" i="8"/>
  <c r="K33" i="77"/>
  <c r="H33" i="42"/>
  <c r="H33" i="47"/>
  <c r="H33" i="49"/>
  <c r="BC24" i="1"/>
  <c r="J33" i="25"/>
  <c r="BE63" i="1"/>
  <c r="L33" i="11"/>
  <c r="P33" i="54"/>
  <c r="G33" i="58"/>
  <c r="O33" i="59"/>
  <c r="O33" i="107"/>
  <c r="J33" i="9"/>
  <c r="Q33" i="21"/>
  <c r="I33" i="22"/>
  <c r="Q34" i="29"/>
  <c r="O34" i="30"/>
  <c r="G34" i="33"/>
  <c r="O34" i="34"/>
  <c r="P33" i="18"/>
  <c r="O21" i="4"/>
  <c r="Y21" i="4"/>
  <c r="L33" i="77"/>
  <c r="G34" i="28"/>
  <c r="N33" i="70"/>
  <c r="P33" i="90"/>
  <c r="U7" i="4"/>
  <c r="N33" i="26"/>
  <c r="I34" i="40"/>
  <c r="M33" i="90"/>
  <c r="F33" i="7"/>
  <c r="N33" i="55"/>
  <c r="J33" i="56"/>
  <c r="I33" i="58"/>
  <c r="Q33" i="107"/>
  <c r="L33" i="9"/>
  <c r="Q34" i="30"/>
  <c r="I34" i="31"/>
  <c r="Q34" i="32"/>
  <c r="I34" i="33"/>
  <c r="Q34" i="36"/>
  <c r="I34" i="37"/>
  <c r="Q34" i="38"/>
  <c r="Q33" i="45"/>
  <c r="M33" i="53"/>
  <c r="M33" i="55"/>
  <c r="K33" i="56"/>
  <c r="J34" i="31"/>
  <c r="BC56" i="1"/>
  <c r="AQ25" i="1"/>
  <c r="N33" i="43"/>
  <c r="AQ20" i="1"/>
  <c r="N33" i="17"/>
  <c r="AQ21" i="1"/>
  <c r="AQ18" i="1"/>
  <c r="O33" i="14"/>
  <c r="N33" i="11"/>
  <c r="N33" i="10"/>
  <c r="N33" i="7"/>
  <c r="AQ9" i="1"/>
  <c r="S14" i="2"/>
  <c r="P33" i="19"/>
  <c r="J33" i="24"/>
  <c r="I33" i="46"/>
  <c r="J33" i="90"/>
  <c r="R33" i="14"/>
  <c r="L33" i="14"/>
  <c r="O31" i="4"/>
  <c r="W10" i="4"/>
  <c r="S18" i="2"/>
  <c r="AE10" i="1"/>
  <c r="G33" i="70"/>
  <c r="O33" i="70"/>
  <c r="Q33" i="91"/>
  <c r="O33" i="21"/>
  <c r="F33" i="18"/>
  <c r="N33" i="18"/>
  <c r="Q23" i="4"/>
  <c r="M33" i="5"/>
  <c r="N33" i="46"/>
  <c r="N33" i="47"/>
  <c r="N33" i="50"/>
  <c r="F33" i="91"/>
  <c r="M34" i="39"/>
  <c r="S73" i="1"/>
  <c r="BE44" i="1"/>
  <c r="AQ56" i="1"/>
  <c r="BC27" i="1"/>
  <c r="BC49" i="1"/>
  <c r="G33" i="94"/>
  <c r="K33" i="7"/>
  <c r="AQ57" i="1"/>
  <c r="M13" i="4"/>
  <c r="BC70" i="1"/>
  <c r="I12" i="4"/>
  <c r="S17" i="2"/>
  <c r="J33" i="20"/>
  <c r="P33" i="23"/>
  <c r="P33" i="24"/>
  <c r="H33" i="41"/>
  <c r="O33" i="42"/>
  <c r="K33" i="46"/>
  <c r="O33" i="46"/>
  <c r="K33" i="47"/>
  <c r="K33" i="48"/>
  <c r="K33" i="49"/>
  <c r="K33" i="50"/>
  <c r="G33" i="53"/>
  <c r="J33" i="44"/>
  <c r="P34" i="35"/>
  <c r="P34" i="36"/>
  <c r="H34" i="37"/>
  <c r="P34" i="37"/>
  <c r="P34" i="38"/>
  <c r="H33" i="43"/>
  <c r="P33" i="43"/>
  <c r="H33" i="45"/>
  <c r="P33" i="45"/>
  <c r="I33" i="18"/>
  <c r="Q33" i="18"/>
  <c r="AE13" i="1"/>
  <c r="H34" i="39"/>
  <c r="P34" i="39"/>
  <c r="H33" i="13"/>
  <c r="O33" i="53"/>
  <c r="I33" i="41"/>
  <c r="K33" i="92"/>
  <c r="J33" i="58"/>
  <c r="H33" i="16"/>
  <c r="G34" i="34"/>
  <c r="J34" i="35"/>
  <c r="K33" i="18"/>
  <c r="N34" i="28"/>
  <c r="M33" i="70"/>
  <c r="M33" i="14"/>
  <c r="J34" i="39"/>
  <c r="S51" i="1"/>
  <c r="G7" i="4"/>
  <c r="AQ43" i="1"/>
  <c r="U13" i="4"/>
  <c r="H33" i="44"/>
  <c r="K28" i="4"/>
  <c r="I23" i="4"/>
  <c r="R32" i="80"/>
  <c r="U20" i="4"/>
  <c r="Y28" i="4"/>
  <c r="AA24" i="4"/>
  <c r="AC17" i="4"/>
  <c r="AC27" i="4"/>
  <c r="AE70" i="1"/>
  <c r="O33" i="94"/>
  <c r="O33" i="7"/>
  <c r="K33" i="52"/>
  <c r="O33" i="56"/>
  <c r="AE21" i="1"/>
  <c r="K34" i="31"/>
  <c r="F34" i="34"/>
  <c r="F34" i="35"/>
  <c r="K34" i="36"/>
  <c r="F34" i="38"/>
  <c r="K34" i="38"/>
  <c r="R32" i="43"/>
  <c r="W28" i="4"/>
  <c r="BE71" i="1"/>
  <c r="BD105" i="1"/>
  <c r="S21" i="1"/>
  <c r="K18" i="4"/>
  <c r="K9" i="4"/>
  <c r="W12" i="4"/>
  <c r="S6" i="2"/>
  <c r="N33" i="80"/>
  <c r="G33" i="15"/>
  <c r="M33" i="15"/>
  <c r="G33" i="17"/>
  <c r="M33" i="17"/>
  <c r="G33" i="19"/>
  <c r="I33" i="25"/>
  <c r="O33" i="25"/>
  <c r="O33" i="26"/>
  <c r="I33" i="27"/>
  <c r="AA27" i="4"/>
  <c r="S45" i="2"/>
  <c r="P33" i="5"/>
  <c r="M33" i="77"/>
  <c r="F33" i="94"/>
  <c r="O34" i="29"/>
  <c r="H34" i="31"/>
  <c r="I34" i="34"/>
  <c r="I34" i="38"/>
  <c r="H34" i="38"/>
  <c r="AD14" i="4"/>
  <c r="AE14" i="4" s="1"/>
  <c r="M18" i="4"/>
  <c r="O8" i="4"/>
  <c r="M16" i="4"/>
  <c r="G20" i="4"/>
  <c r="U25" i="4"/>
  <c r="W14" i="4"/>
  <c r="W31" i="4"/>
  <c r="Y18" i="4"/>
  <c r="AC19" i="4"/>
  <c r="AC31" i="4"/>
  <c r="H34" i="29"/>
  <c r="N34" i="39"/>
  <c r="BE56" i="1"/>
  <c r="F33" i="95"/>
  <c r="Q33" i="95"/>
  <c r="P33" i="27"/>
  <c r="U28" i="4"/>
  <c r="G33" i="107"/>
  <c r="L33" i="42"/>
  <c r="L33" i="46"/>
  <c r="L33" i="51"/>
  <c r="G33" i="44"/>
  <c r="H33" i="22"/>
  <c r="I24" i="4"/>
  <c r="BC9" i="1"/>
  <c r="S47" i="1"/>
  <c r="S16" i="1"/>
  <c r="H33" i="75"/>
  <c r="Q33" i="82"/>
  <c r="O33" i="11"/>
  <c r="R32" i="22"/>
  <c r="L34" i="29"/>
  <c r="R32" i="36"/>
  <c r="S10" i="4"/>
  <c r="R31" i="87"/>
  <c r="AZ109" i="1"/>
  <c r="I31" i="80"/>
  <c r="I33" i="80" s="1"/>
  <c r="G3" i="77"/>
  <c r="G3" i="75"/>
  <c r="G3" i="33"/>
  <c r="G3" i="61"/>
  <c r="G3" i="103"/>
  <c r="G3" i="71"/>
  <c r="G3" i="49"/>
  <c r="G3" i="106"/>
  <c r="G3" i="40"/>
  <c r="M34" i="28"/>
  <c r="I33" i="42"/>
  <c r="I33" i="48"/>
  <c r="I33" i="50"/>
  <c r="L34" i="39"/>
  <c r="S43" i="1"/>
  <c r="P33" i="7"/>
  <c r="P33" i="11"/>
  <c r="P33" i="55"/>
  <c r="N33" i="9"/>
  <c r="N33" i="12"/>
  <c r="M33" i="16"/>
  <c r="M33" i="22"/>
  <c r="M34" i="29"/>
  <c r="L33" i="18"/>
  <c r="M38" i="2"/>
  <c r="G18" i="4"/>
  <c r="M9" i="4"/>
  <c r="AD30" i="4"/>
  <c r="AE30" i="4" s="1"/>
  <c r="AC29" i="4"/>
  <c r="AA25" i="4"/>
  <c r="AC18" i="4"/>
  <c r="H33" i="67"/>
  <c r="I33" i="13"/>
  <c r="S19" i="2"/>
  <c r="S4" i="2"/>
  <c r="BD12" i="1"/>
  <c r="L33" i="21"/>
  <c r="R31" i="10"/>
  <c r="M29" i="2"/>
  <c r="U10" i="4"/>
  <c r="BD95" i="1"/>
  <c r="BF95" i="1" s="1"/>
  <c r="AP91" i="1"/>
  <c r="AK91" i="1"/>
  <c r="V91" i="1"/>
  <c r="AC87" i="1"/>
  <c r="AE87" i="1" s="1"/>
  <c r="G3" i="27"/>
  <c r="G3" i="98"/>
  <c r="G3" i="18"/>
  <c r="G3" i="100"/>
  <c r="G3" i="88"/>
  <c r="G3" i="55"/>
  <c r="G3" i="22"/>
  <c r="G3" i="37"/>
  <c r="H33" i="19"/>
  <c r="J33" i="47"/>
  <c r="P33" i="47"/>
  <c r="J33" i="51"/>
  <c r="P33" i="51"/>
  <c r="F33" i="53"/>
  <c r="Q33" i="20"/>
  <c r="Q33" i="44"/>
  <c r="H33" i="90"/>
  <c r="AQ54" i="1"/>
  <c r="AQ107" i="1"/>
  <c r="H34" i="36"/>
  <c r="G17" i="4"/>
  <c r="Q25" i="4"/>
  <c r="BC10" i="1"/>
  <c r="S35" i="2"/>
  <c r="R32" i="82"/>
  <c r="BB86" i="1"/>
  <c r="Q86" i="1"/>
  <c r="AC20" i="4"/>
  <c r="R30" i="105"/>
  <c r="AC86" i="1"/>
  <c r="AB86" i="1"/>
  <c r="G3" i="21"/>
  <c r="G3" i="42"/>
  <c r="G3" i="46"/>
  <c r="G3" i="63"/>
  <c r="G3" i="87"/>
  <c r="G3" i="5"/>
  <c r="G3" i="92"/>
  <c r="Q33" i="47"/>
  <c r="Q33" i="48"/>
  <c r="Q33" i="49"/>
  <c r="Q33" i="50"/>
  <c r="L33" i="44"/>
  <c r="H33" i="7"/>
  <c r="H33" i="11"/>
  <c r="F33" i="107"/>
  <c r="BE19" i="1"/>
  <c r="AE24" i="1"/>
  <c r="K34" i="30"/>
  <c r="K34" i="32"/>
  <c r="K34" i="33"/>
  <c r="Y23" i="4"/>
  <c r="K8" i="4"/>
  <c r="O10" i="4"/>
  <c r="O27" i="4"/>
  <c r="AD20" i="4"/>
  <c r="AE20" i="4" s="1"/>
  <c r="U26" i="4"/>
  <c r="W27" i="4"/>
  <c r="Y20" i="4"/>
  <c r="O33" i="8"/>
  <c r="M33" i="10"/>
  <c r="P33" i="9"/>
  <c r="AP86" i="1"/>
  <c r="AQ86" i="1" s="1"/>
  <c r="K31" i="4"/>
  <c r="Q102" i="1"/>
  <c r="S102" i="1" s="1"/>
  <c r="G3" i="80"/>
  <c r="S83" i="1"/>
  <c r="G3" i="34"/>
  <c r="G3" i="66"/>
  <c r="G3" i="68"/>
  <c r="G3" i="19"/>
  <c r="G3" i="23"/>
  <c r="G3" i="83"/>
  <c r="G3" i="7"/>
  <c r="J33" i="92"/>
  <c r="L34" i="35"/>
  <c r="L33" i="43"/>
  <c r="AD7" i="4"/>
  <c r="AE7" i="4" s="1"/>
  <c r="I8" i="4"/>
  <c r="Y8" i="4"/>
  <c r="BE67" i="1"/>
  <c r="I33" i="43"/>
  <c r="J31" i="77"/>
  <c r="J33" i="77" s="1"/>
  <c r="L33" i="10"/>
  <c r="I32" i="106"/>
  <c r="G3" i="97"/>
  <c r="BD76" i="1"/>
  <c r="BF76" i="1" s="1"/>
  <c r="N31" i="104"/>
  <c r="N32" i="104" s="1"/>
  <c r="P91" i="1"/>
  <c r="G3" i="51"/>
  <c r="G3" i="28"/>
  <c r="G3" i="105"/>
  <c r="G3" i="102"/>
  <c r="G3" i="39"/>
  <c r="G3" i="50"/>
  <c r="G3" i="104"/>
  <c r="G3" i="29"/>
  <c r="S14" i="1"/>
  <c r="BC51" i="1"/>
  <c r="J33" i="7"/>
  <c r="M34" i="32"/>
  <c r="R31" i="55"/>
  <c r="K31" i="82"/>
  <c r="K33" i="82" s="1"/>
  <c r="M32" i="76"/>
  <c r="M33" i="76" s="1"/>
  <c r="AT86" i="1"/>
  <c r="G3" i="79"/>
  <c r="G3" i="81"/>
  <c r="G3" i="24"/>
  <c r="G3" i="60"/>
  <c r="G3" i="12"/>
  <c r="G3" i="94"/>
  <c r="G3" i="84"/>
  <c r="G3" i="90"/>
  <c r="G3" i="58"/>
  <c r="G3" i="45"/>
  <c r="BE58" i="1"/>
  <c r="BD60" i="1"/>
  <c r="J33" i="59"/>
  <c r="J33" i="107"/>
  <c r="S9" i="2"/>
  <c r="S48" i="2"/>
  <c r="R32" i="10"/>
  <c r="BE85" i="1"/>
  <c r="R35" i="52"/>
  <c r="Q8" i="4"/>
  <c r="J86" i="1"/>
  <c r="I33" i="82"/>
  <c r="F33" i="75"/>
  <c r="G3" i="26"/>
  <c r="G3" i="96"/>
  <c r="G3" i="67"/>
  <c r="G3" i="107"/>
  <c r="G3" i="101"/>
  <c r="G3" i="59"/>
  <c r="G3" i="32"/>
  <c r="G3" i="64"/>
  <c r="BE20" i="1"/>
  <c r="I31" i="94"/>
  <c r="I33" i="94" s="1"/>
  <c r="BE75" i="1"/>
  <c r="K25" i="4"/>
  <c r="AD19" i="4"/>
  <c r="AE19" i="4" s="1"/>
  <c r="Y11" i="4"/>
  <c r="AC24" i="4"/>
  <c r="P33" i="67"/>
  <c r="S24" i="2"/>
  <c r="BE77" i="1"/>
  <c r="AQ13" i="1"/>
  <c r="AQ11" i="1"/>
  <c r="G33" i="5"/>
  <c r="G33" i="10"/>
  <c r="P33" i="22"/>
  <c r="J34" i="37"/>
  <c r="S10" i="2"/>
  <c r="Q93" i="1"/>
  <c r="S93" i="1" s="1"/>
  <c r="BA91" i="1"/>
  <c r="S85" i="1"/>
  <c r="P86" i="1"/>
  <c r="P102" i="1"/>
  <c r="G3" i="52"/>
  <c r="G3" i="30"/>
  <c r="G3" i="15"/>
  <c r="G3" i="62"/>
  <c r="G3" i="43"/>
  <c r="G3" i="35"/>
  <c r="G3" i="72"/>
  <c r="H33" i="26"/>
  <c r="P33" i="70"/>
  <c r="M26" i="4"/>
  <c r="S9" i="4"/>
  <c r="U18" i="4"/>
  <c r="BE65" i="1"/>
  <c r="G33" i="54"/>
  <c r="AE15" i="1"/>
  <c r="P33" i="16"/>
  <c r="S25" i="4"/>
  <c r="R86" i="1"/>
  <c r="G3" i="93"/>
  <c r="G3" i="73"/>
  <c r="G3" i="44"/>
  <c r="G3" i="17"/>
  <c r="G3" i="86"/>
  <c r="G3" i="8"/>
  <c r="G3" i="10"/>
  <c r="N33" i="19"/>
  <c r="H33" i="20"/>
  <c r="H33" i="23"/>
  <c r="N33" i="23"/>
  <c r="N33" i="24"/>
  <c r="K34" i="28"/>
  <c r="P33" i="92"/>
  <c r="BC23" i="1"/>
  <c r="BE103" i="1"/>
  <c r="M33" i="59"/>
  <c r="U19" i="4"/>
  <c r="AE58" i="1"/>
  <c r="BD58" i="1"/>
  <c r="BA83" i="1"/>
  <c r="BA88" i="1" s="1"/>
  <c r="BC88" i="1" s="1"/>
  <c r="BC81" i="1"/>
  <c r="I33" i="79"/>
  <c r="U33" i="79" s="1"/>
  <c r="R31" i="79"/>
  <c r="R32" i="37"/>
  <c r="G34" i="35"/>
  <c r="F33" i="85"/>
  <c r="U33" i="85" s="1"/>
  <c r="R31" i="85"/>
  <c r="I10" i="4"/>
  <c r="AD10" i="4"/>
  <c r="AE10" i="4" s="1"/>
  <c r="R32" i="8"/>
  <c r="H33" i="48"/>
  <c r="L33" i="49"/>
  <c r="H33" i="51"/>
  <c r="S22" i="4"/>
  <c r="W22" i="4"/>
  <c r="I22" i="4"/>
  <c r="K22" i="4"/>
  <c r="G13" i="4"/>
  <c r="AD13" i="4"/>
  <c r="AE13" i="4" s="1"/>
  <c r="AD26" i="4"/>
  <c r="AE26" i="4" s="1"/>
  <c r="O14" i="4"/>
  <c r="O29" i="4"/>
  <c r="Q14" i="4"/>
  <c r="W29" i="4"/>
  <c r="R31" i="54"/>
  <c r="T38" i="54" s="1"/>
  <c r="F34" i="36"/>
  <c r="BD79" i="1"/>
  <c r="I13" i="4"/>
  <c r="F33" i="10"/>
  <c r="Y22" i="4"/>
  <c r="G33" i="11"/>
  <c r="J33" i="57"/>
  <c r="M33" i="9"/>
  <c r="J34" i="33"/>
  <c r="AC14" i="4"/>
  <c r="G14" i="4"/>
  <c r="AA14" i="4"/>
  <c r="M14" i="4"/>
  <c r="U14" i="4"/>
  <c r="Y14" i="4"/>
  <c r="R32" i="33"/>
  <c r="S59" i="1"/>
  <c r="F34" i="31"/>
  <c r="K34" i="34"/>
  <c r="BE106" i="1"/>
  <c r="AQ81" i="1"/>
  <c r="BD81" i="1"/>
  <c r="BF81" i="1" s="1"/>
  <c r="O33" i="52"/>
  <c r="O33" i="44"/>
  <c r="BE102" i="1"/>
  <c r="BF102" i="1" s="1"/>
  <c r="BC102" i="1"/>
  <c r="AD18" i="4"/>
  <c r="AE18" i="4" s="1"/>
  <c r="AD11" i="4"/>
  <c r="AE11" i="4" s="1"/>
  <c r="AA17" i="4"/>
  <c r="R31" i="63"/>
  <c r="R33" i="63" s="1"/>
  <c r="R31" i="74"/>
  <c r="AO83" i="1"/>
  <c r="AO88" i="1" s="1"/>
  <c r="AQ88" i="1" s="1"/>
  <c r="M33" i="95"/>
  <c r="R31" i="62"/>
  <c r="R33" i="62" s="1"/>
  <c r="U22" i="4"/>
  <c r="AH107" i="1"/>
  <c r="G29" i="4"/>
  <c r="I14" i="4"/>
  <c r="S31" i="13"/>
  <c r="H33" i="8"/>
  <c r="R31" i="8"/>
  <c r="AQ110" i="1"/>
  <c r="AQ46" i="1"/>
  <c r="G34" i="31"/>
  <c r="W13" i="4"/>
  <c r="AA13" i="4"/>
  <c r="S11" i="4"/>
  <c r="K11" i="4"/>
  <c r="G11" i="4"/>
  <c r="AQ16" i="1"/>
  <c r="BD16" i="1"/>
  <c r="H32" i="102"/>
  <c r="R32" i="102" s="1"/>
  <c r="P105" i="1"/>
  <c r="AE12" i="1"/>
  <c r="F33" i="78"/>
  <c r="R33" i="78" s="1"/>
  <c r="R31" i="78"/>
  <c r="K14" i="4"/>
  <c r="F33" i="55"/>
  <c r="BD66" i="1"/>
  <c r="BF66" i="1" s="1"/>
  <c r="I33" i="55"/>
  <c r="I33" i="57"/>
  <c r="BC46" i="1"/>
  <c r="L33" i="16"/>
  <c r="H32" i="98"/>
  <c r="Q99" i="1"/>
  <c r="M30" i="106"/>
  <c r="M32" i="106" s="1"/>
  <c r="AK109" i="1"/>
  <c r="G33" i="75"/>
  <c r="M85" i="1"/>
  <c r="AN85" i="1"/>
  <c r="N33" i="75"/>
  <c r="AH87" i="1"/>
  <c r="AO87" i="1"/>
  <c r="AQ87" i="1" s="1"/>
  <c r="AH90" i="1"/>
  <c r="L31" i="80"/>
  <c r="L33" i="80" s="1"/>
  <c r="F32" i="81"/>
  <c r="F33" i="81" s="1"/>
  <c r="R91" i="1"/>
  <c r="S91" i="1" s="1"/>
  <c r="P92" i="1"/>
  <c r="Q92" i="1"/>
  <c r="S92" i="1" s="1"/>
  <c r="N31" i="82"/>
  <c r="N33" i="82" s="1"/>
  <c r="AN92" i="1"/>
  <c r="R32" i="75"/>
  <c r="M31" i="94"/>
  <c r="M33" i="94" s="1"/>
  <c r="AK102" i="1"/>
  <c r="R32" i="23"/>
  <c r="J34" i="28"/>
  <c r="I33" i="52"/>
  <c r="Q33" i="92"/>
  <c r="H33" i="70"/>
  <c r="N33" i="6"/>
  <c r="M33" i="12"/>
  <c r="J34" i="30"/>
  <c r="J34" i="32"/>
  <c r="AK90" i="1"/>
  <c r="M31" i="80"/>
  <c r="M33" i="80" s="1"/>
  <c r="K31" i="81"/>
  <c r="AC91" i="1"/>
  <c r="N30" i="106"/>
  <c r="N32" i="106" s="1"/>
  <c r="AT91" i="1"/>
  <c r="S13" i="1"/>
  <c r="Q33" i="5"/>
  <c r="J31" i="94"/>
  <c r="J33" i="94" s="1"/>
  <c r="Y102" i="1"/>
  <c r="L33" i="90"/>
  <c r="G33" i="7"/>
  <c r="K33" i="54"/>
  <c r="J33" i="55"/>
  <c r="J32" i="76"/>
  <c r="J33" i="76" s="1"/>
  <c r="AD86" i="1"/>
  <c r="BB91" i="1"/>
  <c r="O32" i="81"/>
  <c r="O33" i="81" s="1"/>
  <c r="M91" i="1"/>
  <c r="G33" i="81"/>
  <c r="AO109" i="1"/>
  <c r="AQ109" i="1" s="1"/>
  <c r="Y86" i="1"/>
  <c r="P33" i="102"/>
  <c r="G34" i="39"/>
  <c r="S68" i="1"/>
  <c r="BD68" i="1"/>
  <c r="BF68" i="1" s="1"/>
  <c r="BE23" i="1"/>
  <c r="AE42" i="1"/>
  <c r="AE49" i="1"/>
  <c r="AQ22" i="1"/>
  <c r="AQ26" i="1"/>
  <c r="M33" i="18"/>
  <c r="Q29" i="4"/>
  <c r="AC9" i="4"/>
  <c r="AC21" i="4"/>
  <c r="I21" i="4"/>
  <c r="W21" i="4"/>
  <c r="R33" i="13"/>
  <c r="S11" i="2"/>
  <c r="BE12" i="1"/>
  <c r="AB102" i="1"/>
  <c r="AC102" i="1"/>
  <c r="AE102" i="1" s="1"/>
  <c r="K31" i="94"/>
  <c r="H32" i="106"/>
  <c r="V87" i="1"/>
  <c r="I31" i="77"/>
  <c r="I33" i="77" s="1"/>
  <c r="H33" i="81"/>
  <c r="Y92" i="1"/>
  <c r="J31" i="82"/>
  <c r="J33" i="82" s="1"/>
  <c r="AC92" i="1"/>
  <c r="AE92" i="1" s="1"/>
  <c r="BD47" i="1"/>
  <c r="BD10" i="1"/>
  <c r="S10" i="1"/>
  <c r="BD43" i="1"/>
  <c r="AE79" i="1"/>
  <c r="M34" i="37"/>
  <c r="M34" i="38"/>
  <c r="M33" i="43"/>
  <c r="M33" i="45"/>
  <c r="I21" i="2"/>
  <c r="U31" i="4"/>
  <c r="Y31" i="4"/>
  <c r="O9" i="4"/>
  <c r="Q9" i="4"/>
  <c r="Q11" i="4"/>
  <c r="W9" i="4"/>
  <c r="AA15" i="4"/>
  <c r="K15" i="4"/>
  <c r="AA29" i="4"/>
  <c r="AT85" i="1"/>
  <c r="BA85" i="1"/>
  <c r="BC85" i="1" s="1"/>
  <c r="AT90" i="1"/>
  <c r="O31" i="80"/>
  <c r="O33" i="80" s="1"/>
  <c r="AC98" i="1"/>
  <c r="I32" i="97"/>
  <c r="G33" i="102"/>
  <c r="N33" i="42"/>
  <c r="F33" i="47"/>
  <c r="N33" i="48"/>
  <c r="N33" i="51"/>
  <c r="I33" i="92"/>
  <c r="I33" i="70"/>
  <c r="Q33" i="70"/>
  <c r="BE72" i="1"/>
  <c r="AQ27" i="1"/>
  <c r="P33" i="94"/>
  <c r="O33" i="6"/>
  <c r="L33" i="54"/>
  <c r="K33" i="107"/>
  <c r="F33" i="9"/>
  <c r="J34" i="36"/>
  <c r="J34" i="38"/>
  <c r="J33" i="45"/>
  <c r="AA26" i="4"/>
  <c r="F33" i="67"/>
  <c r="N33" i="67"/>
  <c r="O33" i="13"/>
  <c r="AE11" i="1"/>
  <c r="N33" i="5"/>
  <c r="I33" i="15"/>
  <c r="I33" i="17"/>
  <c r="N33" i="53"/>
  <c r="BD42" i="1"/>
  <c r="AQ78" i="1"/>
  <c r="O34" i="35"/>
  <c r="G33" i="18"/>
  <c r="AQ70" i="1"/>
  <c r="S32" i="13"/>
  <c r="S36" i="2"/>
  <c r="P33" i="82"/>
  <c r="L33" i="82"/>
  <c r="R31" i="15"/>
  <c r="R31" i="19"/>
  <c r="N33" i="25"/>
  <c r="F33" i="26"/>
  <c r="R31" i="27"/>
  <c r="N33" i="27"/>
  <c r="F34" i="28"/>
  <c r="Q33" i="41"/>
  <c r="O33" i="47"/>
  <c r="O33" i="48"/>
  <c r="R32" i="53"/>
  <c r="K33" i="70"/>
  <c r="O33" i="90"/>
  <c r="P33" i="14"/>
  <c r="G33" i="95"/>
  <c r="P33" i="95"/>
  <c r="S44" i="1"/>
  <c r="AE51" i="1"/>
  <c r="K33" i="55"/>
  <c r="M33" i="58"/>
  <c r="P33" i="12"/>
  <c r="O33" i="22"/>
  <c r="M34" i="30"/>
  <c r="M34" i="33"/>
  <c r="L34" i="36"/>
  <c r="I34" i="36"/>
  <c r="L33" i="45"/>
  <c r="R21" i="2"/>
  <c r="I17" i="4"/>
  <c r="K30" i="4"/>
  <c r="Q17" i="4"/>
  <c r="U21" i="4"/>
  <c r="Q33" i="13"/>
  <c r="AO98" i="1"/>
  <c r="G33" i="14"/>
  <c r="O33" i="15"/>
  <c r="O33" i="17"/>
  <c r="Q33" i="42"/>
  <c r="M33" i="46"/>
  <c r="Q33" i="46"/>
  <c r="M33" i="47"/>
  <c r="M33" i="48"/>
  <c r="M33" i="49"/>
  <c r="I33" i="51"/>
  <c r="Q33" i="51"/>
  <c r="P33" i="52"/>
  <c r="L33" i="91"/>
  <c r="AQ8" i="1"/>
  <c r="S26" i="1"/>
  <c r="AQ49" i="1"/>
  <c r="M33" i="11"/>
  <c r="J33" i="52"/>
  <c r="I33" i="54"/>
  <c r="P33" i="58"/>
  <c r="K33" i="12"/>
  <c r="G33" i="16"/>
  <c r="J33" i="21"/>
  <c r="J33" i="22"/>
  <c r="J34" i="29"/>
  <c r="P34" i="30"/>
  <c r="H34" i="33"/>
  <c r="P34" i="34"/>
  <c r="O34" i="38"/>
  <c r="K33" i="67"/>
  <c r="L33" i="13"/>
  <c r="F33" i="80"/>
  <c r="R31" i="50"/>
  <c r="R32" i="59"/>
  <c r="BC19" i="1"/>
  <c r="S24" i="1"/>
  <c r="F33" i="16"/>
  <c r="R33" i="33"/>
  <c r="Q33" i="19"/>
  <c r="K33" i="20"/>
  <c r="Q33" i="23"/>
  <c r="K33" i="24"/>
  <c r="Q33" i="24"/>
  <c r="P33" i="42"/>
  <c r="R32" i="47"/>
  <c r="R32" i="48"/>
  <c r="R32" i="49"/>
  <c r="R32" i="50"/>
  <c r="H33" i="91"/>
  <c r="AE14" i="1"/>
  <c r="BE17" i="1"/>
  <c r="BE68" i="1"/>
  <c r="R32" i="54"/>
  <c r="M34" i="34"/>
  <c r="U33" i="72"/>
  <c r="AA16" i="4"/>
  <c r="AA28" i="4"/>
  <c r="AE16" i="1"/>
  <c r="S7" i="2"/>
  <c r="S46" i="2"/>
  <c r="BE62" i="1"/>
  <c r="BC48" i="1"/>
  <c r="N34" i="34"/>
  <c r="BD13" i="1"/>
  <c r="F33" i="20"/>
  <c r="F33" i="23"/>
  <c r="L33" i="23"/>
  <c r="L33" i="24"/>
  <c r="F33" i="25"/>
  <c r="K33" i="51"/>
  <c r="BE74" i="1"/>
  <c r="BE43" i="1"/>
  <c r="L33" i="55"/>
  <c r="L33" i="57"/>
  <c r="S15" i="1"/>
  <c r="AE25" i="1"/>
  <c r="I33" i="16"/>
  <c r="U29" i="4"/>
  <c r="W17" i="4"/>
  <c r="BE16" i="1"/>
  <c r="BE70" i="1"/>
  <c r="S24" i="4"/>
  <c r="U15" i="4"/>
  <c r="Y10" i="4"/>
  <c r="AA10" i="4"/>
  <c r="AA19" i="4"/>
  <c r="AC13" i="4"/>
  <c r="G33" i="25"/>
  <c r="M33" i="25"/>
  <c r="M33" i="26"/>
  <c r="H34" i="28"/>
  <c r="G33" i="57"/>
  <c r="BD48" i="1"/>
  <c r="O17" i="4"/>
  <c r="Q7" i="4"/>
  <c r="BE9" i="1"/>
  <c r="BC11" i="1"/>
  <c r="G33" i="24"/>
  <c r="G33" i="42"/>
  <c r="G33" i="50"/>
  <c r="G33" i="51"/>
  <c r="R31" i="103"/>
  <c r="AE44" i="1"/>
  <c r="AQ73" i="1"/>
  <c r="Q33" i="6"/>
  <c r="S60" i="1"/>
  <c r="BC62" i="1"/>
  <c r="O33" i="55"/>
  <c r="O33" i="57"/>
  <c r="AE19" i="1"/>
  <c r="BD24" i="1"/>
  <c r="AQ48" i="1"/>
  <c r="I30" i="4"/>
  <c r="I25" i="4"/>
  <c r="K26" i="4"/>
  <c r="M12" i="4"/>
  <c r="O11" i="4"/>
  <c r="O18" i="4"/>
  <c r="AD8" i="4"/>
  <c r="AE8" i="4" s="1"/>
  <c r="G21" i="4"/>
  <c r="Y12" i="4"/>
  <c r="AA12" i="4"/>
  <c r="AA21" i="4"/>
  <c r="S7" i="4"/>
  <c r="AC15" i="4"/>
  <c r="AC25" i="4"/>
  <c r="N33" i="90"/>
  <c r="N33" i="95"/>
  <c r="AE47" i="1"/>
  <c r="AQ29" i="1"/>
  <c r="BC20" i="1"/>
  <c r="BC28" i="1"/>
  <c r="F33" i="6"/>
  <c r="AQ59" i="1"/>
  <c r="AE62" i="1"/>
  <c r="Q33" i="55"/>
  <c r="P33" i="56"/>
  <c r="P33" i="57"/>
  <c r="K29" i="4"/>
  <c r="M29" i="4"/>
  <c r="O12" i="4"/>
  <c r="Q16" i="4"/>
  <c r="S13" i="4"/>
  <c r="S29" i="4"/>
  <c r="S31" i="2"/>
  <c r="K33" i="5"/>
  <c r="AD15" i="4"/>
  <c r="AE15" i="4" s="1"/>
  <c r="K33" i="102"/>
  <c r="F34" i="39"/>
  <c r="J34" i="34"/>
  <c r="S17" i="4"/>
  <c r="S31" i="4"/>
  <c r="W24" i="4"/>
  <c r="S34" i="2"/>
  <c r="J33" i="26"/>
  <c r="J33" i="27"/>
  <c r="O33" i="41"/>
  <c r="O33" i="49"/>
  <c r="L33" i="102"/>
  <c r="AQ14" i="1"/>
  <c r="R38" i="2"/>
  <c r="AD22" i="4"/>
  <c r="AE22" i="4" s="1"/>
  <c r="O7" i="4"/>
  <c r="O25" i="4"/>
  <c r="I9" i="4"/>
  <c r="U24" i="4"/>
  <c r="Y17" i="4"/>
  <c r="S5" i="2"/>
  <c r="S44" i="2"/>
  <c r="S30" i="2"/>
  <c r="BD110" i="1"/>
  <c r="H33" i="14"/>
  <c r="J33" i="15"/>
  <c r="P33" i="15"/>
  <c r="R32" i="17"/>
  <c r="K33" i="19"/>
  <c r="BD50" i="1"/>
  <c r="S50" i="1"/>
  <c r="BE18" i="1"/>
  <c r="S18" i="1"/>
  <c r="AE73" i="1"/>
  <c r="AQ79" i="1"/>
  <c r="BD82" i="1"/>
  <c r="BF82" i="1" s="1"/>
  <c r="BD54" i="1"/>
  <c r="G32" i="106"/>
  <c r="BE57" i="1"/>
  <c r="S58" i="1"/>
  <c r="P33" i="50"/>
  <c r="H33" i="95"/>
  <c r="R32" i="95"/>
  <c r="R32" i="27"/>
  <c r="R32" i="46"/>
  <c r="F33" i="46"/>
  <c r="R31" i="49"/>
  <c r="R31" i="51"/>
  <c r="R31" i="52"/>
  <c r="K33" i="53"/>
  <c r="AQ15" i="1"/>
  <c r="BE15" i="1"/>
  <c r="BC21" i="1"/>
  <c r="U33" i="84"/>
  <c r="R33" i="84"/>
  <c r="AE56" i="1"/>
  <c r="R32" i="25"/>
  <c r="R32" i="41"/>
  <c r="I33" i="102"/>
  <c r="O33" i="102"/>
  <c r="G33" i="101"/>
  <c r="U33" i="101" s="1"/>
  <c r="R31" i="101"/>
  <c r="BD97" i="1"/>
  <c r="BF97" i="1" s="1"/>
  <c r="L33" i="15"/>
  <c r="R32" i="19"/>
  <c r="BD29" i="1"/>
  <c r="S29" i="1"/>
  <c r="AE29" i="1"/>
  <c r="BE29" i="1"/>
  <c r="R32" i="55"/>
  <c r="R32" i="56"/>
  <c r="R32" i="57"/>
  <c r="BD21" i="1"/>
  <c r="F33" i="42"/>
  <c r="K33" i="42"/>
  <c r="R31" i="72"/>
  <c r="O33" i="92"/>
  <c r="P34" i="28"/>
  <c r="H33" i="59"/>
  <c r="R31" i="59"/>
  <c r="H33" i="76"/>
  <c r="BC17" i="1"/>
  <c r="AD29" i="4"/>
  <c r="AE29" i="4" s="1"/>
  <c r="I29" i="4"/>
  <c r="K17" i="4"/>
  <c r="AD17" i="4"/>
  <c r="AE17" i="4" s="1"/>
  <c r="Q24" i="4"/>
  <c r="AD24" i="4"/>
  <c r="AE24" i="4" s="1"/>
  <c r="AB107" i="1"/>
  <c r="K31" i="104"/>
  <c r="K32" i="104" s="1"/>
  <c r="AD107" i="1"/>
  <c r="AE107" i="1" s="1"/>
  <c r="BE46" i="1"/>
  <c r="R31" i="57"/>
  <c r="Q33" i="25"/>
  <c r="K33" i="26"/>
  <c r="Q33" i="26"/>
  <c r="K33" i="27"/>
  <c r="Q33" i="27"/>
  <c r="J33" i="41"/>
  <c r="P33" i="41"/>
  <c r="R32" i="42"/>
  <c r="J33" i="46"/>
  <c r="P33" i="46"/>
  <c r="F33" i="12"/>
  <c r="R31" i="43"/>
  <c r="R32" i="45"/>
  <c r="P33" i="53"/>
  <c r="S45" i="1"/>
  <c r="AE20" i="1"/>
  <c r="K33" i="16"/>
  <c r="J33" i="16"/>
  <c r="AA23" i="4"/>
  <c r="BD9" i="1"/>
  <c r="AE9" i="1"/>
  <c r="G33" i="91"/>
  <c r="F33" i="11"/>
  <c r="U23" i="4"/>
  <c r="R31" i="67"/>
  <c r="AD12" i="4"/>
  <c r="AE12" i="4" s="1"/>
  <c r="I29" i="2"/>
  <c r="Q31" i="4"/>
  <c r="AC28" i="4"/>
  <c r="M11" i="4"/>
  <c r="I33" i="19"/>
  <c r="L33" i="6"/>
  <c r="AQ60" i="1"/>
  <c r="G9" i="4"/>
  <c r="G28" i="4"/>
  <c r="Y13" i="4"/>
  <c r="Y27" i="4"/>
  <c r="Q26" i="4"/>
  <c r="R31" i="45"/>
  <c r="M25" i="4"/>
  <c r="I11" i="4"/>
  <c r="E29" i="2"/>
  <c r="S26" i="4"/>
  <c r="O26" i="4"/>
  <c r="J33" i="91"/>
  <c r="T33" i="88"/>
  <c r="F33" i="57"/>
  <c r="M21" i="2"/>
  <c r="R32" i="67"/>
  <c r="S27" i="2"/>
  <c r="S23" i="2"/>
  <c r="S25" i="2"/>
  <c r="K23" i="4"/>
  <c r="BE27" i="1"/>
  <c r="Y30" i="4"/>
  <c r="G25" i="4"/>
  <c r="BD70" i="1"/>
  <c r="AA11" i="4"/>
  <c r="G32" i="104"/>
  <c r="I33" i="11"/>
  <c r="F33" i="52"/>
  <c r="G26" i="4"/>
  <c r="U9" i="4"/>
  <c r="Y29" i="4"/>
  <c r="L32" i="97"/>
  <c r="K32" i="106"/>
  <c r="G33" i="80"/>
  <c r="BE53" i="1"/>
  <c r="BD22" i="1"/>
  <c r="BE54" i="1"/>
  <c r="AQ58" i="1"/>
  <c r="R33" i="73"/>
  <c r="S30" i="4"/>
  <c r="M31" i="4"/>
  <c r="I31" i="4"/>
  <c r="J33" i="43"/>
  <c r="I33" i="47"/>
  <c r="I33" i="49"/>
  <c r="O33" i="50"/>
  <c r="N33" i="52"/>
  <c r="L33" i="53"/>
  <c r="O33" i="20"/>
  <c r="I33" i="44"/>
  <c r="K33" i="91"/>
  <c r="F32" i="104"/>
  <c r="BC47" i="1"/>
  <c r="BC54" i="1"/>
  <c r="G33" i="52"/>
  <c r="K33" i="57"/>
  <c r="M33" i="8"/>
  <c r="I34" i="35"/>
  <c r="U11" i="4"/>
  <c r="W26" i="4"/>
  <c r="W30" i="4"/>
  <c r="AC30" i="4"/>
  <c r="S8" i="2"/>
  <c r="S26" i="2"/>
  <c r="N33" i="8"/>
  <c r="O23" i="4"/>
  <c r="O13" i="4"/>
  <c r="K13" i="4"/>
  <c r="AD25" i="4"/>
  <c r="AE25" i="4" s="1"/>
  <c r="Q13" i="4"/>
  <c r="U27" i="4"/>
  <c r="R32" i="107"/>
  <c r="W25" i="4"/>
  <c r="U30" i="4"/>
  <c r="W11" i="4"/>
  <c r="I26" i="4"/>
  <c r="O30" i="4"/>
  <c r="P110" i="1"/>
  <c r="AA31" i="4"/>
  <c r="L33" i="19"/>
  <c r="BD107" i="1"/>
  <c r="BF107" i="1" s="1"/>
  <c r="BE73" i="1"/>
  <c r="BD17" i="1"/>
  <c r="AE17" i="1"/>
  <c r="AE28" i="1"/>
  <c r="BE96" i="1"/>
  <c r="W23" i="4"/>
  <c r="O33" i="82"/>
  <c r="BD96" i="1"/>
  <c r="BF96" i="1" s="1"/>
  <c r="H31" i="107"/>
  <c r="H33" i="107" s="1"/>
  <c r="BE80" i="1"/>
  <c r="S23" i="4"/>
  <c r="Q32" i="106"/>
  <c r="BD73" i="1"/>
  <c r="BE14" i="1"/>
  <c r="F33" i="56"/>
  <c r="M34" i="35"/>
  <c r="L34" i="37"/>
  <c r="L34" i="38"/>
  <c r="Q22" i="4"/>
  <c r="S15" i="2"/>
  <c r="S28" i="2"/>
  <c r="S43" i="2"/>
  <c r="R31" i="86"/>
  <c r="R33" i="86"/>
  <c r="R32" i="26"/>
  <c r="AQ42" i="1"/>
  <c r="R33" i="37"/>
  <c r="R33" i="32"/>
  <c r="M33" i="44"/>
  <c r="AQ47" i="1"/>
  <c r="BE25" i="1"/>
  <c r="BD25" i="1"/>
  <c r="P35" i="3"/>
  <c r="M33" i="41"/>
  <c r="BD19" i="1"/>
  <c r="AQ19" i="1"/>
  <c r="BC67" i="1"/>
  <c r="BD67" i="1"/>
  <c r="BF67" i="1" s="1"/>
  <c r="BC82" i="1"/>
  <c r="R32" i="15"/>
  <c r="J33" i="17"/>
  <c r="J33" i="48"/>
  <c r="P33" i="48"/>
  <c r="P33" i="49"/>
  <c r="J33" i="50"/>
  <c r="O33" i="51"/>
  <c r="P33" i="20"/>
  <c r="BE109" i="1"/>
  <c r="BC25" i="1"/>
  <c r="AA22" i="4"/>
  <c r="I7" i="4"/>
  <c r="AA7" i="4"/>
  <c r="K7" i="4"/>
  <c r="Y7" i="4"/>
  <c r="AC7" i="4"/>
  <c r="AC16" i="4"/>
  <c r="F33" i="24"/>
  <c r="R31" i="24"/>
  <c r="BC108" i="1"/>
  <c r="BD108" i="1"/>
  <c r="BF108" i="1" s="1"/>
  <c r="I27" i="4"/>
  <c r="AD27" i="4"/>
  <c r="AE27" i="4" s="1"/>
  <c r="M105" i="1"/>
  <c r="R105" i="1"/>
  <c r="BE105" i="1" s="1"/>
  <c r="AT107" i="1"/>
  <c r="O31" i="104"/>
  <c r="O32" i="104" s="1"/>
  <c r="R31" i="66"/>
  <c r="BD71" i="1"/>
  <c r="BF71" i="1" s="1"/>
  <c r="F33" i="27"/>
  <c r="R31" i="41"/>
  <c r="F33" i="41"/>
  <c r="BC110" i="1"/>
  <c r="O34" i="31"/>
  <c r="AE75" i="1"/>
  <c r="BD75" i="1"/>
  <c r="BF75" i="1" s="1"/>
  <c r="F33" i="64"/>
  <c r="S33" i="64" s="1"/>
  <c r="R31" i="64"/>
  <c r="R33" i="64" s="1"/>
  <c r="R31" i="25"/>
  <c r="R31" i="53"/>
  <c r="S79" i="1"/>
  <c r="BE79" i="1"/>
  <c r="G19" i="4"/>
  <c r="R32" i="28"/>
  <c r="S27" i="1"/>
  <c r="R31" i="20"/>
  <c r="R31" i="11"/>
  <c r="S9" i="1"/>
  <c r="F33" i="17"/>
  <c r="L33" i="17"/>
  <c r="F33" i="19"/>
  <c r="R31" i="48"/>
  <c r="F33" i="48"/>
  <c r="L33" i="48"/>
  <c r="F33" i="49"/>
  <c r="F33" i="50"/>
  <c r="L33" i="50"/>
  <c r="F33" i="51"/>
  <c r="F33" i="90"/>
  <c r="BE110" i="1"/>
  <c r="BD62" i="1"/>
  <c r="Q33" i="56"/>
  <c r="Y15" i="4"/>
  <c r="I15" i="4"/>
  <c r="AC10" i="4"/>
  <c r="G10" i="4"/>
  <c r="Y19" i="4"/>
  <c r="M19" i="4"/>
  <c r="W19" i="4"/>
  <c r="I19" i="4"/>
  <c r="S19" i="4"/>
  <c r="R107" i="1"/>
  <c r="S107" i="1" s="1"/>
  <c r="P107" i="1"/>
  <c r="H31" i="104"/>
  <c r="H32" i="104" s="1"/>
  <c r="R31" i="46"/>
  <c r="R32" i="51"/>
  <c r="BE59" i="1"/>
  <c r="AE59" i="1"/>
  <c r="N33" i="57"/>
  <c r="AB23" i="4"/>
  <c r="AC23" i="4" s="1"/>
  <c r="R29" i="2"/>
  <c r="U8" i="4"/>
  <c r="AA8" i="4"/>
  <c r="AC8" i="4"/>
  <c r="M8" i="4"/>
  <c r="AD16" i="4"/>
  <c r="AE16" i="4" s="1"/>
  <c r="O20" i="4"/>
  <c r="K20" i="4"/>
  <c r="I16" i="4"/>
  <c r="Y16" i="4"/>
  <c r="W16" i="4"/>
  <c r="G16" i="4"/>
  <c r="U16" i="4"/>
  <c r="H33" i="25"/>
  <c r="R31" i="42"/>
  <c r="F33" i="65"/>
  <c r="U33" i="65" s="1"/>
  <c r="R31" i="65"/>
  <c r="R33" i="65" s="1"/>
  <c r="AQ17" i="1"/>
  <c r="AQ105" i="1"/>
  <c r="J33" i="18"/>
  <c r="R31" i="18"/>
  <c r="R32" i="18"/>
  <c r="BD65" i="1"/>
  <c r="BF65" i="1" s="1"/>
  <c r="S65" i="1"/>
  <c r="R31" i="88"/>
  <c r="AE54" i="1"/>
  <c r="R31" i="83"/>
  <c r="O33" i="24"/>
  <c r="R32" i="92"/>
  <c r="Q33" i="102"/>
  <c r="K33" i="14"/>
  <c r="S56" i="1"/>
  <c r="BD56" i="1"/>
  <c r="BE47" i="1"/>
  <c r="AE74" i="1"/>
  <c r="BD74" i="1"/>
  <c r="BF74" i="1" s="1"/>
  <c r="BD103" i="1"/>
  <c r="BF103" i="1" s="1"/>
  <c r="BD49" i="1"/>
  <c r="H33" i="6"/>
  <c r="BE13" i="1"/>
  <c r="BC13" i="1"/>
  <c r="R31" i="61"/>
  <c r="R33" i="61" s="1"/>
  <c r="R31" i="73"/>
  <c r="R31" i="26"/>
  <c r="AK107" i="1"/>
  <c r="H33" i="15"/>
  <c r="N33" i="15"/>
  <c r="H33" i="17"/>
  <c r="M33" i="92"/>
  <c r="R31" i="84"/>
  <c r="BC55" i="1"/>
  <c r="L33" i="94"/>
  <c r="H33" i="58"/>
  <c r="R31" i="58"/>
  <c r="I34" i="30"/>
  <c r="R32" i="30"/>
  <c r="U33" i="73"/>
  <c r="R31" i="92"/>
  <c r="F33" i="92"/>
  <c r="S104" i="1"/>
  <c r="BD104" i="1"/>
  <c r="BF104" i="1" s="1"/>
  <c r="R32" i="38"/>
  <c r="M22" i="4"/>
  <c r="G22" i="4"/>
  <c r="O22" i="4"/>
  <c r="W8" i="4"/>
  <c r="W20" i="4"/>
  <c r="AD28" i="4"/>
  <c r="AE28" i="4" s="1"/>
  <c r="O28" i="4"/>
  <c r="AC22" i="4"/>
  <c r="R31" i="89"/>
  <c r="F33" i="89"/>
  <c r="R33" i="89" s="1"/>
  <c r="J33" i="42"/>
  <c r="BE97" i="1"/>
  <c r="S72" i="1"/>
  <c r="BD72" i="1"/>
  <c r="BF72" i="1" s="1"/>
  <c r="BD69" i="1"/>
  <c r="BF69" i="1" s="1"/>
  <c r="M10" i="4"/>
  <c r="S8" i="4"/>
  <c r="S20" i="4"/>
  <c r="R31" i="5"/>
  <c r="H33" i="5"/>
  <c r="R32" i="5"/>
  <c r="G33" i="9"/>
  <c r="AD21" i="4"/>
  <c r="AE21" i="4" s="1"/>
  <c r="S33" i="62"/>
  <c r="BE10" i="1"/>
  <c r="S12" i="1"/>
  <c r="Q98" i="1"/>
  <c r="N33" i="76"/>
  <c r="O19" i="4"/>
  <c r="S70" i="1"/>
  <c r="BE76" i="1"/>
  <c r="BE90" i="1"/>
  <c r="BE69" i="1"/>
  <c r="S53" i="1"/>
  <c r="R33" i="35"/>
  <c r="M15" i="4"/>
  <c r="I33" i="20"/>
  <c r="L33" i="47"/>
  <c r="AE22" i="1"/>
  <c r="H33" i="56"/>
  <c r="L33" i="56"/>
  <c r="BE66" i="1"/>
  <c r="BC43" i="1"/>
  <c r="H33" i="57"/>
  <c r="M7" i="4"/>
  <c r="M17" i="4"/>
  <c r="G15" i="4"/>
  <c r="S20" i="2"/>
  <c r="O33" i="76"/>
  <c r="AN91" i="1"/>
  <c r="Q33" i="81"/>
  <c r="K33" i="90"/>
  <c r="BD27" i="1"/>
  <c r="BC44" i="1"/>
  <c r="AE60" i="1"/>
  <c r="S32" i="2"/>
  <c r="E38" i="2"/>
  <c r="R33" i="74"/>
  <c r="BE51" i="1"/>
  <c r="I33" i="59"/>
  <c r="AQ24" i="1"/>
  <c r="P33" i="17"/>
  <c r="P33" i="26"/>
  <c r="N33" i="49"/>
  <c r="H33" i="50"/>
  <c r="I33" i="53"/>
  <c r="M32" i="104"/>
  <c r="BD78" i="1"/>
  <c r="BC29" i="1"/>
  <c r="BC53" i="1"/>
  <c r="AE110" i="1"/>
  <c r="K33" i="58"/>
  <c r="S33" i="2"/>
  <c r="O33" i="16"/>
  <c r="K33" i="10"/>
  <c r="K33" i="76"/>
  <c r="AZ91" i="1"/>
  <c r="BE21" i="1"/>
  <c r="N33" i="13"/>
  <c r="BD11" i="1"/>
  <c r="G23" i="4"/>
  <c r="AE82" i="1"/>
  <c r="AC84" i="1"/>
  <c r="R31" i="76"/>
  <c r="R33" i="72"/>
  <c r="U33" i="86"/>
  <c r="BA89" i="1"/>
  <c r="BC89" i="1" s="1"/>
  <c r="BA94" i="1"/>
  <c r="BC94" i="1" s="1"/>
  <c r="U33" i="87"/>
  <c r="G33" i="76"/>
  <c r="L33" i="81"/>
  <c r="M33" i="24"/>
  <c r="O33" i="27"/>
  <c r="R33" i="83"/>
  <c r="R32" i="90"/>
  <c r="S32" i="14"/>
  <c r="S33" i="66"/>
  <c r="R33" i="40"/>
  <c r="AE43" i="1"/>
  <c r="BE28" i="1"/>
  <c r="BC60" i="1"/>
  <c r="R32" i="16"/>
  <c r="R32" i="34"/>
  <c r="S110" i="1"/>
  <c r="M23" i="4"/>
  <c r="R31" i="95"/>
  <c r="AE23" i="1"/>
  <c r="R33" i="30"/>
  <c r="I20" i="4"/>
  <c r="Q20" i="4"/>
  <c r="I28" i="4"/>
  <c r="J32" i="104"/>
  <c r="R31" i="17"/>
  <c r="H33" i="27"/>
  <c r="R33" i="31"/>
  <c r="F33" i="76"/>
  <c r="S33" i="63"/>
  <c r="AQ84" i="1"/>
  <c r="Q33" i="76"/>
  <c r="N33" i="81"/>
  <c r="AO94" i="1"/>
  <c r="AQ94" i="1" s="1"/>
  <c r="G33" i="23"/>
  <c r="K33" i="23"/>
  <c r="H33" i="53"/>
  <c r="R33" i="39"/>
  <c r="BD26" i="1"/>
  <c r="AQ62" i="1"/>
  <c r="R32" i="58"/>
  <c r="H34" i="30"/>
  <c r="AD9" i="4"/>
  <c r="AE9" i="4" s="1"/>
  <c r="S13" i="2"/>
  <c r="AH91" i="1"/>
  <c r="R31" i="106"/>
  <c r="S54" i="1"/>
  <c r="S49" i="1"/>
  <c r="BD44" i="1"/>
  <c r="R32" i="94"/>
  <c r="R32" i="7"/>
  <c r="BD59" i="1"/>
  <c r="R33" i="29"/>
  <c r="R33" i="36"/>
  <c r="R33" i="38"/>
  <c r="S42" i="2"/>
  <c r="F33" i="102"/>
  <c r="P33" i="10"/>
  <c r="K33" i="25"/>
  <c r="I33" i="91"/>
  <c r="R32" i="103"/>
  <c r="BE8" i="1"/>
  <c r="AE18" i="1"/>
  <c r="BD28" i="1"/>
  <c r="F33" i="54"/>
  <c r="K33" i="22"/>
  <c r="AD31" i="4"/>
  <c r="AE31" i="4" s="1"/>
  <c r="S49" i="2"/>
  <c r="S16" i="2"/>
  <c r="M33" i="81"/>
  <c r="R32" i="20"/>
  <c r="L33" i="20"/>
  <c r="BD14" i="1"/>
  <c r="BE42" i="1"/>
  <c r="BE64" i="1"/>
  <c r="BE78" i="1"/>
  <c r="AE57" i="1"/>
  <c r="BE104" i="1"/>
  <c r="BE48" i="1"/>
  <c r="N33" i="16"/>
  <c r="R32" i="21"/>
  <c r="R33" i="87"/>
  <c r="BE95" i="1"/>
  <c r="F33" i="15"/>
  <c r="J33" i="19"/>
  <c r="R31" i="47"/>
  <c r="J33" i="49"/>
  <c r="R32" i="70"/>
  <c r="AE78" i="1"/>
  <c r="I33" i="95"/>
  <c r="BE24" i="1"/>
  <c r="AC11" i="4"/>
  <c r="L33" i="67"/>
  <c r="BE11" i="1"/>
  <c r="R32" i="44"/>
  <c r="P33" i="44"/>
  <c r="R32" i="40"/>
  <c r="K34" i="40"/>
  <c r="S8" i="1"/>
  <c r="BD8" i="1"/>
  <c r="BD51" i="1"/>
  <c r="AQ51" i="1"/>
  <c r="BD15" i="1"/>
  <c r="BC15" i="1"/>
  <c r="U33" i="74"/>
  <c r="I32" i="98"/>
  <c r="AC99" i="1"/>
  <c r="R31" i="44"/>
  <c r="K33" i="44"/>
  <c r="G33" i="90"/>
  <c r="R31" i="90"/>
  <c r="I33" i="100"/>
  <c r="R33" i="100" s="1"/>
  <c r="R31" i="100"/>
  <c r="R33" i="66"/>
  <c r="BC78" i="1"/>
  <c r="I33" i="107"/>
  <c r="AC88" i="1"/>
  <c r="AE83" i="1"/>
  <c r="AC93" i="1"/>
  <c r="AO99" i="1"/>
  <c r="M32" i="98"/>
  <c r="BE60" i="1"/>
  <c r="H33" i="24"/>
  <c r="R32" i="24"/>
  <c r="N33" i="68"/>
  <c r="R31" i="68"/>
  <c r="S20" i="1"/>
  <c r="BD20" i="1"/>
  <c r="BD23" i="1"/>
  <c r="AQ23" i="1"/>
  <c r="BD18" i="1"/>
  <c r="R32" i="29"/>
  <c r="AQ44" i="1"/>
  <c r="H34" i="34"/>
  <c r="R33" i="34"/>
  <c r="H34" i="35"/>
  <c r="R32" i="35"/>
  <c r="BE26" i="1"/>
  <c r="U33" i="83"/>
  <c r="J33" i="23"/>
  <c r="R31" i="23"/>
  <c r="L32" i="104"/>
  <c r="R30" i="104"/>
  <c r="R32" i="104" s="1"/>
  <c r="R31" i="22"/>
  <c r="L33" i="22"/>
  <c r="BE22" i="1"/>
  <c r="R31" i="71"/>
  <c r="K33" i="71"/>
  <c r="U33" i="71" s="1"/>
  <c r="BD55" i="1"/>
  <c r="S55" i="1"/>
  <c r="R31" i="21"/>
  <c r="M33" i="21"/>
  <c r="P32" i="98"/>
  <c r="BA99" i="1"/>
  <c r="I34" i="28"/>
  <c r="R33" i="28"/>
  <c r="O34" i="39"/>
  <c r="R32" i="39"/>
  <c r="AE53" i="1"/>
  <c r="BD53" i="1"/>
  <c r="BC64" i="1"/>
  <c r="BD64" i="1"/>
  <c r="BF64" i="1" s="1"/>
  <c r="R32" i="11"/>
  <c r="K33" i="11"/>
  <c r="H33" i="52"/>
  <c r="R32" i="52"/>
  <c r="BD57" i="1"/>
  <c r="R31" i="16"/>
  <c r="Q33" i="16"/>
  <c r="O34" i="32"/>
  <c r="R32" i="32"/>
  <c r="F33" i="70"/>
  <c r="R31" i="70"/>
  <c r="R33" i="103"/>
  <c r="S31" i="14"/>
  <c r="J33" i="14"/>
  <c r="BE45" i="1"/>
  <c r="AE45" i="1"/>
  <c r="J33" i="6"/>
  <c r="R32" i="6"/>
  <c r="P33" i="6"/>
  <c r="R31" i="6"/>
  <c r="R31" i="7"/>
  <c r="M33" i="7"/>
  <c r="R31" i="9"/>
  <c r="I33" i="9"/>
  <c r="R32" i="9"/>
  <c r="H33" i="9"/>
  <c r="H33" i="12"/>
  <c r="R31" i="12"/>
  <c r="G33" i="12"/>
  <c r="R32" i="12"/>
  <c r="P34" i="31"/>
  <c r="R32" i="31"/>
  <c r="J34" i="40"/>
  <c r="R33" i="88"/>
  <c r="M33" i="102"/>
  <c r="R31" i="102"/>
  <c r="BD45" i="1"/>
  <c r="BC45" i="1"/>
  <c r="I33" i="56"/>
  <c r="R31" i="56"/>
  <c r="Q84" i="1"/>
  <c r="S82" i="1"/>
  <c r="R31" i="69"/>
  <c r="H33" i="69"/>
  <c r="R33" i="69" s="1"/>
  <c r="R31" i="96"/>
  <c r="H33" i="96"/>
  <c r="U33" i="96" s="1"/>
  <c r="BD46" i="1"/>
  <c r="AE46" i="1"/>
  <c r="S33" i="61"/>
  <c r="N33" i="91"/>
  <c r="R31" i="91"/>
  <c r="M33" i="91"/>
  <c r="R32" i="91"/>
  <c r="BE55" i="1"/>
  <c r="AQ55" i="1"/>
  <c r="BC26" i="1"/>
  <c r="H33" i="94"/>
  <c r="S28" i="1"/>
  <c r="K31" i="75" l="1"/>
  <c r="K33" i="75" s="1"/>
  <c r="M31" i="75"/>
  <c r="M33" i="75" s="1"/>
  <c r="J31" i="75"/>
  <c r="J33" i="75" s="1"/>
  <c r="L31" i="75"/>
  <c r="L33" i="75" s="1"/>
  <c r="I31" i="75"/>
  <c r="I33" i="75" s="1"/>
  <c r="BF80" i="1"/>
  <c r="AQ91" i="1"/>
  <c r="AE91" i="1"/>
  <c r="R31" i="81"/>
  <c r="BD90" i="1"/>
  <c r="BF90" i="1" s="1"/>
  <c r="BF12" i="1"/>
  <c r="BF16" i="1"/>
  <c r="BF42" i="1"/>
  <c r="BF24" i="1"/>
  <c r="R33" i="101"/>
  <c r="BF62" i="1"/>
  <c r="BF18" i="1"/>
  <c r="R33" i="59"/>
  <c r="U33" i="78"/>
  <c r="R33" i="47"/>
  <c r="BF20" i="1"/>
  <c r="R34" i="36"/>
  <c r="BF43" i="1"/>
  <c r="BC86" i="1"/>
  <c r="BC83" i="1"/>
  <c r="BA93" i="1"/>
  <c r="BC93" i="1" s="1"/>
  <c r="BF49" i="1"/>
  <c r="R31" i="94"/>
  <c r="R33" i="94" s="1"/>
  <c r="R33" i="55"/>
  <c r="BF79" i="1"/>
  <c r="R31" i="80"/>
  <c r="R33" i="80" s="1"/>
  <c r="R33" i="56"/>
  <c r="K33" i="94"/>
  <c r="BF23" i="1"/>
  <c r="BF27" i="1"/>
  <c r="BF53" i="1"/>
  <c r="R33" i="22"/>
  <c r="R33" i="48"/>
  <c r="R33" i="25"/>
  <c r="BC91" i="1"/>
  <c r="R33" i="10"/>
  <c r="BF44" i="1"/>
  <c r="R33" i="52"/>
  <c r="BD91" i="1"/>
  <c r="BF105" i="1"/>
  <c r="R33" i="15"/>
  <c r="R33" i="51"/>
  <c r="BF110" i="1"/>
  <c r="BD109" i="1"/>
  <c r="BF109" i="1" s="1"/>
  <c r="S38" i="2"/>
  <c r="BF60" i="1"/>
  <c r="BF15" i="1"/>
  <c r="BF56" i="1"/>
  <c r="R34" i="29"/>
  <c r="BF10" i="1"/>
  <c r="U33" i="100"/>
  <c r="BF70" i="1"/>
  <c r="BF50" i="1"/>
  <c r="R31" i="77"/>
  <c r="R33" i="77" s="1"/>
  <c r="R33" i="42"/>
  <c r="BF46" i="1"/>
  <c r="BF21" i="1"/>
  <c r="BF19" i="1"/>
  <c r="R33" i="54"/>
  <c r="BF58" i="1"/>
  <c r="S29" i="2"/>
  <c r="R33" i="16"/>
  <c r="R30" i="106"/>
  <c r="R32" i="106" s="1"/>
  <c r="BD86" i="1"/>
  <c r="BD92" i="1"/>
  <c r="BF92" i="1" s="1"/>
  <c r="BF29" i="1"/>
  <c r="R33" i="49"/>
  <c r="S86" i="1"/>
  <c r="BF73" i="1"/>
  <c r="R33" i="8"/>
  <c r="BD85" i="1"/>
  <c r="BF85" i="1" s="1"/>
  <c r="R33" i="43"/>
  <c r="R32" i="76"/>
  <c r="R33" i="76" s="1"/>
  <c r="R33" i="50"/>
  <c r="K33" i="81"/>
  <c r="R34" i="33"/>
  <c r="BF47" i="1"/>
  <c r="BE86" i="1"/>
  <c r="R33" i="95"/>
  <c r="S105" i="1"/>
  <c r="BE91" i="1"/>
  <c r="R32" i="97"/>
  <c r="R32" i="81"/>
  <c r="AE86" i="1"/>
  <c r="S33" i="13"/>
  <c r="R34" i="30"/>
  <c r="AD23" i="4"/>
  <c r="AE23" i="4" s="1"/>
  <c r="AE32" i="4" s="1"/>
  <c r="R33" i="7"/>
  <c r="BF51" i="1"/>
  <c r="S33" i="67"/>
  <c r="BF48" i="1"/>
  <c r="R33" i="17"/>
  <c r="BD98" i="1"/>
  <c r="R31" i="82"/>
  <c r="R33" i="82" s="1"/>
  <c r="R33" i="46"/>
  <c r="R33" i="53"/>
  <c r="H33" i="102"/>
  <c r="R33" i="79"/>
  <c r="BF26" i="1"/>
  <c r="T33" i="95"/>
  <c r="R33" i="18"/>
  <c r="R33" i="57"/>
  <c r="R33" i="27"/>
  <c r="BD83" i="1"/>
  <c r="BF83" i="1" s="1"/>
  <c r="R33" i="23"/>
  <c r="R34" i="37"/>
  <c r="R33" i="85"/>
  <c r="R33" i="11"/>
  <c r="S21" i="2"/>
  <c r="BF9" i="1"/>
  <c r="R33" i="19"/>
  <c r="R33" i="102"/>
  <c r="R31" i="107"/>
  <c r="R33" i="107" s="1"/>
  <c r="R33" i="24"/>
  <c r="AQ83" i="1"/>
  <c r="BD87" i="1"/>
  <c r="BF87" i="1" s="1"/>
  <c r="AO93" i="1"/>
  <c r="AQ93" i="1" s="1"/>
  <c r="BF13" i="1"/>
  <c r="BF54" i="1"/>
  <c r="R34" i="31"/>
  <c r="R34" i="39"/>
  <c r="K32" i="4"/>
  <c r="O99" i="1" s="1"/>
  <c r="O32" i="4"/>
  <c r="W63" i="1" s="1"/>
  <c r="BF78" i="1"/>
  <c r="R33" i="45"/>
  <c r="R33" i="41"/>
  <c r="R33" i="21"/>
  <c r="BF14" i="1"/>
  <c r="BF59" i="1"/>
  <c r="R33" i="70"/>
  <c r="R33" i="5"/>
  <c r="BF17" i="1"/>
  <c r="R33" i="67"/>
  <c r="S32" i="4"/>
  <c r="AG99" i="1" s="1"/>
  <c r="AH99" i="1" s="1"/>
  <c r="AG100" i="1" s="1"/>
  <c r="Y32" i="4"/>
  <c r="AR63" i="1" s="1"/>
  <c r="BF25" i="1"/>
  <c r="G32" i="4"/>
  <c r="I99" i="1" s="1"/>
  <c r="T33" i="89"/>
  <c r="AC32" i="4"/>
  <c r="AY98" i="1" s="1"/>
  <c r="AZ98" i="1" s="1"/>
  <c r="AX100" i="1" s="1"/>
  <c r="Q32" i="4"/>
  <c r="Z63" i="1" s="1"/>
  <c r="AA32" i="4"/>
  <c r="AV98" i="1" s="1"/>
  <c r="AW98" i="1" s="1"/>
  <c r="AU100" i="1" s="1"/>
  <c r="BF22" i="1"/>
  <c r="W32" i="4"/>
  <c r="R34" i="28"/>
  <c r="R34" i="35"/>
  <c r="R33" i="58"/>
  <c r="R33" i="26"/>
  <c r="BF57" i="1"/>
  <c r="R34" i="40"/>
  <c r="R34" i="38"/>
  <c r="R34" i="32"/>
  <c r="U32" i="4"/>
  <c r="AI63" i="1" s="1"/>
  <c r="AK63" i="1" s="1"/>
  <c r="R33" i="20"/>
  <c r="I32" i="4"/>
  <c r="L99" i="1" s="1"/>
  <c r="M99" i="1" s="1"/>
  <c r="L100" i="1" s="1"/>
  <c r="R33" i="91"/>
  <c r="R33" i="90"/>
  <c r="M32" i="4"/>
  <c r="U99" i="1" s="1"/>
  <c r="R33" i="92"/>
  <c r="BF8" i="1"/>
  <c r="R33" i="96"/>
  <c r="R33" i="44"/>
  <c r="BF11" i="1"/>
  <c r="R34" i="34"/>
  <c r="R33" i="9"/>
  <c r="BF45" i="1"/>
  <c r="AC89" i="1"/>
  <c r="AE89" i="1" s="1"/>
  <c r="AC94" i="1"/>
  <c r="AE94" i="1" s="1"/>
  <c r="AE84" i="1"/>
  <c r="R33" i="71"/>
  <c r="R33" i="6"/>
  <c r="S33" i="14"/>
  <c r="BF28" i="1"/>
  <c r="R33" i="12"/>
  <c r="U33" i="69"/>
  <c r="AE88" i="1"/>
  <c r="BD88" i="1"/>
  <c r="BF88" i="1" s="1"/>
  <c r="BD99" i="1"/>
  <c r="R33" i="68"/>
  <c r="T33" i="68"/>
  <c r="R32" i="98"/>
  <c r="Q89" i="1"/>
  <c r="BD84" i="1"/>
  <c r="BF84" i="1" s="1"/>
  <c r="Q94" i="1"/>
  <c r="S84" i="1"/>
  <c r="BF55" i="1"/>
  <c r="AE93" i="1"/>
  <c r="R31" i="75" l="1"/>
  <c r="R33" i="75" s="1"/>
  <c r="R33" i="81"/>
  <c r="BF91" i="1"/>
  <c r="AU63" i="1"/>
  <c r="AW63" i="1" s="1"/>
  <c r="AA98" i="1"/>
  <c r="AB98" i="1" s="1"/>
  <c r="Z100" i="1" s="1"/>
  <c r="L33" i="98"/>
  <c r="L34" i="98" s="1"/>
  <c r="L33" i="99" s="1"/>
  <c r="BF86" i="1"/>
  <c r="BD93" i="1"/>
  <c r="BF93" i="1" s="1"/>
  <c r="AX63" i="1"/>
  <c r="AZ63" i="1" s="1"/>
  <c r="AV99" i="1"/>
  <c r="P33" i="98" s="1"/>
  <c r="P34" i="98" s="1"/>
  <c r="P33" i="99" s="1"/>
  <c r="X99" i="1"/>
  <c r="J33" i="98" s="1"/>
  <c r="J34" i="98" s="1"/>
  <c r="J33" i="99" s="1"/>
  <c r="L98" i="1"/>
  <c r="M98" i="1" s="1"/>
  <c r="K100" i="1" s="1"/>
  <c r="M100" i="1" s="1"/>
  <c r="K63" i="1"/>
  <c r="G31" i="60" s="1"/>
  <c r="G33" i="60" s="1"/>
  <c r="N63" i="1"/>
  <c r="P63" i="1" s="1"/>
  <c r="O98" i="1"/>
  <c r="P98" i="1" s="1"/>
  <c r="N100" i="1" s="1"/>
  <c r="H33" i="98"/>
  <c r="H34" i="98" s="1"/>
  <c r="H33" i="99" s="1"/>
  <c r="H33" i="97"/>
  <c r="H34" i="97" s="1"/>
  <c r="H32" i="99" s="1"/>
  <c r="P99" i="1"/>
  <c r="O100" i="1" s="1"/>
  <c r="AY99" i="1"/>
  <c r="AZ99" i="1" s="1"/>
  <c r="AY100" i="1" s="1"/>
  <c r="AZ100" i="1" s="1"/>
  <c r="X98" i="1"/>
  <c r="Y98" i="1" s="1"/>
  <c r="W100" i="1" s="1"/>
  <c r="AS98" i="1"/>
  <c r="AT98" i="1" s="1"/>
  <c r="AR100" i="1" s="1"/>
  <c r="I98" i="1"/>
  <c r="J98" i="1" s="1"/>
  <c r="H100" i="1" s="1"/>
  <c r="L33" i="97"/>
  <c r="L34" i="97" s="1"/>
  <c r="L32" i="99" s="1"/>
  <c r="AS99" i="1"/>
  <c r="O33" i="97" s="1"/>
  <c r="O34" i="97" s="1"/>
  <c r="O32" i="99" s="1"/>
  <c r="H63" i="1"/>
  <c r="AF63" i="1"/>
  <c r="L31" i="60" s="1"/>
  <c r="L33" i="60" s="1"/>
  <c r="AA99" i="1"/>
  <c r="AG98" i="1"/>
  <c r="AH98" i="1" s="1"/>
  <c r="AF100" i="1" s="1"/>
  <c r="AH100" i="1" s="1"/>
  <c r="AB63" i="1"/>
  <c r="K31" i="60"/>
  <c r="K33" i="60" s="1"/>
  <c r="J99" i="1"/>
  <c r="I100" i="1" s="1"/>
  <c r="F33" i="98"/>
  <c r="F34" i="98" s="1"/>
  <c r="F33" i="97"/>
  <c r="F34" i="97" s="1"/>
  <c r="AM98" i="1"/>
  <c r="AN98" i="1" s="1"/>
  <c r="AL100" i="1" s="1"/>
  <c r="AL63" i="1"/>
  <c r="AM99" i="1"/>
  <c r="T63" i="1"/>
  <c r="AC63" i="1" s="1"/>
  <c r="AE63" i="1" s="1"/>
  <c r="U98" i="1"/>
  <c r="AJ99" i="1"/>
  <c r="AK99" i="1" s="1"/>
  <c r="AJ100" i="1" s="1"/>
  <c r="AJ98" i="1"/>
  <c r="AK98" i="1" s="1"/>
  <c r="AI100" i="1" s="1"/>
  <c r="R99" i="1"/>
  <c r="S99" i="1" s="1"/>
  <c r="R100" i="1" s="1"/>
  <c r="G33" i="98"/>
  <c r="G34" i="98" s="1"/>
  <c r="G33" i="99" s="1"/>
  <c r="M31" i="60"/>
  <c r="M33" i="60" s="1"/>
  <c r="G33" i="97"/>
  <c r="G34" i="97" s="1"/>
  <c r="G32" i="99" s="1"/>
  <c r="O31" i="60"/>
  <c r="O33" i="60" s="1"/>
  <c r="AT63" i="1"/>
  <c r="Y63" i="1"/>
  <c r="J31" i="60"/>
  <c r="J33" i="60" s="1"/>
  <c r="I33" i="97"/>
  <c r="I34" i="97" s="1"/>
  <c r="I32" i="99" s="1"/>
  <c r="I33" i="98"/>
  <c r="I34" i="98" s="1"/>
  <c r="I33" i="99" s="1"/>
  <c r="V99" i="1"/>
  <c r="U100" i="1" s="1"/>
  <c r="S94" i="1"/>
  <c r="BD94" i="1"/>
  <c r="BF94" i="1" s="1"/>
  <c r="S89" i="1"/>
  <c r="BD89" i="1"/>
  <c r="BF89" i="1" s="1"/>
  <c r="J33" i="97" l="1"/>
  <c r="J34" i="97" s="1"/>
  <c r="J32" i="99" s="1"/>
  <c r="J34" i="99" s="1"/>
  <c r="L34" i="99"/>
  <c r="I34" i="99"/>
  <c r="AD99" i="1"/>
  <c r="AE99" i="1" s="1"/>
  <c r="AD100" i="1" s="1"/>
  <c r="Q31" i="60"/>
  <c r="Q33" i="60" s="1"/>
  <c r="BA63" i="1"/>
  <c r="BC63" i="1" s="1"/>
  <c r="Y99" i="1"/>
  <c r="X100" i="1" s="1"/>
  <c r="Y100" i="1" s="1"/>
  <c r="P31" i="60"/>
  <c r="P33" i="60" s="1"/>
  <c r="H34" i="99"/>
  <c r="BB98" i="1"/>
  <c r="BC98" i="1" s="1"/>
  <c r="BA100" i="1" s="1"/>
  <c r="BB99" i="1"/>
  <c r="BC99" i="1" s="1"/>
  <c r="BB100" i="1" s="1"/>
  <c r="AH63" i="1"/>
  <c r="Q33" i="98"/>
  <c r="Q34" i="98" s="1"/>
  <c r="Q33" i="99" s="1"/>
  <c r="AW99" i="1"/>
  <c r="AV100" i="1" s="1"/>
  <c r="AW100" i="1" s="1"/>
  <c r="P33" i="97"/>
  <c r="P34" i="97" s="1"/>
  <c r="P32" i="99" s="1"/>
  <c r="P34" i="99" s="1"/>
  <c r="AK100" i="1"/>
  <c r="AT99" i="1"/>
  <c r="AS100" i="1" s="1"/>
  <c r="AT100" i="1" s="1"/>
  <c r="M63" i="1"/>
  <c r="Q33" i="97"/>
  <c r="Q34" i="97" s="1"/>
  <c r="Q32" i="99" s="1"/>
  <c r="H31" i="60"/>
  <c r="H33" i="60" s="1"/>
  <c r="R98" i="1"/>
  <c r="S98" i="1" s="1"/>
  <c r="Q100" i="1" s="1"/>
  <c r="S100" i="1" s="1"/>
  <c r="AD98" i="1"/>
  <c r="AE98" i="1" s="1"/>
  <c r="AC100" i="1" s="1"/>
  <c r="J100" i="1"/>
  <c r="G34" i="99"/>
  <c r="O33" i="98"/>
  <c r="O34" i="98" s="1"/>
  <c r="O33" i="99" s="1"/>
  <c r="O34" i="99" s="1"/>
  <c r="V98" i="1"/>
  <c r="T100" i="1" s="1"/>
  <c r="V100" i="1" s="1"/>
  <c r="P100" i="1"/>
  <c r="M33" i="97"/>
  <c r="M34" i="97" s="1"/>
  <c r="M32" i="99" s="1"/>
  <c r="J63" i="1"/>
  <c r="F31" i="60"/>
  <c r="F33" i="60" s="1"/>
  <c r="M33" i="98"/>
  <c r="M34" i="98" s="1"/>
  <c r="M33" i="99" s="1"/>
  <c r="Q63" i="1"/>
  <c r="S63" i="1" s="1"/>
  <c r="K33" i="97"/>
  <c r="K34" i="97" s="1"/>
  <c r="K32" i="99" s="1"/>
  <c r="K33" i="98"/>
  <c r="K34" i="98" s="1"/>
  <c r="K33" i="99" s="1"/>
  <c r="AB99" i="1"/>
  <c r="AA100" i="1" s="1"/>
  <c r="AB100" i="1" s="1"/>
  <c r="N31" i="60"/>
  <c r="N33" i="60" s="1"/>
  <c r="AN63" i="1"/>
  <c r="I31" i="60"/>
  <c r="I33" i="60" s="1"/>
  <c r="AP98" i="1"/>
  <c r="AQ98" i="1" s="1"/>
  <c r="AO100" i="1" s="1"/>
  <c r="AO63" i="1"/>
  <c r="AQ63" i="1" s="1"/>
  <c r="N33" i="97"/>
  <c r="N34" i="97" s="1"/>
  <c r="N32" i="99" s="1"/>
  <c r="N33" i="98"/>
  <c r="N34" i="98" s="1"/>
  <c r="N33" i="99" s="1"/>
  <c r="AN99" i="1"/>
  <c r="AM100" i="1" s="1"/>
  <c r="AN100" i="1" s="1"/>
  <c r="V63" i="1"/>
  <c r="AP99" i="1"/>
  <c r="AQ99" i="1" s="1"/>
  <c r="AP100" i="1" s="1"/>
  <c r="F33" i="99"/>
  <c r="F32" i="99"/>
  <c r="M34" i="99" l="1"/>
  <c r="AE100" i="1"/>
  <c r="BC100" i="1"/>
  <c r="Q34" i="99"/>
  <c r="AQ100" i="1"/>
  <c r="N34" i="99"/>
  <c r="S33" i="60"/>
  <c r="R33" i="97"/>
  <c r="R34" i="97" s="1"/>
  <c r="BE98" i="1"/>
  <c r="BF98" i="1" s="1"/>
  <c r="BD100" i="1" s="1"/>
  <c r="T34" i="97"/>
  <c r="R31" i="60"/>
  <c r="R33" i="60" s="1"/>
  <c r="K34" i="99"/>
  <c r="R33" i="99"/>
  <c r="BE99" i="1"/>
  <c r="BF99" i="1" s="1"/>
  <c r="BE100" i="1" s="1"/>
  <c r="T34" i="98"/>
  <c r="BD63" i="1"/>
  <c r="BF63" i="1" s="1"/>
  <c r="R33" i="98"/>
  <c r="R34" i="98" s="1"/>
  <c r="F34" i="99"/>
  <c r="R32" i="99"/>
  <c r="BF100" i="1" l="1"/>
  <c r="R34" i="99"/>
  <c r="T34" i="99"/>
</calcChain>
</file>

<file path=xl/sharedStrings.xml><?xml version="1.0" encoding="utf-8"?>
<sst xmlns="http://schemas.openxmlformats.org/spreadsheetml/2006/main" count="9751" uniqueCount="1346">
  <si>
    <t>FICHA DE INDICADOR DE CALIDAD</t>
  </si>
  <si>
    <t>Nombre</t>
  </si>
  <si>
    <t>Justificación</t>
  </si>
  <si>
    <t>MES</t>
  </si>
  <si>
    <t>ENE</t>
  </si>
  <si>
    <t>FEB</t>
  </si>
  <si>
    <t>MAR</t>
  </si>
  <si>
    <t>ABR</t>
  </si>
  <si>
    <t>MAY</t>
  </si>
  <si>
    <t>JUN</t>
  </si>
  <si>
    <t>JUL</t>
  </si>
  <si>
    <t>AGO</t>
  </si>
  <si>
    <t>SEP</t>
  </si>
  <si>
    <t>OCT</t>
  </si>
  <si>
    <t>NOV</t>
  </si>
  <si>
    <t>DIC</t>
  </si>
  <si>
    <t>Numerador</t>
  </si>
  <si>
    <t>Fuente numerador</t>
  </si>
  <si>
    <t>Denominador</t>
  </si>
  <si>
    <t>Fuente denominador</t>
  </si>
  <si>
    <t>Fórmula de Cálculo</t>
  </si>
  <si>
    <t>Unidad de medición</t>
  </si>
  <si>
    <t>Mensual</t>
  </si>
  <si>
    <t>Factor</t>
  </si>
  <si>
    <t>Periodicidad remisión de la información</t>
  </si>
  <si>
    <t>Semestral</t>
  </si>
  <si>
    <t>Responsable</t>
  </si>
  <si>
    <t>Estándar meta</t>
  </si>
  <si>
    <t>Umbral de desempeño no aceptable</t>
  </si>
  <si>
    <t>Número total de pacientes hospitalizados que fallecen después de 48 horas del ingreso</t>
  </si>
  <si>
    <t>Número total de pacientes hospitalizados</t>
  </si>
  <si>
    <t>Sumatoria total de los días transcurridos entre la fecha en la cual el paciente solicita cita para ser atendido en la consulta medicina especializada MEDICINA INTERNA y la fecha para la cual es asignada la cita</t>
  </si>
  <si>
    <t xml:space="preserve">Número total de consultas médicas especializadas de  MEDICINA INTERNA  asignadas en la institución </t>
  </si>
  <si>
    <t>Divide numerador entre el denominador</t>
  </si>
  <si>
    <t>Días</t>
  </si>
  <si>
    <t>Sumatoria total de los días transcurridos entre la fecha en la cual el paciente solicita cita para ser atendido en la consulta medicina especializada PEDIATRIA y la fecha para la cual es asignada la cita</t>
  </si>
  <si>
    <t xml:space="preserve">Número total de consultas médicas especializadas PEDIATRIA asignadas en la institución </t>
  </si>
  <si>
    <t>Oportunidad en la asignación de citas en la consulta de CIRUGÍA GENERAL</t>
  </si>
  <si>
    <t>Sumatoria total de los días transcurridos entre la fecha en la cual el paciente solicita cita para ser atendido en la consulta medicina especializada CIRUGIA GENERAL y la fecha para la cual es asignada la cita</t>
  </si>
  <si>
    <t>Número total de consultas médicas especializadas de CIRUGIA GENERAL asignadas en la institución</t>
  </si>
  <si>
    <t>Porcentaje de cancelación de cirugías programadas</t>
  </si>
  <si>
    <t>Número de cirugías programadas en el periodo</t>
  </si>
  <si>
    <t>Divide numerador entre el denominador por cien</t>
  </si>
  <si>
    <t>Porcentual</t>
  </si>
  <si>
    <t>Oportunidad de la atención de consulta de urgencias</t>
  </si>
  <si>
    <t>Sumatoria del número de minutos transcurridos entre la solicitud de la atención en la consulta de urgencias y el momento en el cual es atendido el paciente en consulta por parte del médico</t>
  </si>
  <si>
    <t>Total de usuarios atendidos en consulta de urgencias</t>
  </si>
  <si>
    <t>Minutos</t>
  </si>
  <si>
    <t>Oportunidad en la atención en servicios de imagenología</t>
  </si>
  <si>
    <t>Sumatoria total de los días transcurridos entre la solicitud de servicios de imagenología y el momento en el cual es prestado el servicio</t>
  </si>
  <si>
    <t>Total de atenciones en servicios de imagenología</t>
  </si>
  <si>
    <t>Oportunidad en la realización de cirugía programada</t>
  </si>
  <si>
    <t>Sumatoria total de los días calendario transcurridos entre la fecha de solicitud de la cirugía programada y el momento en la cual es realizada la cirugía</t>
  </si>
  <si>
    <t>Número de cirugías programadas realizadas en el periodo</t>
  </si>
  <si>
    <t>Tasa de mortalidad intrahospitalaria después de 48 horas</t>
  </si>
  <si>
    <t>Divide numerador entre el denominador por mil</t>
  </si>
  <si>
    <t>Tasa de satisfacción global</t>
  </si>
  <si>
    <t>porcentual</t>
  </si>
  <si>
    <t>SISTEMA DE INFORMACION PARA LA CALIDAD</t>
  </si>
  <si>
    <t>Proporción de Vigilancia de Eventos Adversos</t>
  </si>
  <si>
    <t>Número  total  de eventos adversos detectados y gestionados</t>
  </si>
  <si>
    <t xml:space="preserve">Número  total  de eventos adversos detectados en el  periodo. </t>
  </si>
  <si>
    <t>Tasa por mil</t>
  </si>
  <si>
    <t>Menor al estándar meta</t>
  </si>
  <si>
    <t>Tasa de Infecciones Intra - Hospitalarias</t>
  </si>
  <si>
    <t xml:space="preserve">Número  de pacientes  con infección  nosocomial </t>
  </si>
  <si>
    <t>Número  total  de pacientes  hospitalizados</t>
  </si>
  <si>
    <t>Divide numerador entre el denominador y se multiplica por 100</t>
  </si>
  <si>
    <t>Tasa por cien</t>
  </si>
  <si>
    <t>El umbral está por encima del estándar meta</t>
  </si>
  <si>
    <t>SEM</t>
  </si>
  <si>
    <t>AÑO</t>
  </si>
  <si>
    <t>Número total de egresos vivos en el periodo</t>
  </si>
  <si>
    <t>Superior al estándar meta</t>
  </si>
  <si>
    <t>La cancelación de cirugías programadas puede estar relacionada con ineficiencia en los procesos de programación o asignación de recursos, planificación de la atención al paciente, y son un fenómeno de frecuente ocurrencia en nuestras instituciones. La oportunidad en la respuesta a la necesidad de realización de procedimientos quirúrgicos tiene impacto sobre la capacidad resolutiva de los casos por su detección y atención temprana disminuyendo los riesgos de incapacidad en tiempo y severidad y secuelas, sí como impactan positivamente en la contención de costos de no calidad originados en la no atención  oportuna. El tiempo de respuesta en los prestadores puede resultar útil para medir la eficiencia en los procesos clínicos y administrativos que deben confluir para que estos procesos de atención en salud se den exitosamente.</t>
  </si>
  <si>
    <t>Se define como la incidencia de infecciones que aparecen dentro del ámbito hospitalario o asistencial, como complicación de un proceso de atención ambulatorio o con internación. A través de él puede monitorizarse la eficiencia de los procesos de asepsia y antisepsia utilizados para el control de microorganismos patógenos en el personal asistencial, las áreas físicas, los equipos y materiales de la institución.  Su incidencia es importante en la medida en que puede indicar fallas en los procesos asistenciales y su utilización como medida de la calidad en las  instituciones prestadoras de servicios de salud es universal. Puede ser utilizada en forma particular por servicios, procedimientos, periodos de tiempo u otras variables.</t>
  </si>
  <si>
    <t>La percepción de satisfacción de los usuarios es uno de los factores con mayor incidencia sobre la toma de decisiones al momento de seleccionar  instituciones prestadoras de servicios de salud La monitorización de este indicador permitirá identificar el nivel de satisfacción de los usuarios con los servicios y trato recibido por parte de las Instituciones Prestadoras de Servicios de Salud.</t>
  </si>
  <si>
    <t>La oportunidad en la respuesta a la necesidad de la atención de casos de mayor complejidad que requieren de la intervención de especialistas tiene impacto sobre la capacidad resolutiva de los casos por su detección y atención temprana disminuyendo los riesgos de incapacidad en tiempo, severidad, secuelas y en la congestión y mal uso de servicios de urgencias y de menor nivel de complejidad. El tiempo de respuesta en los prestadores puede  resultar útil para medir la suficiencia institucional para la demanda de servicios que recibe, orientando decisiones de mejoramiento y la evaluación de la relación contractual con las entidades promotoras de salud.</t>
  </si>
  <si>
    <t>ESTÁNDAR META</t>
  </si>
  <si>
    <t>Entendemos como eventos adversos a las lesiones o complicaciones involuntarias que ocurren durante la atención en salud, los cuales son mas atribuibles a esta que a la enfermedad subyacente y que pueden conducir a la muerte, la incapacidad o al deterioro en el estado de salud del paciente, a la demora del alta, a la prolongación del tiempo de estancia hospitalizado y al incremento de los costos de no-calidad. Por extensión, también aplicamos este concepto a situaciones relacionadas con procesos no asistenciales que potencialmente pueden incidir en la ocurrencia de las situaciones arriba mencionadas.  
Estos eventos requieren de estrecha vigilancia para controlar los factores desencadenantes y minimizar los riesgos derivados de la atención.</t>
  </si>
  <si>
    <t>ANÁLISIS</t>
  </si>
  <si>
    <t>ASPECTOS GENERALES</t>
  </si>
  <si>
    <t>Código</t>
  </si>
  <si>
    <t>Dominio</t>
  </si>
  <si>
    <t>Accesibilidad/Oportunidad</t>
  </si>
  <si>
    <t>DEFINICIÓN OPERACIONAL</t>
  </si>
  <si>
    <t>VARIABLES</t>
  </si>
  <si>
    <t>Divide numerador entre el denominador y el resultado se presenta con una cifra decimal</t>
  </si>
  <si>
    <t>Periodicidad recomendada de generación de la información</t>
  </si>
  <si>
    <t>Vigilancia y control</t>
  </si>
  <si>
    <t>Entidad territorial - Superintendencia Nacional de Salud</t>
  </si>
  <si>
    <t>USUARIOS</t>
  </si>
  <si>
    <t>Ajuste por riesgo</t>
  </si>
  <si>
    <t>No requiere</t>
  </si>
  <si>
    <t>X</t>
  </si>
  <si>
    <t>Por edad</t>
  </si>
  <si>
    <t>Por Sexo</t>
  </si>
  <si>
    <t>Según tipo de institución a la cual aplica</t>
  </si>
  <si>
    <t>IPSs</t>
  </si>
  <si>
    <t>Según tipo de indicador</t>
  </si>
  <si>
    <t>Monitorización SOGC</t>
  </si>
  <si>
    <t>Seguimiento a riesgos habilitación</t>
  </si>
  <si>
    <t>Consideraciones para el análisis</t>
  </si>
  <si>
    <t>Trazador de calidad promoción y prevención</t>
  </si>
  <si>
    <t>Igual o mayor al estándar meta</t>
  </si>
  <si>
    <t>Institucional IPS</t>
  </si>
  <si>
    <t>Referencias</t>
  </si>
  <si>
    <t>Bibliografía</t>
  </si>
  <si>
    <t>Oportunidad en la asignación de citas en la consulta de PEDIATRÍA</t>
  </si>
  <si>
    <t>Mayor al estándar meta</t>
  </si>
  <si>
    <t>La oportunidad de la atención en este nivel de atención es directamente proporcional al acceso a los servicios ambulatorios y su resolutividad es vital para la seguridad y efectividad de la atención en salud a los usuarios. Una respuesta rápida en este nivel contribuye a la disminución de la mortalidad, la incapacidad, secuelas y riesgos inherentes al proceso patológico que origina la demanda de atención y disminuye la congestión en los servicios de urgencias. El tiempo de respuesta en los prestadores es útil para medir la suficiencia institucional para atender la demanda de servicios que recibe, orientando decisiones de mejoramiento, puede servir para la evaluación contractual entre las entidades promotoras de salud y los prestadores Su monitorización puede proveer al usuario de información relevante para su decisión de acudir a un determinado proveedor de servicios de salud y para la auditoría para el mejoramiento de la calidad de la atención en salud puede representar además un trazador indirecto de la capacidad resolutiva de los procesos de atención y de la suficiencia de la oferta en el primer nivel.    La monitorización por parte de las instituciones de este indicador debe incentivar las acciones de mejoramiento que incrementer la posibilidad d el usuario de obtener los servicios que requiere, sin que se presenten retrasos que pongan en riesgo su vida o su salud, reducir las fallas relacionadas con la organización de la oferta de servicios en relación con la demanda, y con el nivel de coordinación institucional para gestionar el acceso a los servicios.</t>
  </si>
  <si>
    <t>Calidad técnica</t>
  </si>
  <si>
    <t>Divide numerador entre el denominador y multiplica por Cien</t>
  </si>
  <si>
    <t>Gerencia del Riesgo</t>
  </si>
  <si>
    <t>Recomendado ajuste por severidad, comorbilidad, probabilidad de muerte</t>
  </si>
  <si>
    <t>Recomendado ajuste por comorbilidad, Infecciones de sitio operatorio y sitio quirúrgico de origen (hospitalario – ambulatorio), Tipo de infección nosocomial, tipo de gérmen implicado.</t>
  </si>
  <si>
    <t>Recomendado ajuste por severidad, comorbilidad, probabilidad de muerte, Por edad y Sexo.Recomendado ajuste por co-morbilidad, evento adverso prevenible Vs no prevenible</t>
  </si>
  <si>
    <t>Tasa por Cien</t>
  </si>
  <si>
    <t>Satisfacción / Lealtad</t>
  </si>
  <si>
    <t>ENERO</t>
  </si>
  <si>
    <t xml:space="preserve">FEBRERO </t>
  </si>
  <si>
    <t>MARZO</t>
  </si>
  <si>
    <t>ABRIL</t>
  </si>
  <si>
    <t>MAYO</t>
  </si>
  <si>
    <t>JUNIO</t>
  </si>
  <si>
    <t>JULIO</t>
  </si>
  <si>
    <t>AGOSTO</t>
  </si>
  <si>
    <t>SEPTIEMBRE</t>
  </si>
  <si>
    <t>OCTUBRE</t>
  </si>
  <si>
    <t>NOVIEMBRE</t>
  </si>
  <si>
    <t>DICIEMBRE</t>
  </si>
  <si>
    <t xml:space="preserve"> AÑO </t>
  </si>
  <si>
    <t xml:space="preserve">NOMBRE </t>
  </si>
  <si>
    <t>NUMERADOR</t>
  </si>
  <si>
    <t>DENOMINADOR</t>
  </si>
  <si>
    <t>UNIDAD DE MEDIDA</t>
  </si>
  <si>
    <t>Oportunidad en la asignación de citas en la consulta de PEDIATRÌA</t>
  </si>
  <si>
    <t xml:space="preserve">Número total de consultas médicas especializadas de CIRUGIA GENERAL asignadas en la institución </t>
  </si>
  <si>
    <t>Relación Porcentual</t>
  </si>
  <si>
    <t>Tasa de infección intra-hospitalaria</t>
  </si>
  <si>
    <t>Número de pacientes con infección nosocomial</t>
  </si>
  <si>
    <t>Proporción de vigilancia de eventos adversos</t>
  </si>
  <si>
    <t>Número total de eventos adversos detectados y gestionados</t>
  </si>
  <si>
    <t>Número total de eventos adversos detectados</t>
  </si>
  <si>
    <t>Tiempo de espera en consulta médica especializada GINECOLOGÍA</t>
  </si>
  <si>
    <t>Sumatoria total de los días calendario transcurridos entre la fecha en la cual el paciente solicita cita primera vez para ser atendido en consulta médica especializada Ginecología y la fecha para la cual es asignada la cita</t>
  </si>
  <si>
    <t>Número total de consulta médicas especializadas Ginecología asignadas en la entidad</t>
  </si>
  <si>
    <t>Sumatoria total de los días calendario transcurridos entre la fecha en la cual el paciente solicita cita primera vez para ser atendido en consulta médica especializada Obstetricia y la fecha para la cual es asignada la cita</t>
  </si>
  <si>
    <t>Oportunidad de servicios de imagenología y diagnóstico general RADIOLOGÍA SIMPLE</t>
  </si>
  <si>
    <t>Sumatoria del número de días transcurridos entre la solicitud del servicio primera vez o prioritaria imagenología Radiología Simple y el momento en el cual es prestado el servicio</t>
  </si>
  <si>
    <t>Total de atenciones en servicio de imagenología Radiología Simple</t>
  </si>
  <si>
    <t>Oportunidad de servicios de imagenología y diagnóstico especializado TAC</t>
  </si>
  <si>
    <t>Sumatoria del número de días transcurridos entre la solicitud del servicio primera vez o prioritaria imagenología TAC y el momento en el cual es prestado el servicio</t>
  </si>
  <si>
    <t>Total de atenciones en servicio de imagenología TAC</t>
  </si>
  <si>
    <t>Oportunidad de toma de muestras laboratorio básico</t>
  </si>
  <si>
    <t xml:space="preserve">Sumatoria de número de días transcurridos entre la solicitud del servicio de muestra de laboratorio y el momento que genera el resultado del examen </t>
  </si>
  <si>
    <t>Total de atenciones en servicios de muestras de laboratorio</t>
  </si>
  <si>
    <t>Número de pacientes con infección intrahospitalaria general - No incluye UCI</t>
  </si>
  <si>
    <t>Número de pacientes hospitalizados general - No incluye UCI</t>
  </si>
  <si>
    <t>Tiempo de espera consulta de urgencias Triage II</t>
  </si>
  <si>
    <t>Razón de mortalidad Materna</t>
  </si>
  <si>
    <t>Tasa por 10000</t>
  </si>
  <si>
    <t>Tasa de mortalidad en menores de cinco años</t>
  </si>
  <si>
    <t>Número de defunciones en menores de cinco años</t>
  </si>
  <si>
    <t>Número de menores de cinco años</t>
  </si>
  <si>
    <t>Tasa por 100000</t>
  </si>
  <si>
    <t>Tasa de mortalidad infantil</t>
  </si>
  <si>
    <t>Número de defunciones menores de un año</t>
  </si>
  <si>
    <t>NA</t>
  </si>
  <si>
    <t>Número de pacientes hospitalizados</t>
  </si>
  <si>
    <t>Sumatoria total de los días transcurridos entre la fecha en la cual el paciente solicita cita para ser atendido en la consulta medicina especializada OBSTETRICIA y la fecha para la cual es asignada la cita</t>
  </si>
  <si>
    <t>Número total de consultas médicas especializadas de OBSTETRICIA  asignadas en la institución</t>
  </si>
  <si>
    <t>Sumatoria total de los días transcurridos entre la fecha en la cual el paciente solicita cita para ser atendido en la consulta medicina especializada GINECOLOGIA y la fecha para la cual es asignada la cita</t>
  </si>
  <si>
    <t>Número total de consultas médicas especializadas de GINECOLOGIA  asignadas en la institución</t>
  </si>
  <si>
    <t>Trimestral</t>
  </si>
  <si>
    <t>Accesibilidad/ Oportunidad</t>
  </si>
  <si>
    <t>Mayor a la meta estándar</t>
  </si>
  <si>
    <t>Sumatoria del número de días transcurridos entre la solicitud del servicio primera vez o prioritaria imagenología Radiología Especializado TAC y el momento en el cual es prestado el servicio</t>
  </si>
  <si>
    <t>Total de atenciones en servicio de imagenología simple</t>
  </si>
  <si>
    <t>Oportunidad Toma de Muestras Laboratorio Básico</t>
  </si>
  <si>
    <t>Divide numerador entre el denominador y multiplica por cien</t>
  </si>
  <si>
    <t xml:space="preserve">Ente Territorial - Superintendencia Nacional de Salud </t>
  </si>
  <si>
    <t>Sumatoria del número de minutos transcurridos entre la solicitud de atención en la consulta de urgencias y el momento en el cual es atendido el paciente en consultar por parte del médico</t>
  </si>
  <si>
    <t xml:space="preserve">Divide numerador entre el denominador </t>
  </si>
  <si>
    <t>Razón de Mortalidad Materna</t>
  </si>
  <si>
    <t>Tasa de mortalidad en menores de 5 años</t>
  </si>
  <si>
    <t>Divide numerador entre el denominador y se multiplica por 100000</t>
  </si>
  <si>
    <t>Tasa por cien mil</t>
  </si>
  <si>
    <t>Tasa de mortalidad Infantil</t>
  </si>
  <si>
    <t>Número de defunciones en menores de un año</t>
  </si>
  <si>
    <t>Número de nacidos vivos</t>
  </si>
  <si>
    <t>ESTRATEGIAS</t>
  </si>
  <si>
    <t>ANALISIS</t>
  </si>
  <si>
    <t xml:space="preserve">ESTRATEGIAS </t>
  </si>
  <si>
    <t>TIPO INDICADOR</t>
  </si>
  <si>
    <t>CALIDAD</t>
  </si>
  <si>
    <t>PRODUCCION</t>
  </si>
  <si>
    <t>PROUCCION</t>
  </si>
  <si>
    <t>Número</t>
  </si>
  <si>
    <t>Producción Servicio de Imagenología</t>
  </si>
  <si>
    <t>Producción Servicio de Laboratorio</t>
  </si>
  <si>
    <t>Número de Exámenes de laboratorio Realizados en el Periodo</t>
  </si>
  <si>
    <t>Producción Total  Sala de Partos</t>
  </si>
  <si>
    <t>Número de Partos vaginales realizados en el periodo</t>
  </si>
  <si>
    <t>Producción Servicio Salas de Cirugía</t>
  </si>
  <si>
    <t>Número Total de Cirugías realizadas en el periodo</t>
  </si>
  <si>
    <t>Porcentaje Inasistencia a citas</t>
  </si>
  <si>
    <t>Número de citas incumplidas</t>
  </si>
  <si>
    <t>Número de Citas asignadas</t>
  </si>
  <si>
    <t>Producción servicio de Biológicos</t>
  </si>
  <si>
    <t>Número de dosis de biológicos aplicados en el periodo</t>
  </si>
  <si>
    <t>Porcentaje de Ocupación</t>
  </si>
  <si>
    <t>Giro Cama</t>
  </si>
  <si>
    <t>Número de Egresos en el perido</t>
  </si>
  <si>
    <t>Total Egresos</t>
  </si>
  <si>
    <t>Productividad</t>
  </si>
  <si>
    <t>FICHA DE INDICADOR DE  PRODUCTIVIDAD</t>
  </si>
  <si>
    <t>Producción Servicio de Salas de Cirugía</t>
  </si>
  <si>
    <t>Número de Cirugías Realizadas en el periodo</t>
  </si>
  <si>
    <t>FICHA DE INDICADOR DE PRODUCTIVIDAD</t>
  </si>
  <si>
    <t>PRODUCCION SERVICIO DE LABORATORIO CLINICO</t>
  </si>
  <si>
    <t>PRODUCCION SERVICIO DE SALA DE PARTOS</t>
  </si>
  <si>
    <t>PRODUCCION SERVICIO DE CONSULTA EXTERNA</t>
  </si>
  <si>
    <t>Número de Citas incumplidas en el periodo</t>
  </si>
  <si>
    <t>Número de citas asignadas en el periodo</t>
  </si>
  <si>
    <t>Se divide numerado entre denominador y se multiplica por cien</t>
  </si>
  <si>
    <t>Número de dosis de biológicos aplicadas en el periodo</t>
  </si>
  <si>
    <t>PRODUCCION SERVICIO DE URGENCIAS</t>
  </si>
  <si>
    <t>Número de Egresos en el periodo</t>
  </si>
  <si>
    <t>Se divide numerador entre denominador y se multiplica por cien</t>
  </si>
  <si>
    <t>GIRO CAMA</t>
  </si>
  <si>
    <t>PORCENTAJE OCUPACIONAL</t>
  </si>
  <si>
    <t>Número de camas ocupadas durante el periodo</t>
  </si>
  <si>
    <t>Consultas Urgencias</t>
  </si>
  <si>
    <t>Número de Consultas realizadas en el periodo</t>
  </si>
  <si>
    <t>Paciente en observación</t>
  </si>
  <si>
    <t>Número de paciente en observación de urgencias</t>
  </si>
  <si>
    <t>FINANCIEROS</t>
  </si>
  <si>
    <t>FICHA DE INDICADOR FINANCIERO</t>
  </si>
  <si>
    <t>Financiero</t>
  </si>
  <si>
    <t>Oportunidad radicación de la facturación</t>
  </si>
  <si>
    <t>OPORTUNIDAD EN LA RADICACION DE LA FACTURACION</t>
  </si>
  <si>
    <t>Porcentaje Recaudo Cartera de la Vigencia</t>
  </si>
  <si>
    <t>Total recaudo de la vigencia</t>
  </si>
  <si>
    <t>Oportunidad de servicios de imagenología  y diagnóstico general RADIOLOGIA SIMPLE</t>
  </si>
  <si>
    <t>Recaudo cartera vigencias anteriores</t>
  </si>
  <si>
    <t>Valor recaudado de las vigencias anteriores</t>
  </si>
  <si>
    <t>RECAUDO CARTERA VIGENCIAS ANTERIORES</t>
  </si>
  <si>
    <t>Denorminador</t>
  </si>
  <si>
    <t>Produccion Total (UVR)</t>
  </si>
  <si>
    <t>Producción Total en UVR</t>
  </si>
  <si>
    <t>PRODUCCION TOTAL (UVR)</t>
  </si>
  <si>
    <t>PROM.</t>
  </si>
  <si>
    <t>PROM</t>
  </si>
  <si>
    <t>META</t>
  </si>
  <si>
    <t>&lt; 15 DIAS</t>
  </si>
  <si>
    <t>&lt; 5 DIAS</t>
  </si>
  <si>
    <t>&lt; 8 DIAS</t>
  </si>
  <si>
    <t>&lt; 3.0%</t>
  </si>
  <si>
    <t>PORCENTAJE DE RECAUDO DE LA VIGENCIA</t>
  </si>
  <si>
    <t>&lt; 3 DIAS</t>
  </si>
  <si>
    <t>&lt; 1 DIA</t>
  </si>
  <si>
    <t>&lt; 30 MINUTOS</t>
  </si>
  <si>
    <t>&gt; 90%</t>
  </si>
  <si>
    <t>Menor al 85%</t>
  </si>
  <si>
    <t>Valor de los compromisos totales</t>
  </si>
  <si>
    <t>Menor a la meta establecida</t>
  </si>
  <si>
    <t>Número de Exámenes de laboratorio  realizados en el periodo</t>
  </si>
  <si>
    <t>Menor a la meta  establecida</t>
  </si>
  <si>
    <t>.</t>
  </si>
  <si>
    <t>Mayor a la meta establecida</t>
  </si>
  <si>
    <t xml:space="preserve">Se divide numerador entre denominador </t>
  </si>
  <si>
    <t>Promedio</t>
  </si>
  <si>
    <t xml:space="preserve">Menor a la meta establecida </t>
  </si>
  <si>
    <t>Equilibrio presupuestal con recaudos de la vigencia</t>
  </si>
  <si>
    <t>Total facturacion  de la vigencia</t>
  </si>
  <si>
    <t>Total facturación de la vigencia</t>
  </si>
  <si>
    <t>Indice de Endeudamiento</t>
  </si>
  <si>
    <t>Pasivo Total</t>
  </si>
  <si>
    <t>Activo Total</t>
  </si>
  <si>
    <t>Día cama ocupados</t>
  </si>
  <si>
    <t>Días cama disponibles</t>
  </si>
  <si>
    <t>Número de Camas Disponibles (Días cama disponible/No. días mes)</t>
  </si>
  <si>
    <t>Promedio día Estancia</t>
  </si>
  <si>
    <t>Total días estancia de los egresos</t>
  </si>
  <si>
    <t>No pacientes menores de 5 año s atendidos en el periodo</t>
  </si>
  <si>
    <t>No nacidos vivos</t>
  </si>
  <si>
    <t>&lt; 3 días</t>
  </si>
  <si>
    <t xml:space="preserve">          </t>
  </si>
  <si>
    <t>&lt; 5 días</t>
  </si>
  <si>
    <t>La oportunidad de la atención en el servicio de imagenología es es vital para la seguridad y efectividad de la atención en salud a los usuarios. Una respuesta rápida en este servicio contribuye a la disminución de la mortalidad, la incapacidad, secuelas y riesgos inherentes al proceso patológico que origina la demanda de atención. El tiempo de respuesta del prestador en la provisión de servicios de imagenología es útil para medir la suficiencia institucional para atender la demanda de servicios que recibe, orientando decisiones de mejoramiento, puede servir para la evaluación contractual entre las entidades promotoras de salud y los prestadores.</t>
  </si>
  <si>
    <t>Sumatoria del número de días transcurridos entre la solicitud del servicio de muestra de laboratorio y el momento que se toma el examen</t>
  </si>
  <si>
    <t>La oportunidad de la atención en el servicio de laboratorio clínico básico es es vital para la seguridad y efectividad de la atención en salud a los usuarios. Una respuesta rápida en este servicio contribuye a la disminución de la mortalidad, la incapacidad, secuelas y riesgos inherentes al proceso patológico que origina la demanda de atención. El tiempo de respuesta del prestador en la provisión de servicios de toma de muestras es útil para medir la suficiencia institucional para atender la demanda de servicios que recibe, orientando decisiones de mejoramiento, puede servir para la evaluación contractual entre las entidades promotoras de salud y los prestadores.</t>
  </si>
  <si>
    <t xml:space="preserve">Se define como la incidencia de infecciones que aparecen dentro del ámbito hospitalario o asistencial, como complicación de un proceso de atención ambulatorio o con internación. A través de él puede monitorizarse la eficiencia de los procesos de asepsia y antisepsia utilizados para el control de microorganismos patógenos en el personal asistencial, las áreas físicas, los equipos y materiales de la institución. Su incidencia es importante en la medida en que puede indicar fallas en los procesos asistenciales y su utilización como medida de la calidad en las instituciones prestadoras de servicios de salud es universal. Puede ser utilizada en forma particular por servicios, procedimientos, periodos de tiempo u otras variables. </t>
  </si>
  <si>
    <t xml:space="preserve">La oportunidad de la atención en este nivel de atención es directamente proporcional al acceso a los servicios ambulatorios y su resolutividad es vital para la seguridad y efectividad de la atención en salud a los usuarios. Una respuesta rápida en este nivel contribuye a la disminución de la mortalidad, la incapacidad, secuelas y riesgos inherentes al proceso patológico que origina la demanda de atención y disminuye la congestión en los servicios de urgencias. El tiempo de respuesta en los prestadores es útil para medir la suficiencia institucional para atender la demanda de servicios que recibe, orientando decisiones de mejoramiento, puede servir para la evaluación contractual entre las entidades promotoras de salud y los prestadores. </t>
  </si>
  <si>
    <t>La razón de mortalidad materna es un indicador que ha sido utilizado dentro de los sistemas de salud para detectar problemas de calidad del proceso asistencial del parto como en la atención y control prenatal, siendo en Colombia evento relacionado con calidad y oportunidad hasta en un 85 % de las situaciones. Se encuentra directamente relacionado con características como el nivel de complejidad de los servicios de ginecoobstetricia de la institución, la no disponibilidad de insumos básicos que permitan resolver oportunamente una urgencia obstétrica, desarticulación interinstitucional, deficiencias en la red de referencia y contrarreferencia, el nivel socio cultural de las maternas que demandan servicios en la institución, su perfil epidemiológico y el seguimiento o no del embarazo a través del control prenatal. La monitorización de este indicador permitirá ofrecer elementos de juicio para desatar procesos de mejoramiento en todas estas áreas de la gestión institucional</t>
  </si>
  <si>
    <t>OBJETIVOS DE DESARROLLO DEL MILENIO No. 4 Reducir la mortalidad infantil</t>
  </si>
  <si>
    <t>En menores de cinco años la tasa de mortalidad es la probabilidad por cada 1.000 que un recién nacido muera antes de cumplir cinco años de edad, si está sujeto a las tasas de mortalidad específicas por edad del año especificado.</t>
  </si>
  <si>
    <t>Este indicador está directamente relacionado con objetivos del Programa de Acción de la Conferencia Internacional sobre la Población y el Desarrollo y de la Declaración del Milenio, que establece reducir la mortalidad infantil (Objetivo 4). Para lograr esta meta y disminuir las brechas, el sistema sanitario debe garantizar un acceso a una salud biomédica eficiente y oportuna, que articule una gestión sanitaria que respete los derechos culturales de los pueblos indígenas. Los programas deberían diseñarse bajo una perspectiva intercultural, reconociendo una cosmovisión diferente y una práctica distintiva en el proceso salud-enfermedad-curación, promoviendo el diálogo entre el modelo biomédico y el tradicional indígena.</t>
  </si>
  <si>
    <t xml:space="preserve">Es la probabilidad que tiene un recién nacido de morir antes de cumplir un año de vida. Dado que la mayoría de las muertes en menores de un año son prevenibles, se considera un indicador de la calidad de vida y bienestar de una población y es imprescindible como indicador de monitoreo del derecho a la salud. La sobremortalidad infantil puede interpretarse como una brecha en la implementación del derecho a la salud, producto de la discriminación estructural. Por otra parte, para los pueblos indígenas, la mortalidad en edades jóvenes y más aún en la infancia rompe un ciclo natural y se interpreta como el resultado de una trasgresión a las normas que mantienen el equilibrio de su mundo. </t>
  </si>
  <si>
    <t>Cociente entre el número de muertes de menores de un año en un período y el total de nacidos vivos del mismo período, por mil.</t>
  </si>
  <si>
    <t xml:space="preserve">La mortalidad infantil es la mortalidad durante el primer año de vida pero hay otras denominaciones dependiendo de cuando se produzca la muerte del neonato:
* Muerte perinatal - desde las 28 semanas de embarazo hasta la primera semana de vida -7 días
* Mortalidad neonatal o de recién nacidos - desde el nacimiento a los 28 días.
* Mortalidad infantil - Durante el primer año de vida
</t>
  </si>
  <si>
    <t>Es la representación numérica de la producción de los diferentes servicios del Hospital en Unidades de Valor Relativo UVR, teniendo en cuenta los ponderadores definidos por el Ministerio de Salud y Protección Social.</t>
  </si>
  <si>
    <t>Número de Exámenes Diagnósticos realizados en el periodo</t>
  </si>
  <si>
    <t>Medir la producción reportada por el servicio de imágenes diagnósticas, para verificar que se mantenga la producción de dicho servicio</t>
  </si>
  <si>
    <t>Medir la producción reportada por el servicio de laboratorio clínico, para verificar que se mantenga la producción de dicho servicio</t>
  </si>
  <si>
    <t>Medir la producción reportada por el servicio de sala de partos, para verificar que se mantenga la producción de dicho servicio</t>
  </si>
  <si>
    <t>Medir la producción reportada por el servicio de salas de cirugía, para verificar que se mantenga la producción de dicho servicio</t>
  </si>
  <si>
    <t>Medir la producción reportada por el servicio de consulta externa, para verificar que se mantenga la producción de dicho servicio</t>
  </si>
  <si>
    <t>Producción Servicio de Consulta Externa</t>
  </si>
  <si>
    <t>Número Consultas de Medicina realizadas en el periodo</t>
  </si>
  <si>
    <t>Medir la producción reportada por el servicio de hospitalización, para verificar que se mantenga la producción de dicho servicio</t>
  </si>
  <si>
    <t>Medir la producción reportada por el servicio de urgencias, para verificar que se mantenga la producción de dicho servicio</t>
  </si>
  <si>
    <t>Número de actividades del servicio de urgencias realizadas en el periodo</t>
  </si>
  <si>
    <t>PRODUCCION SERVICIO VACUNACIÓN</t>
  </si>
  <si>
    <t>Medir la producción reportada por el servicio de vacunación, para verificar que se mantenga la producción de dicho servicio</t>
  </si>
  <si>
    <t>Número de pacientes en observación en el servicio de urgencias en el periodo</t>
  </si>
  <si>
    <t>PRODUCCION SERVICIO OBSERVACIÓN DE URGENCIAS</t>
  </si>
  <si>
    <t>Medir la producción reportada por el servicio de observación de urgencias, para verificar que se mantenga la producción de dicho servicio</t>
  </si>
  <si>
    <t>INASISTENCIA A CITAS PROGRAMADAS DE CONSULTA EXTERNA</t>
  </si>
  <si>
    <t>Este indicador permite detectar el porcentaje de usuarios que incumplen las citas asignadas, con el objeto de establecer alternativas para reasignación a los usuarios que se encuentran en lista de espera</t>
  </si>
  <si>
    <t>PROMEDIO DIAS DE ESTANCIA DE PACIENTES HOSPITALIZADOS</t>
  </si>
  <si>
    <t xml:space="preserve">Nro. total de días permanencia de los pacientes que egresan  en el periodo
</t>
  </si>
  <si>
    <t>Nro. pacientes de pacientes que egresan en el periodo</t>
  </si>
  <si>
    <t>Es la duración promedio en número de días que permanecen los pacientes hospitalizados en la ESE</t>
  </si>
  <si>
    <t>Nro. de egresos en el periodo</t>
  </si>
  <si>
    <t>Nro. de camas disponibles en el período</t>
  </si>
  <si>
    <t xml:space="preserve">Indica el número promedio de pacientes que pasan por una cama en un período. Es el resultado de dividir el número de egresos del período entre el número de camas disponibles en el mismo período.
</t>
  </si>
  <si>
    <t>Es el resultado de dividir el número de días camas ocupadas en el período entre el número de camas disponibles en el mismo período. Nos indica la utilización de la capacidad instalada en el servicio de hospitalización.</t>
  </si>
  <si>
    <t>Número de camas disponibles  en el período</t>
  </si>
  <si>
    <t>EQUILIBRIO PRESUPUESTAL CON RECAUDOS</t>
  </si>
  <si>
    <t>Facturación Total</t>
  </si>
  <si>
    <t xml:space="preserve">Facturación neta del periodo </t>
  </si>
  <si>
    <t xml:space="preserve">Valor Costos y Gastos </t>
  </si>
  <si>
    <t xml:space="preserve">Valor costos y gastos comprometidos en el período </t>
  </si>
  <si>
    <t>Gasto por UVR</t>
  </si>
  <si>
    <t>Producción Total UVR</t>
  </si>
  <si>
    <t>Valor total de los pasivos de la ESE en el período de corte</t>
  </si>
  <si>
    <t xml:space="preserve">Valor total servicios personales </t>
  </si>
  <si>
    <t>Valor total compromisos servicios personales del período</t>
  </si>
  <si>
    <t>Cartera Total</t>
  </si>
  <si>
    <t>Valor de las cuentas por cobrar de la ESE en la fecha de corte</t>
  </si>
  <si>
    <t>Valor total recaudos de cartera</t>
  </si>
  <si>
    <t>Promedio de los  días transcurridos entre la generación de la factura y la radicación  a la entidad responsable del pago</t>
  </si>
  <si>
    <t>PASIVOS TOTALES DE LA ESE</t>
  </si>
  <si>
    <t>Valor total de los pasivos de la ESE en la fecha de corte, así como las provisiones para posibles contingencias derivadas de los procesos mjudiciales.</t>
  </si>
  <si>
    <t>Valor total de los pasivos de la ESE según estados financieros</t>
  </si>
  <si>
    <t>N.A.</t>
  </si>
  <si>
    <t>Pesos</t>
  </si>
  <si>
    <t>Unidad</t>
  </si>
  <si>
    <t xml:space="preserve">COSTOS Y GASTOS FUNCIONAMIENTO E.S.E. </t>
  </si>
  <si>
    <t>Dinámica del comportamiento de los costos operacionales y gastos administrativos en que incurre la ESE en su operación corriente, para garantizar la prestación de los servicios asistenciales.</t>
  </si>
  <si>
    <t>FACTURACION TOTAL VENTA DE SERVICIOS DE SALUD</t>
  </si>
  <si>
    <t>El objeto social de la ESE es la venta de servicios de salud, por lo que es indispensable hacer seguimiento a los ingresos derivados de las ventas a los diferentes pagadores y controlar que se facture debidamente y las facturas sean presentadas dentro de los términos legales para obtener su pago.</t>
  </si>
  <si>
    <t>Valor total de la facturación del periodo a los diferentes pagadores, relacionados con las ventas de servicios de salud</t>
  </si>
  <si>
    <t>Se deben controlar de manera permanente las metas previstas, dado que los gastos y costos de l ESE deben ser cubiertos con el producto de los recaudos por ventas de servicios de salud.</t>
  </si>
  <si>
    <t xml:space="preserve">Valor costos y gastos de la ESE en su funcionamiento </t>
  </si>
  <si>
    <t>Los gastos y costos deben ajustarse a las verdaderas posibilidades de la ESE de generar ingreso y recaudos por ventas de servicios de salud.</t>
  </si>
  <si>
    <t>GASTOS DEL PERIODO POR UNIDAD DE VALOR RELATIVO</t>
  </si>
  <si>
    <t xml:space="preserve">Se propone realizar una evaluación de la eficiencia de la ESE respecto a la evolución de los gastos comprometidos comparados con la producción equivalente. </t>
  </si>
  <si>
    <t>GASTOS Y COSTOS SERVICIOS PERSONALES</t>
  </si>
  <si>
    <t>Determina el valor total de los gastos y costos de personal tanto asistencial como administrativo vinculado a la ESE tanto de planta como contratista</t>
  </si>
  <si>
    <t>Valor costo de personal asistencial y administrativo tanto de planta como contratista vinculado a la ESE en el período</t>
  </si>
  <si>
    <t>El recaudo de cartera refleja la capacidad de la ESE para recuperar los valores facturados a los diferentes pagadores relacionado con las ventas de servicios de salud</t>
  </si>
  <si>
    <t>El recaudo de cartera de vigencias anteriores refleja la capacidad de la ESE para recuperar los valores facturados a los diferentes pagadores en las vigencias anteriores y que figuran como rezago de cartera</t>
  </si>
  <si>
    <t>El objetivo del Plan de gestión integral del riesgo es restablecer el equilibrio operacional de la ESE el cual debe ser logrado con los recaudos de la vigencia</t>
  </si>
  <si>
    <t>Total cartera a 31 diciembre año anterior</t>
  </si>
  <si>
    <t>Valor cartera con corte a 31 de diciembre del año anterior</t>
  </si>
  <si>
    <t>Valor recaudado de cartera de  las vigencias anteriores durante el período</t>
  </si>
  <si>
    <t>Se divide el numerador por el denominador y se multiplica por 100</t>
  </si>
  <si>
    <t>Porcentaje</t>
  </si>
  <si>
    <t>%</t>
  </si>
  <si>
    <t>Número total de partos atendidos en la ESE en el período</t>
  </si>
  <si>
    <t>No. de pacientes remitidos para la atención del parto a niveles superiores en el período</t>
  </si>
  <si>
    <t>Mejorar la capacidad de resolución de la ESE con el personal asistencial</t>
  </si>
  <si>
    <t>Proporción de partos remitidos a niveles superiores</t>
  </si>
  <si>
    <t>la atención del parto normal en las ESE debe garantizarse a las maternas a quienes se les realizó el control prenatal en la institución y que no han sido categorizadas en alto riesgo obstétrico</t>
  </si>
  <si>
    <t>&lt; 15%</t>
  </si>
  <si>
    <t>Resultado</t>
  </si>
  <si>
    <t>PRIMER TRIMESTRE</t>
  </si>
  <si>
    <t>SEGUNDO TRIMESTRE</t>
  </si>
  <si>
    <t>TERCER TRIMESTRE</t>
  </si>
  <si>
    <t>CUARTO TRIMESTRE</t>
  </si>
  <si>
    <t>ENLACE</t>
  </si>
  <si>
    <t>INDICE DE ENDEUDAMIENTO</t>
  </si>
  <si>
    <t>Valor total de los activos de la ESE según estados financieros</t>
  </si>
  <si>
    <t>Dividir el numerador por el denominador y multiplicar por 100</t>
  </si>
  <si>
    <t>El índice de endeudamiento, permite evidenciar el grado en que la ESE utiliza recursos prestados, la magnitud de la deuda con proveedores, es decir que proporción de los activos han sido financiados por terceros.</t>
  </si>
  <si>
    <t>CUENTAS POR COBRAR ESE</t>
  </si>
  <si>
    <t>Permite conocer el valor de la cartera que tiene la ESE con los diferentes pagadores en el corte que se analiza</t>
  </si>
  <si>
    <t>Valor de la  cartera de la ESE en la fecha de corte analizada</t>
  </si>
  <si>
    <t>La oportunidad en la respuesta a la necesidad de realización de procedimientos quirúrgicos tiene impacto sobre la capacidad resolutiva de los casos por su detección y atención temprana disminuyendo los riesgos de incapacidad en tiempo y severidad y secuelas, sí como impactan positivamente en la contención de costos de no calidad originados en la no atención oportuna. El tiempo de respuesta en los prestadores puede resultar útil para medir la suficiencia institucional para atender la demanda de servicios que genera su población, orientando decisiones de mejoramiento. Igualmente es útil para el usuario en su decisión de elegir IPS en la cual desea ser atendido</t>
  </si>
  <si>
    <t>La tasa de mortalidad hospitalaria es un indicador que ha sido utilizado dentro de los sistemas de salud para evaluar resultados relacionados con la atención en salud brindada durante la hospitalización del paciente y detectar problemas de calidad en la atención. Se encuentra directamente relacionado con características como el nivel de complejidad, niveles socio culturales y perfil epidemiológico de la población usuaria y por esta razón requiere de ajustes de riesgo sensibles.</t>
  </si>
  <si>
    <t>Oportunidad en la asignación de citas en la consulta de Ginecología</t>
  </si>
  <si>
    <t>Oportunidad en la asignación de citas en la consulta de Obstetricia</t>
  </si>
  <si>
    <t>La oportunidad en la respuesta a la necesidad de la atención de casos de mayor complejidad que requieren de la intervención de especialistas tiene impacto sobre la capacidad resolutiva de los casos por su detección y atención temprana disminuyendo los riesgos de incapacidad en tiempo, severidad, secuelas y en la congestión y mal uso de servicios de urgencias y de menor nivel de complejidad. El tiempo de respuesta en los prestadores puede  resultar útil para medir la suficiencia institucional para la demanda de servicios que recibe, orientando decisiones de mejoramiento y la evaluación de la relación contractual con las aseguradoras.</t>
  </si>
  <si>
    <t>La oportunidad en la respuesta a la necesidad de la atención de casos de mayor complejidad que requieren de la intervención de especialistas tiene impacto sobre la capacidad resolutiva de los casos por su detección y atención temprana disminuyendo los riesgos de incapacidad en tiempo, severidad, secuelas y en la congestión y mal uso de servicios de urgencias y de menor nivel de complejidad. El tiempo de respuesta en los prestadores puede  resultar útil para medir la suficiencia institucional para la demanda de servicios que recibe, orientando decisiones de mejoramiento y la evaluación de la relación contractual con las aseguradoras y requiere especial inetrés en cumplimiento de la meta de reducción de la mortalidad materna.</t>
  </si>
  <si>
    <t>Oportunidad de Servicios de Imagenología y Diagnóstico Especializado TAC y otros</t>
  </si>
  <si>
    <t>La oportunidad de la atención en el servicio de imagenología es es vital para la seguridad y efectividad de la atención en salud a los usuarios. Una respuesta rápida en este servicio contribuye a la disminución de la mortalidad, la incapacidad, secuelas y riesgos inherentes al proceso patológico que origina la demanda de atención. El tiempo de respuesta del prestador en la provisión de servicios de imagenología es útil para medir la suficiencia institucional para atender la demanda de servicios que recibe, orientando decisiones de mejoramiento, puede servir para la evaluación contractual entre las entidades promotoras de salud y los prestadores que tienen como referencia a esta institución.</t>
  </si>
  <si>
    <t>Controla el lapso de tiempo transcurrido desde el corte mensual de la facturación hasta la fecha de radicación de las cuentas a los diferentes pagadortes. De la oportunidad en la radicación de cuentas depende el flujo de recursos hacia la ESE.</t>
  </si>
  <si>
    <t>Valor de la facturación recaudada durante el período</t>
  </si>
  <si>
    <t>Valor de los compromisos totales durante el período</t>
  </si>
  <si>
    <t>Resolución 256 de 2016</t>
  </si>
  <si>
    <t>INDICADORES DE GESTIÓN</t>
  </si>
  <si>
    <t>Monitoreo, seguimiento y Evaluación a ejecución del PSFF</t>
  </si>
  <si>
    <t>Tasa de Infección Intrahospitalaria</t>
  </si>
  <si>
    <t>Número de pacientes con infección intrahospitalaria general.</t>
  </si>
  <si>
    <t>PLAN GESTIÓN</t>
  </si>
  <si>
    <t>Análisis de mortalidad intrahospitalaria</t>
  </si>
  <si>
    <t xml:space="preserve">Número de casos de mortalidad intrahospitalaria mayor de 48 horas revisada en el Comité respectivo </t>
  </si>
  <si>
    <t>Total de defunciones intrahospitalarias mayores de 48 horas en el período</t>
  </si>
  <si>
    <t>&gt;= 90%</t>
  </si>
  <si>
    <t>Calidad en la atención</t>
  </si>
  <si>
    <t>Número de casos de mortalidad intrahospitalaria mayor de 48 horas revisada en el Comité respectivo</t>
  </si>
  <si>
    <t>Divide el numerador por el denominador</t>
  </si>
  <si>
    <t xml:space="preserve">El análisis del equipo científico de la ESE relacionado con las muertes ocurridas a los pacientes después de las 48 horas de internación, permite mejorar la calidad de la atención y detectar posibles fallas en el servicio que pueden ser subsanadas en las atenciones subsiguientes, dadno oportunidad a la mejora contúna en la calidad de la atención </t>
  </si>
  <si>
    <t>Se deben tener en cuenta las metas de recaudo planteadas en el PSFF viabilizado</t>
  </si>
  <si>
    <t>Pesos ($)</t>
  </si>
  <si>
    <t>Monto de la deuda superior a 30 días por concepto de salarios personal planta y contratación de servicios</t>
  </si>
  <si>
    <t>Valor de la deuda superior a 30 días por concepto de salarios del personal de planta o externalización de servicios, con corte a 31 de diciembre de la cigencia objeto de la evaluación.</t>
  </si>
  <si>
    <t>DEUDA POR CONCEPTO DE SERVICIOS PERSONALES SUPERIOR A 30 DIAS</t>
  </si>
  <si>
    <t>Determina el valor total de la deuda superior a 30 días por concepto de salarios del personal de planta o externalización de servicios, con corte a cada mes de la vigencia</t>
  </si>
  <si>
    <t>Valor de la deuda superior a 30 días por concepto de salarios del personal de planta o externalización de servicios, con corte al mes que se reporta</t>
  </si>
  <si>
    <t>Valor neto del numerador</t>
  </si>
  <si>
    <t>Cero (0)</t>
  </si>
  <si>
    <t xml:space="preserve">Proporción de medicamentos y material médico quirúrgico adquiridos mediante los siguientes mecanismos:
1. Compras conjuntas
2. Compras a través de cooperativas de ESE
3. Compras a través de mecanismos electrónicos
</t>
  </si>
  <si>
    <t>Valor total de las adquisiciones de la ESE por medicamentos y material médico quirúrgico</t>
  </si>
  <si>
    <t xml:space="preserve">Valor total de adquisiciones de medicamentos y material médico quirúrgico realizads mediante uno o más de los siguientes mecanismos: (a) compras conjuntas (b) compras a través de cooperativas de ESE c) compras a través de mecanismos electrónicos </t>
  </si>
  <si>
    <t>Evaluación de aplicación guía de manejo específica para hemorragias III trimestre o trastornos hipertensivos gestantes</t>
  </si>
  <si>
    <t xml:space="preserve">Número de HC auditadas que hacen parte de la muestra representativa con aplicación estricta de la guía de manejo para hemorragias del III trimestre o trastornos hipertensivos de la gestación </t>
  </si>
  <si>
    <t>Total de HC auditadas de la muestra representativa de pacientes con edad gestacional mayor de 27 semanas atendidas en la ESE con diagnóstico de hemorraia de III trimestre o trastornos hipertensivos de la gestación</t>
  </si>
  <si>
    <t>&gt;= 80%</t>
  </si>
  <si>
    <t>Evaluación de aplicación de guía de manejo de la primera causa de egreso hospitalario o de morbilidad atendida</t>
  </si>
  <si>
    <t>Número de HC que hacen parte de la muestra representativa con aplicación estricta de la guía de manejo adoptada por la ESE para el diagnóstico de la primera causa de egreso hospitalario o de morbilidad atendida en la vigencia</t>
  </si>
  <si>
    <t>Total HC auditadas de la muestra representativa de pacientes con el diagnóstico de la primera causa de egreso hospitalario o de morbilidad atendida en la vigencia</t>
  </si>
  <si>
    <t>Oportunidad en la realización de apendicectomía</t>
  </si>
  <si>
    <t>Número de pacientes con el diagnóstico de apendicitis al egreso a quienes se realizó la apendicectomía dentro de las 6 horas de confirmado el diagnóstico</t>
  </si>
  <si>
    <t>Total de pacientes con diagnóstico de apendicitis al egreso en la vigencia objeto de la evaluación</t>
  </si>
  <si>
    <t>Número de pacientes pediátricos con neumonías broncoaspirativas de origen intrahospitalario</t>
  </si>
  <si>
    <t xml:space="preserve">Número de pacientes pediátricos con neumonías bronco aspirativas de orígen intrahospitalario en la vigencia </t>
  </si>
  <si>
    <t>Oportunidad en la atención específica de pacientes con diagnóstico al egreso de Infarto Agudo del miocardio (IAM)</t>
  </si>
  <si>
    <t>Número de pacientes con diagnóstico de egreso de Infarto Agudo del miocardio a quienes se inció la terapia específica dentro de la primera hora posterior a la realización del diagnóstico</t>
  </si>
  <si>
    <t>Total de pacientes con diagnóstico de egreso de Infarto Agudo del Miocardio en la vigencia</t>
  </si>
  <si>
    <t>Tasa de infección intrahospitalaria</t>
  </si>
  <si>
    <t>Teniendo en cuenta el considerable impacto clínico de la pre eclampsia, es necesario conocer cuáles son los factores que aumentan la probabilidad de desarrollar la enfermedad durante la gestación. Estos factores pueden ser o no modificables. Identificar los factores que predicen el riesgo de desarrollar pre eclampsia durante el embarazo puede alertar a los profesionales de la salud que atienden a la mujer embarazada.</t>
  </si>
  <si>
    <t>Es obligación de la ESE adoptar y aplicar la guía de manejo para las diez primeras causas de egreso hospitalario, con el objeto de brindar una atención segura a los usuarios, teniendo en cuenta las causas más frecuentes de demanda de estos servicios. 
El cumplimiento de estas guías es de seguimiento por parte del Comité de Historias Clínicas de la ESE y son uno de los aspectos que se evalúan en la calidad de la atención en salud brindada a los usuarios.
Es obligación de la ESE adoptar y aplicar la guía de manejo para las diez primeras causas de egreso hospitalario, con el objeto de brindar una atención segura a los usuarios, teniendo en cuenta las causas más frecuentes de demanda de estos servicios. 
El cumplimiento de estas guías es de seguimiento por parte del Comité de Historias Clínicas de la ESE y son uno de los aspectos que se evalúan en la calidad de la atención en salud brindada a los usuarios.</t>
  </si>
  <si>
    <t>La oportunidad en la respuesta a la necesidad de la atención de casos de mayor complejidad que requieren de la intervención de especialistas tiene impacto sobre la capacidad resolutiva de los casos por su detección y atención oportuna disminuyendo los riesgos de incapacidad en tiempo, severidad y secuelas en el usuario.</t>
  </si>
  <si>
    <t>La calidad en la atención intrahospitalaria tiene muchos aspectos para ser evaluada, pero en el caso de los pacientes pediátricos el Ministerio de salud y Protección Social ha determinado que las instituciones de mediana complejidad deben hacer medición precisa sobre las complicaciones en la atención derivadas de la bronco aspiración del paciente pediátrico cuando se encuentra hospitalizado.</t>
  </si>
  <si>
    <t>Valor del numerador</t>
  </si>
  <si>
    <t xml:space="preserve">Número  </t>
  </si>
  <si>
    <t>Debido a la alta mortalidad generada en la no atención oportuna y adecuada de pacientes que sufren Infarto Agudo del Miocardio IAM, se han establecido guías de manejo para la atención de esta patología, a las que el personal médico debe dar estricta aplicación en la atención oportuna, disminuyendo los riesgos de incapacidad en tiempo, severidad y secuelas en el usuario.</t>
  </si>
  <si>
    <t>Proporción de medicamentos y material médico quirúrgico adquiridos mediante los siguientes mecanismos: 1. Compras conjuntas, 2. Compras a través de cooperativas de ESE, 3. Compras a través de mecanismos electrónicos</t>
  </si>
  <si>
    <t>Mide la gestión en la adquisición de insumos para la prestación de servicios mediante mecanismos de selección transparentes y con pluralidad de oferentes, en las mejores condiciones de calidad y precio para la ESE.</t>
  </si>
  <si>
    <t>Valor costos operativos comprometidos en el período (1)</t>
  </si>
  <si>
    <t>Valor gastos administrativos comprometidos en el período (2)</t>
  </si>
  <si>
    <t>(1) y (2) son valores independientes, no son numeradosr y denominador</t>
  </si>
  <si>
    <t>Costos</t>
  </si>
  <si>
    <t>Gastos</t>
  </si>
  <si>
    <t>P.2.15 Número total de cirugías programadas que fueron canceladas por causas atribuibles a la institución.</t>
  </si>
  <si>
    <t>P.3.3 Sumatoria de la diferencia de días calendario entre la fecha en la que se asignó la cita de Medicina Interna de primera vez y la fecha en la cual el usuario la solicitó.</t>
  </si>
  <si>
    <t>P.3.3 Número total de citas de Medicina interna de primera vez asignadas.</t>
  </si>
  <si>
    <t>P.3.7 Sumatoria de la diferencia de días calendario entre la fecha en la que se asignó la cita de Cirugía General de primera vez y la fecha en la cual el usuario la solicitó.</t>
  </si>
  <si>
    <t>P.3.7 Número total de citas de Cirugía General de primera vez asignadas.</t>
  </si>
  <si>
    <t>Tasa de reingreso de pacientes al servicio de urgencias</t>
  </si>
  <si>
    <t>P.2.13 Número de pacientes que reingresan al servicio de urgencias en la misma institución antes de 72 horas con el mismo diagnóstico de egreso.</t>
  </si>
  <si>
    <t>P.2.13 Número total de pacientes atendidos en el servicio de urgencias, en el periodo.</t>
  </si>
  <si>
    <t>No. de pacientes remitidos desde el servicio de urgencias a niveles superiores</t>
  </si>
  <si>
    <t>Tasa de reingreso de pacientes hospitalizados antes de 15 dias de su egreso por el mismo diagnostico</t>
  </si>
  <si>
    <t>P.2.14 Número total de pacientes que reingresan al servicio de hospitalización, en la misma institución, antes de 15 días, por el mismo diagnostico de egreso en el período.</t>
  </si>
  <si>
    <t>P.2.14 Número total de egresos vivos en el periodo.</t>
  </si>
  <si>
    <t>Tasa de caidas de usuarios en servicio de hospitalización</t>
  </si>
  <si>
    <t>P.2.6. Número total de pacientes hospitalizados que sufren caídas en el periodo.</t>
  </si>
  <si>
    <t>P.2.6 Sumatoria de días de estancia de los pacientes en los servicios de hospitalización en el periodo.</t>
  </si>
  <si>
    <t>Tasa de caidas de usuarios en servicio de urgencias</t>
  </si>
  <si>
    <t>Número total de caidas en el servicio de urgencias en el periodo reporte</t>
  </si>
  <si>
    <t>Número total de pacientes atendidos en el servicio</t>
  </si>
  <si>
    <t>Tasa de caidas de usuarios en servicio de consulta externa</t>
  </si>
  <si>
    <t>Número total de caidas en el servicio de consulta externa en el periodo reporte</t>
  </si>
  <si>
    <t>Tasa de caidas de usuarios en servicio de laboratorio clínico</t>
  </si>
  <si>
    <t>Número total de caidas en el servicio de laboratorio clinico en el periodo reporte</t>
  </si>
  <si>
    <t>Tasa de caidas de usuarios en servicio de radiología</t>
  </si>
  <si>
    <t>Número total de caidas en el servicio de radiologia en el periodo reporte</t>
  </si>
  <si>
    <t>Tasa de incidentes por caidas clasificados como evento adverso</t>
  </si>
  <si>
    <t>Número total de caidas que se clasificaron como evento adverso</t>
  </si>
  <si>
    <t>Número total de caidas de pacientes ocurridos en el período</t>
  </si>
  <si>
    <t>Tasa de incidentes por caidas clasificados como incidentes</t>
  </si>
  <si>
    <t>Número total de caidas que se clasificaron como incidente</t>
  </si>
  <si>
    <t>Tasa de eventos adversos relacionados con la administración de medicamentos en el servicio de hospitalización</t>
  </si>
  <si>
    <t>Número de eventos adversos relacionados con la administracion de medicamentos en el servicio de hospitalizacion</t>
  </si>
  <si>
    <t>Tasa de eventos adversos relacionados con la administración de medicamentos en el servicio de urgencias</t>
  </si>
  <si>
    <t>Número de eventos adversos relacionados con la administracion de medicamentos en el servicio de urgencias</t>
  </si>
  <si>
    <t xml:space="preserve">Número total de pacientes que desarrollan úlceras por presión durante el periodo de hospitalizacion que se clasificaron como evento adverso  </t>
  </si>
  <si>
    <t>P.3.14 Número de usuarios que respondieron ?muy buena? o ?buena? a la pregunta: ¿cómo calificaría su experiencia global respecto a los servicios de salud que ha recibido a través de su IPS?.</t>
  </si>
  <si>
    <t>P.3.14 Número de usuarios que respondieron la pregunta.</t>
  </si>
  <si>
    <t>Oportunidad en la asignación de citas en la consulta de OBSTETRICIA</t>
  </si>
  <si>
    <t xml:space="preserve">Número total de consultas médicas especializadas de OBSTETRICIA asignadas en la institución </t>
  </si>
  <si>
    <t>P.3.10 Sumatoria del número de minutos transcurridos a partir de que el paciente es clasificado como Triage 2 y el momento en el cual es atendido en consulta de Urgencias por médico.</t>
  </si>
  <si>
    <t>P.3.10 Número total de pacientes clasificados como Triage 2, en un periodo determinado.</t>
  </si>
  <si>
    <t>Oportunidad en la asignación de citas PRIMERA VEZ en la consulta de PEDIATRÌA</t>
  </si>
  <si>
    <t>P.3.4 Sumatoria de la diferencia de días calendario entre la fecha en la que se asignó la cita de Pediatría de primera vez y la fecha en la cual el usuario la solicitó.</t>
  </si>
  <si>
    <t>P.3.4 Número total de citas de Pediatría de primera vez asignadas.</t>
  </si>
  <si>
    <t>Tiempo de espera en consulta médica especializada Primera vez en CIRUGIA GENERAL</t>
  </si>
  <si>
    <t>Sumatoria total de los días transcurridos entre la fecha en la cual el paciente solicita cita para ser atendido en la consulta de primera vez de medicina especializada MEDICINA INTERNA y la fecha para la cual es asignada la cita</t>
  </si>
  <si>
    <t xml:space="preserve">Número total de consultas médicas especializadas de primera vez de  MEDICINA INTERNA  asignadas en la institución </t>
  </si>
  <si>
    <t>Oportunidad en la asignación de citas de primera vez en la consulta de CIRUGÍA GENERAL</t>
  </si>
  <si>
    <t>Sumatoria total de los días transcurridos entre la fecha en la cual el paciente solicita cita para ser atendido por primera vez en la consulta medicina especializada CIRUGIA GENERAL y la fecha para la cual es asignada la cita</t>
  </si>
  <si>
    <t>Número total de consultas médicas especializadas de primera vez de CIRUGIA GENERAL asignadas en la institución</t>
  </si>
  <si>
    <t>Número total de cirugías programadas que fueron canceladas por causas atribuibles a la institución.</t>
  </si>
  <si>
    <t>P.2.15 Número total de cirugías programadas en el período.</t>
  </si>
  <si>
    <t>El reingreso de pacientes al servicio de urgencias se presenta como consecuencia de un deficiente avordaje y solución del problema que generó la consula o fallas en la calidad de la información dada al usuario sobre la evolución del evento médico que la generó. Este indicador puede constituirse como un signo de alarma sobre la calidad de los servicios prestados.</t>
  </si>
  <si>
    <t>Número de pacientes que reingresan al servicio de urgencias en la misma institución antes de 72 horas con el mismo diagnóstico de egreso.</t>
  </si>
  <si>
    <t>Total de usuarios atendidos en consulta de urgencias en el  período</t>
  </si>
  <si>
    <t>Oportunidad en la asignación de citas de primera vez en la consulta de PEDIATRÍA</t>
  </si>
  <si>
    <t>Sumatoria total de los días transcurridos entre la fecha en la cual el paciente solicita cita para ser atendido por primera vez en la consulta medicina especializada PEDIATRIA y la fecha para la cual es asignada la cita</t>
  </si>
  <si>
    <t>Tasa de remisión de pacientes a otros servicios de urgencias</t>
  </si>
  <si>
    <t>El servicio de urgencias debe tener la capacidad para resolver la problemática del usuario que ha consultado este servicio, así como tener la capacidad para atender dentro de la institución las patologías que corresponden a su nivel de complejidad. Cuando se presentan remisiones a otros niveles de atención debe obedecer a la complejidad de la IPS y no a problemas ajenos a la capacidad para resolver las atenciones propias de su rol dentro de la red de prestadores.</t>
  </si>
  <si>
    <t>Tasa de caidas hospitalarias por 1000 dias paciente</t>
  </si>
  <si>
    <t>Las caídas de los pacientes son relativamente frecuentes en todos los hospitales del mundo, de modo que su cuantificación es uno de los indicadores que se utilizan para medir la calidad de los cuidados a los pacientes en las instituciones de salud. La prioridad de esta medida es evitar cualquier caída con lesión en el cuidado del contexto hospitalario.</t>
  </si>
  <si>
    <t>Seguridad del paciente</t>
  </si>
  <si>
    <t>1/1000</t>
  </si>
  <si>
    <t>Divide numerador entre el denominador y se multiplica por 1000 y se presenta con una cifra decimal.</t>
  </si>
  <si>
    <t>Frecuencia por mil dias persona</t>
  </si>
  <si>
    <t>Frecuencia por mil</t>
  </si>
  <si>
    <t>Tasa de caidas de pacientes en el servicio de urgencias</t>
  </si>
  <si>
    <t>P.2.6. Número total de pacientes que sufren caídas en el servicio de urgencias en el periodo.</t>
  </si>
  <si>
    <t>Pacientes atendidos en el servicio de urgencias en el período.</t>
  </si>
  <si>
    <t>Tasa de pacientes que desarrollan úlceras de presión durante el periodo  de hospitalización</t>
  </si>
  <si>
    <t>Tasa de caidas de pacientes en el servicio de consulta externa</t>
  </si>
  <si>
    <t>Pacientes atendidos en el servicio de Consulta Externa en el período.</t>
  </si>
  <si>
    <t>Tasa de caidas de pacientes en el servicio de Laboratorio Clínico</t>
  </si>
  <si>
    <t>Número total de caidas en el servicio de Laboratorio Clínico en el periodo reporte</t>
  </si>
  <si>
    <t>Pacientes atendidos en el servicio de Laboratorio Clínico en el período.</t>
  </si>
  <si>
    <t>Número total de caidas en el servicio de Imágenes diagnósticas en el periodo reporte</t>
  </si>
  <si>
    <t>Pacientes atendidos en el servicio de Imágenes diagnósticas en el período.</t>
  </si>
  <si>
    <t>Tasa de caidas de pacientes en el servicio de Radiología</t>
  </si>
  <si>
    <t>Tasa de caidas de pacientes clasificadas como evento adverso</t>
  </si>
  <si>
    <t>Tasa de caidas de pacientes clasificadas como incidente</t>
  </si>
  <si>
    <t>Divide numerador entre el denominador y se multiplica por 100 y se presenta con una cifra decimal.</t>
  </si>
  <si>
    <t>El evento adverso se define por la triada planteada en los lineamientos de calidad: hay daño, este es atribuible a la atención en salud y es involuntario. En el caso del presente indicador nos permite revisar los incidentes generados en la aparición de úlceras por presión duramnte el períodod de hospitalización,  que pueden considerarse como eventos adversos, analizar sus causas y tomar correctivos para mejorar la calidad de la atención.</t>
  </si>
  <si>
    <t>El evento adverso se define por la triada planteada en los lineamientos de calidad: hay daño, este es atribuible a la atención en salud y es involuntario. En el caso del presente indicador nos permite revisar los incidentes generados en la administración de medicamentos que pueden considerarse como eventos adversos, analizar sus causas y tomar correctivos para mejorar la calidad de la atención.</t>
  </si>
  <si>
    <t>Número total de pacientes atendidos en el servicio de hospitalización</t>
  </si>
  <si>
    <t>Número total de pacientes encuestados que respondieron a la pregunta</t>
  </si>
  <si>
    <t>Oportunidad en la asignación de citas de primera vez en la consulta de Ginecología</t>
  </si>
  <si>
    <t>Sumatoria total de los días transcurridos entre la fecha en la cual el paciente solicita cita para ser atendido en la consulta medicina especializada de primera vez en GINECOLOGIA y la fecha para la cual es asignada la cita</t>
  </si>
  <si>
    <t>Número total de consultas médicas especializadas de primera vez en  GINECOLOGIA  asignadas en la institución</t>
  </si>
  <si>
    <t>Tiempo de espera en consulta médica especializada de primera vez de OBSTETRICIA</t>
  </si>
  <si>
    <t>Número total de consulta médicas especializadas de primera vez en Obstetricia asignadas en la entidad</t>
  </si>
  <si>
    <t>Oportunidad en la asignación de citas de primera vez en la consulta de Obstetricia</t>
  </si>
  <si>
    <t>Sumatoria total de los días transcurridos entre la fecha en la cual el paciente solicita cita por primera vez para ser atendido en la consulta medicina especializada OBSTETRICIA y la fecha para la cual es asignada la cita</t>
  </si>
  <si>
    <t>Número total de consultas médicas especializadas de de primera vez en OBSTETRICIA  asignadas en la institución</t>
  </si>
  <si>
    <t>Adriana Ferrer - Revisor Fiscal.</t>
  </si>
  <si>
    <t>Adriana Ferrer - Revisora Fiscal.</t>
  </si>
  <si>
    <t>Adriana Ferrer - Revisora Fiscal</t>
  </si>
  <si>
    <t>Junta Directiva ESE</t>
  </si>
  <si>
    <t>Junat Directiva ESE</t>
  </si>
  <si>
    <t xml:space="preserve">Junta Directiva ESE </t>
  </si>
  <si>
    <t>Juinta Directiva ESE</t>
  </si>
  <si>
    <t>Junta Directiva</t>
  </si>
  <si>
    <t>Resolución 408 de 2018</t>
  </si>
  <si>
    <t>CÁLCULO PRODUCCIÓN TOTAL EN UNIDADES DE VALOR RELATIVO U.V.R.</t>
  </si>
  <si>
    <t>Concepto</t>
  </si>
  <si>
    <t>U.V.R. por nivel de atención</t>
  </si>
  <si>
    <t>PRODUCCIÓN EN U.V.R.</t>
  </si>
  <si>
    <t>Dosis de biológico aplicadas</t>
  </si>
  <si>
    <t>Controles de enfermería (Atención prenatal / crecimiento y desarrollo)</t>
  </si>
  <si>
    <t>Citologías cervicovaginales tomadas</t>
  </si>
  <si>
    <t>Otros controles de enfermería de PyP (Diferentes a atención prenatal - Crecimiento y desarrollo)</t>
  </si>
  <si>
    <t>Número de visitas domiciliarias e institucionales -PIC-</t>
  </si>
  <si>
    <t>Número de sesiones de talleres colectivos -PIC-</t>
  </si>
  <si>
    <t>Consultas de medicina general electivas realizadas</t>
  </si>
  <si>
    <t>Consultas de medicina general urgentes realizadas</t>
  </si>
  <si>
    <t>Consultas de medicina especializada electivas realizadas</t>
  </si>
  <si>
    <t>Consultas de medicina especializada urgentes realizadas</t>
  </si>
  <si>
    <t>Total de consultas de odontología realizadas (valoración)</t>
  </si>
  <si>
    <t>Sellantes aplicados</t>
  </si>
  <si>
    <t>Superficies obturadas (cualquier material)</t>
  </si>
  <si>
    <t>Exodoncias (cualquier tipo)</t>
  </si>
  <si>
    <t>Partos vaginales</t>
  </si>
  <si>
    <t>Partos por cesárea</t>
  </si>
  <si>
    <t>Total de días estancia de los egresos</t>
  </si>
  <si>
    <t>Días estancia Cuidados Intermedios</t>
  </si>
  <si>
    <t>Días estancia Cuidados Intensivos</t>
  </si>
  <si>
    <t xml:space="preserve">Cirugías grupos 2-6 </t>
  </si>
  <si>
    <t xml:space="preserve">Cirugías grupos 7-10 </t>
  </si>
  <si>
    <t>Cirugías grupos 11-13</t>
  </si>
  <si>
    <t>Cirugías grupos 20-23</t>
  </si>
  <si>
    <t>Exámenes de laboratorio</t>
  </si>
  <si>
    <t>Número de imágenes diagnósticas tomadas</t>
  </si>
  <si>
    <t>PRODUCCIÓN TOTAL ENERO</t>
  </si>
  <si>
    <t>PRODUCCIÓN TOTAL FEBRERO</t>
  </si>
  <si>
    <t>PRODUCCIÓN TOTAL MARZO</t>
  </si>
  <si>
    <t>PRODUCCIÓN TOTAL MAYO</t>
  </si>
  <si>
    <t>PRODUCCIÓN TOTAL JUNIO</t>
  </si>
  <si>
    <t>PRODUCCIÓN TOTAL JULIO</t>
  </si>
  <si>
    <t>PRODUCCIÓN TOTAL AGOSTO</t>
  </si>
  <si>
    <t>PRODUCCIÓN TOTAL SEPTIEMBRE</t>
  </si>
  <si>
    <t>PRODUCCIÓN TOTAL OCTUBRE</t>
  </si>
  <si>
    <t>PRODUCCIÓN TOTAL NOVIEMBRE</t>
  </si>
  <si>
    <t>PRODUCCIÓN TOTAL DICIEMBRE</t>
  </si>
  <si>
    <t>PRODUCCIÓN TOTAL AÑO</t>
  </si>
  <si>
    <t>PRODUCCIÓN TOTAL ABRIL</t>
  </si>
  <si>
    <t>Valor gastos  administrativos y operativos del período</t>
  </si>
  <si>
    <t>Número de UVR producción total ESE</t>
  </si>
  <si>
    <t>Se calcula un promedio de acuerdo al comportamiento de la radicación en cada mes</t>
  </si>
  <si>
    <t>contador</t>
  </si>
  <si>
    <t>Compras formuladas a travès de licictación pública</t>
  </si>
  <si>
    <t>Gerente y o Control Interno</t>
  </si>
  <si>
    <t>Coordinación médica.</t>
  </si>
  <si>
    <t>Gerencia y Control Interno</t>
  </si>
  <si>
    <t>Gerente y Control Interno</t>
  </si>
  <si>
    <t>Coordinación Médico y Enfermería</t>
  </si>
  <si>
    <t>Número de eventos adversos relacionados con úlceras por presión en el servicio de hospitalización</t>
  </si>
  <si>
    <t>Se divide el numerador por el denominador y se coloca el número absoluto.</t>
  </si>
  <si>
    <t>Peso $</t>
  </si>
  <si>
    <t>500 MENSUALES</t>
  </si>
  <si>
    <t>Otras consultas electivas realizadas por profesionales diferentes a médico, enfermero u odontólogo (Incluye Psicología, Nutricionista, Optometria y otras)</t>
  </si>
  <si>
    <t>Número de sesiones de odontología realizadas</t>
  </si>
  <si>
    <t>Total de tratamientos terminados (Paciente terminado)</t>
  </si>
  <si>
    <t>Total de egresos</t>
  </si>
  <si>
    <t>Egresos obstétricos (partos, cesáreas y otros egresos obstétricos)</t>
  </si>
  <si>
    <t>Egresos quirúrgicos (Sin incluir partos, cesáreas y otros egresos obstétricos)</t>
  </si>
  <si>
    <t>Egresos no quirúrgicos (No incluye salud mental, partos, cesáreas y otros egresos obstétricos)</t>
  </si>
  <si>
    <t>Egresos salud mental</t>
  </si>
  <si>
    <t>Pacientes en Observación</t>
  </si>
  <si>
    <t>Pacientes en Cuidados Intermedios</t>
  </si>
  <si>
    <t>Pacientes Unidad Cuidados Intensivos</t>
  </si>
  <si>
    <t>Días estancia de los egresos obstétricos (Partos, cesáreas y otros obstétricos)</t>
  </si>
  <si>
    <t>Días estancia de los egresos quirúrgicos (Sin Incluir partos, cesáreas y otros obstétricos)</t>
  </si>
  <si>
    <t>Días estancia de los egresos No quirúrgicos (No incluye salud mental, partos, cesáreas y otros obstétricos)</t>
  </si>
  <si>
    <t>Días estancia de los egresos salud mental</t>
  </si>
  <si>
    <t>Días estancia Cuidados Intermedios.</t>
  </si>
  <si>
    <t>Total de días cama ocupados</t>
  </si>
  <si>
    <t>Total de días cama disponibles</t>
  </si>
  <si>
    <t>Total de cirugías realizadas (Sin incluir partos y cesáreas)</t>
  </si>
  <si>
    <t>Cirugías grupos 2-6</t>
  </si>
  <si>
    <t>Cirugías grupos 7-10</t>
  </si>
  <si>
    <t>Número de sesiones de terapias respiratorias realizadas</t>
  </si>
  <si>
    <t>Número de sesiones de terapias físicas realizadas</t>
  </si>
  <si>
    <t>Número de sesiones de otras terapias (sin incluir respiratorias y físicas)</t>
  </si>
  <si>
    <t>Número de visitas domiciliarias, comunitarias e institucionales -PIC-</t>
  </si>
  <si>
    <t>Divide numerador entre el denominador  y se multiplica por 100,000</t>
  </si>
  <si>
    <t>Razón: Tasa por cien mil nacidos vivos</t>
  </si>
  <si>
    <t>Cien mil</t>
  </si>
  <si>
    <t>Número de nacidos vivos durante el período</t>
  </si>
  <si>
    <t>Número de muertes de mujeres durante el embarazo, parto o puerperio (hasta 42 días después del parto) por cualquier causa relacionada o agravada por el embarazo, parto o puerperio o su manejo, pero no por causas accidentales.</t>
  </si>
  <si>
    <t>&lt;  8DIAS</t>
  </si>
  <si>
    <t>&lt;8 DIAS</t>
  </si>
  <si>
    <t>&lt; 2%</t>
  </si>
  <si>
    <t>&lt; 0.5%</t>
  </si>
  <si>
    <t>&lt; 29 MINUTOS</t>
  </si>
  <si>
    <t>FEBRERO</t>
  </si>
  <si>
    <t>VALOR 2021</t>
  </si>
  <si>
    <t>1/100000</t>
  </si>
  <si>
    <t>PRODUCCION DIAS CAMA OCUPADOS SERVICIO DE INTERNACION</t>
  </si>
  <si>
    <t>PRODUCCION EGRESOS SERVICIO DE INTERNACION</t>
  </si>
  <si>
    <t>Número de días cama ocupados en el periodo</t>
  </si>
  <si>
    <t>PRODUCCIÓN</t>
  </si>
  <si>
    <t>Número de Egresos hospitalización general</t>
  </si>
  <si>
    <t>Días cama ocupados hospitalización general</t>
  </si>
  <si>
    <t>Número de días cama ocupados hospitalización general del período</t>
  </si>
  <si>
    <t>Oportunidad en la asignación de citas en la consulta de MEDICINA INTERNA</t>
  </si>
  <si>
    <t>Oportunidad en la asignación de citas PRIMERA VEZ en la consulta de MEDICINA INTERNA</t>
  </si>
  <si>
    <t>Oportunidad en la asignación de citas PRIMERA VEZ en la consulta de GINECOLOGIA</t>
  </si>
  <si>
    <t>Oportunidad en la asignación de citas en la consulta de primera vez de MEDICINA INTERNA</t>
  </si>
  <si>
    <t>Producción servicio de terapias</t>
  </si>
  <si>
    <t>Número de sesiones de terapia realizadas en el período</t>
  </si>
  <si>
    <t>Igual al numerador</t>
  </si>
  <si>
    <t>PRODUCCION SERVICIO  DE TERAPIAS</t>
  </si>
  <si>
    <t>Medir la producción reportada por el servicio de terapias, para verificar que se mantenga la producción de dicho servicio</t>
  </si>
  <si>
    <t xml:space="preserve">Número de sesiones de terapias  realizadas  en el periodo (Incluye terapia física, terapia respiratoria y terapia ocupacional) </t>
  </si>
  <si>
    <t>Oportunidad en la asignación de citas en la consulta de ORTOPEDIA</t>
  </si>
  <si>
    <t>Sumatoria total de los días transcurridos entre la fecha en la cual el paciente solicita cita para ser atendido en la consulta de ORTOPEDIA y la fecha para la cual es asignada la cita</t>
  </si>
  <si>
    <t xml:space="preserve">Número total de consultas de ORTOPEDIA  asignadas en la institución </t>
  </si>
  <si>
    <t>Oportunidad en la asignación de citas en la consulta de Ortopedia</t>
  </si>
  <si>
    <t xml:space="preserve">La oportunidad en este nivel de atención es directamente proporcional al acceso a los servicios y su resolutividad es vital para la eficiencia del sistema pues orienta y racionaliza la demanda y contiene costos. Una respuesta rápida contribuye a la detección y tratamiento en etapas iniciales del proceso patológico disminuyendo la incapacidad, secuelas y riesgos inherentes a él y disminuye la congestión e inadecuada utilización de servicios especializados y de urgencias.  
El tiempo de respuesta en los prestadores en los servicios de ortopedia es útil para medir la suficiencia institucional para atender la demanda de servicios que recibe, orientando decisiones de mejoramiento, puede servir para la evaluación contractual entre las entidades promotoras de salud y los prestadores  </t>
  </si>
  <si>
    <t>Sumatoria total de los días transcurridos entre la fecha en la cual el paciente solicita cita para ser atendido en la consulta especializada de Ortopedia y la fecha para la cual es asignada la cita</t>
  </si>
  <si>
    <t xml:space="preserve">Número total de consultas de Ortopedia  asignadas en la institución </t>
  </si>
  <si>
    <t>Oportunidad en la asignación de citas en la consulta de UROLOGÍA</t>
  </si>
  <si>
    <t>Oportunidad en la asignación de citas en la consulta de Urología</t>
  </si>
  <si>
    <t xml:space="preserve">La oportunidad en este nivel de atención es directamente proporcional al acceso a los servicios y su resolutividad es vital para la eficiencia del sistema pues orienta y racionaliza la demanda y contiene costos. Una respuesta rápida contribuye a la detección y tratamiento en etapas iniciales del proceso patológico disminuyendo la incapacidad, secuelas y riesgos inherentes a él y disminuye la congestión e inadecuada utilización de servicios especializados y de urgencias.  
El tiempo de respuesta en los prestadores en los servicios de Urología es útil para medir la suficiencia institucional para atender la demanda de servicios que recibe, orientando decisiones de mejoramiento, puede servir para la evaluación contractual entre las entidades promotoras de salud y los prestadores  </t>
  </si>
  <si>
    <t>Sumatoria total de los días transcurridos entre la fecha en la cual el paciente solicita cita para ser atendido en la consulta de Urología y la fecha para la cual es asignada la cita</t>
  </si>
  <si>
    <t xml:space="preserve">Número total de consultas de Urologia  asignadas en la institución </t>
  </si>
  <si>
    <t>La atención por otros profesionales de la salud es importante para el abordaje integral de las atenciones en salud. La oportunidad en este nivel de atención es directamente proporcional al acceso a los servicios  y su resolutividad es vital para la eficiencia del sistema pues orienta y racionaliza la demanda a niveles superiores de complejidad y especialidad. Una respuesta rápida en este nivel contribuye a la detección y tratamiento en etapas iniciales del proceso patológico disminuyendo la incapacidad, secuelas y riesgos inherentes a él  y disminuye la congestión e inadecuada utilización de servicios especializados y de urgencia.   con las entidades promotoras de salud.</t>
  </si>
  <si>
    <t>Sumatoria de la diferencia de días calendario entre la fecha en la que se asignó la cita de Urología y la fecha en la cual el usuario la solicitó.</t>
  </si>
  <si>
    <t>Número total de citas de Urología asignadas.</t>
  </si>
  <si>
    <t>Proporción de pacientes remitidos a niveles superiores desde servicio ambulatorio y hospitalario</t>
  </si>
  <si>
    <t>No. De pacientes remitidos a niveles superiores desde servicio ambulatorio y hospitalario</t>
  </si>
  <si>
    <t>No. De pacientes atendiodos en los servicios ambulatorios y hospitalarios</t>
  </si>
  <si>
    <t>&lt;5.0%</t>
  </si>
  <si>
    <t>La capacidad resolutiva del prestador de servicios de salud incide en la calidad de la atención y en la integralidad de los servicios ofrecidos. Es por esta razón que la entidad revise de manera permanente las remisiones a otras IPS y determine acciones para mejorar su capacidad resolutiva e beneficio de la población usuaria.</t>
  </si>
  <si>
    <t>Menor del 5%</t>
  </si>
  <si>
    <t>AÑO 2022</t>
  </si>
  <si>
    <t>VALOR 2022</t>
  </si>
  <si>
    <t>SERVICIO</t>
  </si>
  <si>
    <t>TOTAL AÑO</t>
  </si>
  <si>
    <t>FICHA DE INDICADOR</t>
  </si>
  <si>
    <t>Seguimiento a procesos jurídicos en curso ESE</t>
  </si>
  <si>
    <t>Control jurídico</t>
  </si>
  <si>
    <t>Los pocesos jurídicos que tiene que atender la ESE cada ía cobran más relevancia por el riesgo a que está expuesta la institución tiene impacto en la situación financiera, por lo que el seguimiento permanente a la defensa judicial es prioritario para la Gerencia.</t>
  </si>
  <si>
    <t>TIPO Y NÚMERO PROCESO</t>
  </si>
  <si>
    <t>GENERALIDADES DEL PROCESO</t>
  </si>
  <si>
    <t>ACTUACIONES VIGENCIA 2021</t>
  </si>
  <si>
    <t>PROBABILIDAD DE PÉRDIDA DEL PROCESO Y CALCULO CONTINGENCIA PROBABLE</t>
  </si>
  <si>
    <t xml:space="preserve"> </t>
  </si>
  <si>
    <t xml:space="preserve">NULIDAD POR INCONSTITUCIONALIDAD </t>
  </si>
  <si>
    <t>Oportunidad en la asignación de citas PARA CONSULTA DE MEDICINA GENERAL</t>
  </si>
  <si>
    <t>Sumatoria total de los días transcurridos entre la fecha en la cual el paciente solicita cita para ser atendido en la consulta de medicina general y la fecha para la cual es asignada la cita</t>
  </si>
  <si>
    <t xml:space="preserve">Número total de consultas de medicina genral  asignadas en la institución </t>
  </si>
  <si>
    <t>Oportunidad en la asignación de citas DE MEDICINA GENERAL</t>
  </si>
  <si>
    <t xml:space="preserve">Número total de consultas de medicina general  asignadas en la institución </t>
  </si>
  <si>
    <t>HOSPITAL REGIONAL DE MONIQUIRÁ E.S.E.</t>
  </si>
  <si>
    <t>PRODUCCIÓN MENSUAL 2022</t>
  </si>
  <si>
    <t xml:space="preserve">Crear estrategias para lograr la atencion oportuna  en el servicio de urgencias.                                                                                                                   Aumentar los recursos tecnologicos y fisicos para mejorar la capacidad del area de atencion y por ende mejorar tiempos de consulta en urgencias.             </t>
  </si>
  <si>
    <t xml:space="preserve">Capacitar al personal de enfermeria en el area de triage para la realizacion correcta del reingreso del paciente. </t>
  </si>
  <si>
    <t xml:space="preserve">Garantizar la atencion oportuna y eficaz de tosos los pacientes que ingresan al servicio de urgencias brindando todas las ayudas diagnosticas disponibles asi mismo especialidades medicas para evitar la remision a niveles superiores. </t>
  </si>
  <si>
    <t xml:space="preserve">En el mes de febrero no se presetnan caìdas en el servicio de Imágenes diagnòsticas, se encuentra pendeinte revalorar las barreras de seguridad de prevenciòn de caìdas, pues teniendo en cuenta el volumen y el tipo de pacientes (adulto mayor, dificultades den la movilidad) se requiere fortalecer la aplicaciòn de barreras. </t>
  </si>
  <si>
    <t xml:space="preserve">Las caìdas presentadas en el mes de febrero no generaron daño en el paciente, sin embargo se realizò la revisiòn del proceso de atenciòn del paciente que sufriò los incidentes, para generar barreras diferentes de prevenciòn teniendo en cuenta el estado neurològico del paciente, y la ausencia de red de apoyo. </t>
  </si>
  <si>
    <t xml:space="preserve">En el mes de febrero se presentò un evento relacionado con la administraciòn de medicamentos, si bien no generò daño en el paciente, si se generò inoportunidad en la correcciòn de su patologìa. </t>
  </si>
  <si>
    <t xml:space="preserve">No se presentaro eventos adversos relacionados con la administraciòn de medicamentos en el servicio de Urgencia, sin embargo se tiene programada la verificaciòn y fortalecimiento de barreras de seguridad tales como manejo de medicamentos de alto riesgo, aplicaciòn de los correctos, cumplimiento de las recomendaciones de asepsia, para controlar los riesgos asociados al amenjo de los medicamentos. </t>
  </si>
  <si>
    <t xml:space="preserve">En los meses de enero y febrero se obtuvo una proporcion de pacientes remitidos a niveles superiores desde el area hospitalaria por encima de la meta propuesta dada la complejidad de ciertas patologias que requieren manejo integral en un nivel superior , ademas de no contar con el servicio de tomografia por daños tecnologicos.  </t>
  </si>
  <si>
    <t>CONTINUAR CON LA ADECUADA CAPTACION, SEGUIMIENTO Y REALIZACION DE  CONTROLES  PRENATALES   PARA FORTALECER  LA ATENCION BRINDADA A  LAS MATERNAS  APOYADOS EN   PROGRAMAS COMO   IAMI  (INSTITUCION AMIGA DE LA MUJER Y LA INFANCIA)</t>
  </si>
  <si>
    <t xml:space="preserve">ANALISIS </t>
  </si>
  <si>
    <t xml:space="preserve">Crear estrategias para lograr la atencion oportuna antes de los 30 minutos en el servicio de urgencias.                                                                                                  Aumentar los recursos tecnologicos y fisicos para mejorar la capacidad del area de atencion y por ende mejorar tiempos de consulta en urgencias.             </t>
  </si>
  <si>
    <t xml:space="preserve">SEGUIMIENTO DETALLADO A MATERNAS CON ALTO RIEGSO OBSTETRICO  IDENTIFICADAS EN  CONTROLES PRENATALES Y GINECOLOGICOS PARA  REALIZAR SU ADECUADO PLAN DE PARTO Y ATENCION SEGUN NIVEL DE COMPLEJIDAD  NECESITADO. </t>
  </si>
  <si>
    <t xml:space="preserve">APARTIR  DE  LOS ADECUADOS CONTROLES PRENATALES Y NOTIFICACIONES A TIEMPO  DE ANTECEDENTES OBSTETRICOS DE IMPORTANCIA SE A REALIZADO A LA ADECUADA DERIVACION DE LA MATERNA.   CON UNA ESTADISTICA DE  CERO EN LOS MESE DE ENERO   Y 1 EN EL  MES DE FEBRERO REMITIDA DE OTRA INSTITUCION  DADO REQUERIMIENTO DE UCI  </t>
  </si>
  <si>
    <t>Promover estrategias hacia la identificación de grupos de riesgo e intervenir en factores modificables en la poblacion infantil .                                                                                                                Planificar  acciones de prevencion y promocion en salud.                                                                              Promover la detección temprana de las enfermedades prevalentes de la infancia</t>
  </si>
  <si>
    <t>En el mes de enero y febrero la tasa de mortalidad en menos de 5 años estuvo dentro de la meta esperada . No se presento ninguna defuncion</t>
  </si>
  <si>
    <t xml:space="preserve">En los meses de enero y febrero del presente año no se obtuvo ninguna defuncion en menores de un año. Indicador dentro de metas. </t>
  </si>
  <si>
    <t>Promover estrategias hacia la identificación de grupos de riesgo e intervenir en factores modificables.                                                                                                Planificar  acciones de prevencion y promocion en salud.</t>
  </si>
  <si>
    <t xml:space="preserve">En los meses de enero y febrero del presente año no se han presentado  casos de neumonia aspirativa en pacientes pediatricos. Durante la vigencia del año 2021 no se presento ninguna neumonia aspirativa de origen hospitalario.  </t>
  </si>
  <si>
    <t xml:space="preserve">Incrementar a traves de consulta externa las ordenes de cirugia para lograr metas.                                                                                                </t>
  </si>
  <si>
    <t xml:space="preserve"> -Evaluar un plan de accion con diferentes alternativas y estrategias que promuevan la disminucion de la estancia hospitalaria en la institucion logrando aumentar el numero de egresos hospitalarios. </t>
  </si>
  <si>
    <t xml:space="preserve">En los meses de enero y febrero del presente año se obtuvo un promedio de 460 egresos hospitalarios , promedio por debajo de la meta propuesta dada la disminucion en la consulta a la institucion. </t>
  </si>
  <si>
    <t xml:space="preserve">En el mes de enero y febrero del presente año se obtuvo una produccion de dias cama ocupados en el servicio de hospitalizacion por encima de la meta propuesta dada la estancia prolongada que se presento en el area. </t>
  </si>
  <si>
    <t xml:space="preserve">Realizar Mesas de trabajo con especialistas para el cálculo de dosis diarias definidas y terapéuticas de acuerdo a ocupación hospitalaria promedio Ej: Dosis màxima de sedantes y sedoanalgésicos por paciente proyectando coupación del 70%; Patrones de resistencia Vs las Dosis Diarias Definidas de antibióticos, Dosis terapéuticas de liquidos de alto volumen, Número de cirugias de ortopedia realizadas
Publicar convocatorias de mìnima cuantía en página de SECOP para garantizar la multiplicidad de ofertas
</t>
  </si>
  <si>
    <t xml:space="preserve">1. Acción de reparación directa radicado No 15001333301120150022700 </t>
  </si>
  <si>
    <t xml:space="preserve">Despacho De Primera Instancia: Juzgado Once Administrativo De Tunja Despacho de Segunda Instancia:  </t>
  </si>
  <si>
    <t xml:space="preserve">Actuaciones del Periodo </t>
  </si>
  <si>
    <t>Demandante: Nadia Karolina Díaz Montes y Otros</t>
  </si>
  <si>
    <t>Demandado: E.S.E Hospital Regional de Moniquirá</t>
  </si>
  <si>
    <t>Cuantía: $350.000.000</t>
  </si>
  <si>
    <t>Tema: Declarar administrativa y extracontractualmente responsable a la ESE Hospital Regional de Moniquirá como consecuencia de los perjuicios ocasionados por una presunta falla del servicio médico en materia de ginecobstetricia respecto de la atención recibida señora Nadia Karolina Díaz Montes al momento del nacimiento de su hijo Chistopher Rodríguez Díaz y que le produjo lesiones al menor.</t>
  </si>
  <si>
    <t xml:space="preserve">Histórico del Proceso  </t>
  </si>
  <si>
    <t xml:space="preserve">Mediante sentencia de primera instancia de fecha 14 de marzo de 2019, y notificada por estado de fecha 15 de marzo de 2019, proferida por el juzgado once Administrativo de Tunja, se negaron las pretensiones de la demanda.  Estando dentro del término, la parte demandante presenta recurso de apelación el cual es concedido por el juzgado administrativo el 03 de mayo de 2019 y ordena enviar el expediente al Tribunal Administrativo de Boyacá. El 21 de junio de 2019 el Tribunal admite el recurso de apelación y el 31 de julio de 2019 corre traslado para que las partes presenten alegatos de conclusión.  </t>
  </si>
  <si>
    <t>Hospital Regional de Moniquirá radica alegatos de conclusión el 15 de agosto de 2019.   El 12 de noviembre de 2019 ingresa al despacho para sentencia de segunda instancia.</t>
  </si>
  <si>
    <t xml:space="preserve">2. Acción de reparación directa radicado No 68679333375120150041700 </t>
  </si>
  <si>
    <t>Despacho De Primera Instancia: Juzgado Tercero Administrativo De San Gil Despacho de Segunda Instancia:</t>
  </si>
  <si>
    <t xml:space="preserve">Actuaciones del Periodo  </t>
  </si>
  <si>
    <t>Demandante: Jorge Enrique Tovar Barbosa y otros</t>
  </si>
  <si>
    <t>21 de enero de 2021 Apoderado de la ESE de Moniquirá allega renuncia al poder.</t>
  </si>
  <si>
    <t>Tema: Declaratoria de responsabilidad de las Entidades demandadas, entre ellas, la Empresa Social del Estado Hospital Regional de Moniquirá, por la totalidad de los daños y perjuicios ocasionados a los demandantes por la muerte del señor José Libardo Zambrano Barbosa (q.e.p.d.) y como consecuencia el reconocimiento y pago  de los perjuicios materiales e inmateriales ocasionados a los accionantes</t>
  </si>
  <si>
    <t>21 de enero de 2021 audiencia de pruebas.</t>
  </si>
  <si>
    <t>Cuantía: $780.000.000</t>
  </si>
  <si>
    <t>21 de enero de 2021 Auto ordena correr traslado del dictamen pericial a las partes para que se pronuncien.</t>
  </si>
  <si>
    <t xml:space="preserve">21 de enero de 2021 Auto corre traslado solicitud de desistimiento testimonio ese san Bernardo de Barbosa.  </t>
  </si>
  <si>
    <r>
      <t>El 31 de octubre de 2018</t>
    </r>
    <r>
      <rPr>
        <b/>
        <sz val="10"/>
        <color rgb="FF000000"/>
        <rFont val="Arial"/>
        <family val="2"/>
      </rPr>
      <t xml:space="preserve"> </t>
    </r>
    <r>
      <rPr>
        <sz val="10"/>
        <color rgb="FF000000"/>
        <rFont val="Arial"/>
        <family val="2"/>
      </rPr>
      <t>reprograman fecha para llevar a cabo audiencia inicial para el 27 de noviembre de 2018 a las 2:30 p.m. en esa audiencia requieren para que la ESE Hospital Regional de Moniquirá allegue la historia clínica del señor José Libardo Zambrano, junto con la transcripción, información que es allegada por la Entidad. El 25 de febrero de 2020 se lleva a cabo adición a la audiencia inicial y decretan pruebas.  Actualmente se está a la espera que alleguen al proceso las pruebas documentales decretadas y así proveer de conformidad.</t>
    </r>
  </si>
  <si>
    <t>21 de enero de 2021 Auto corre traslado para alegatos de conclusión</t>
  </si>
  <si>
    <t>23 de octubre de 2020 Auto recauda pruebas y corre traslado de las mismas.</t>
  </si>
  <si>
    <t xml:space="preserve">02 de febrero de 2021 Apoderado de los demandantes allega alegatos de conclusión 04 de febrero de 2021 La suscrita apoderada allega alegatos de conclusión. </t>
  </si>
  <si>
    <t xml:space="preserve">15 de diciembre de 2020 Cita para audiencia de pruebas.  </t>
  </si>
  <si>
    <r>
      <t>Abril</t>
    </r>
    <r>
      <rPr>
        <sz val="11"/>
        <color rgb="FF000000"/>
        <rFont val="Arial Narrow"/>
        <family val="2"/>
      </rPr>
      <t xml:space="preserve"> Se hace seguimiento en el sistema siglo XXI</t>
    </r>
  </si>
  <si>
    <t>18 de enero de 2021 Se libraron los citatorios de los testigos y se remiten a la parte interesada para su gestión.</t>
  </si>
  <si>
    <t xml:space="preserve">3. Acción de Reparación Directa - Radicado No 68679333300320160013500 </t>
  </si>
  <si>
    <t xml:space="preserve">Despacho De Primera Instancia: Tribunal Administrativo de Bucaramanga Despacho de Segunda Instancia:  </t>
  </si>
  <si>
    <t>Demandante: Pedro Nel Parra Quiroga</t>
  </si>
  <si>
    <t>Demandado: ESE Hospital Regional de Moniquirá</t>
  </si>
  <si>
    <t>05 DE FEBRERO DE 2021 Remisión de citatorios a peritos y testigos para Audiencia.</t>
  </si>
  <si>
    <t>Tema: Declaratoria de responsabilidad de las Entidades demandadas, entre ellas, la Empresa Social del Estado Hospital Regional de Moniquirá, por la totalidad de los daños y perjuicios ocasionados a los demandantes por la muerte del señor Pedro Nel Parra José Median (q.e.p.d.) y como consecuencia el reconocimiento y pago de los perjuicios materiales e inmateriales ocasionados a los accionantes.</t>
  </si>
  <si>
    <t>10 de febrero de 2021, se reconoce personería a la suscrita apoderada</t>
  </si>
  <si>
    <t>10 de febrero de 2021 Auto tiene por desistido el testimonio del Dr. Salustiano Duarte Fajardo</t>
  </si>
  <si>
    <t xml:space="preserve">10 de febrero de 2021 Se oficia al instituto nacional de medicina legal, para informe pericial.  </t>
  </si>
  <si>
    <r>
      <t xml:space="preserve">15 de Marzo de 2021: </t>
    </r>
    <r>
      <rPr>
        <sz val="11"/>
        <color rgb="FF000000"/>
        <rFont val="Arial Narrow"/>
        <family val="2"/>
      </rPr>
      <t>La suscrita apoderada allega alegatos de conclusión</t>
    </r>
  </si>
  <si>
    <r>
      <t xml:space="preserve">Agosto 26 2021 </t>
    </r>
    <r>
      <rPr>
        <sz val="11"/>
        <rFont val="Arial Narrow"/>
        <family val="2"/>
      </rPr>
      <t>Auto del 26-08-21 Fallo de primera instancia</t>
    </r>
    <r>
      <rPr>
        <b/>
        <sz val="11"/>
        <rFont val="Arial Narrow"/>
        <family val="2"/>
      </rPr>
      <t xml:space="preserve">: </t>
    </r>
    <r>
      <rPr>
        <sz val="11"/>
        <rFont val="Arial Narrow"/>
        <family val="2"/>
      </rPr>
      <t>DENEGAR las pretensiones de la demanda, respecto de la Ese Hospital Regional de Moniquirá, y a la llamada en garantía por esta, compañía de seguros la Previsora S.A., conforme con lo establecido en la parte motiva de esta providencia. DECLARAR administrativa y patrimonialmente responsable a la ESE Hospital integrado San Bernardo de Barbosa, por los perjuicios ocasionados a los demandantes, en la muerte de Pedro Nel Parra Medina, de conformidad con lo expuesto en la parte considerativa de esta providencia</t>
    </r>
  </si>
  <si>
    <r>
      <t>08 septiembre 2021</t>
    </r>
    <r>
      <rPr>
        <sz val="11"/>
        <color rgb="FF000000"/>
        <rFont val="Arial Narrow"/>
        <family val="2"/>
      </rPr>
      <t xml:space="preserve"> apoderada de la parte demandante allega constancia de rechazo de un correo electrónico</t>
    </r>
  </si>
  <si>
    <t xml:space="preserve">El 17 de febrero de 2020 se lleva a cabo audiencia inicial, se decretan pruebas y fijan fecha para llevar a cabo audiencia de pruebas para el 30 de marzo de 2020, pero debido a la emergencia por el Covid-19 la audiencia de pruebas no se llevó a cabo.  </t>
  </si>
  <si>
    <t xml:space="preserve">4. Acción de Reparación Directa Radicado No 68679333300220170015500 </t>
  </si>
  <si>
    <t xml:space="preserve">Despacho De Primera Instancia: Juzgado Segundo Administrativo de San Gil Despacho de Segunda Instancia:  </t>
  </si>
  <si>
    <t>Demandante: Diego Fernando Téllez Linares y otros</t>
  </si>
  <si>
    <t xml:space="preserve">21 de enero de 2021 Apoderado demandado allega renuncia de poder. 16 de febrero de 2021 La suscrita apoderada allega poder.  </t>
  </si>
  <si>
    <t>Tema: Declaratoria de responsabilidad de las Entidades demandadas, entre ellas, la Empresa Social del Estado Hospital Regional de Moniquirá, por la totalidad de los daños y perjuicios ocasionados a los demandantes por la muerte del menor recién nacido el día 30 de junio de 2016 de nombre Joel Fernando Téllez Fajardo, hijo de la paciente Sandy Fajardo Peña, y la atención brindada los días 01 y 02 de julio del año 2016, y como consecuencia el reconocimiento y pago  de los perjuicios materiales e inmateriales ocasionados a los accionantes</t>
  </si>
  <si>
    <r>
      <t>16 de febrero de 2021</t>
    </r>
    <r>
      <rPr>
        <sz val="11"/>
        <color rgb="FF000000"/>
        <rFont val="Arial Narrow"/>
        <family val="2"/>
      </rPr>
      <t xml:space="preserve"> La suscrita apoderada allega poder. </t>
    </r>
  </si>
  <si>
    <t>Cuantía: $737.700.000</t>
  </si>
  <si>
    <t>11 junio 2021 Se remiten citaciones</t>
  </si>
  <si>
    <r>
      <t>15Junio 2021</t>
    </r>
    <r>
      <rPr>
        <sz val="11"/>
        <color rgb="FF000000"/>
        <rFont val="Arial Narrow"/>
        <family val="2"/>
      </rPr>
      <t xml:space="preserve"> La suscrita apoderada allega memorial</t>
    </r>
  </si>
  <si>
    <r>
      <t>16 junio 2021</t>
    </r>
    <r>
      <rPr>
        <sz val="11"/>
        <color rgb="FF000000"/>
        <rFont val="Arial Narrow"/>
        <family val="2"/>
      </rPr>
      <t xml:space="preserve"> Audiencia de pruebas se reconoce personería a la suscrita apoderada</t>
    </r>
  </si>
  <si>
    <r>
      <t>16 junio 2021</t>
    </r>
    <r>
      <rPr>
        <sz val="11"/>
        <color rgb="FF000000"/>
        <rFont val="Arial Narrow"/>
        <family val="2"/>
      </rPr>
      <t xml:space="preserve"> Auto repone decisión de prescindir del testimonio de José Paco Royo Caicedo y lo cita de nuevo </t>
    </r>
  </si>
  <si>
    <t xml:space="preserve">El 20 de marzo de 2019  se lleva a cabo audiencia inicial, el juzgado accede a desistimiento del dictamen pericial de la E.S.E. Hospital Regional de Moniquirá, y fija fecha para llevar a cabo audiencia de Testimonios para el 11 de septiembre de 2019 a las 10:00. La suscrita apoderada envía citatorios a la ESE de Moniquirá con el fin que sean entregados a los testigos para que asistan a la audiencia de Testimonios. El 11 de septiembre de 2019: se llevó a cabo audiencia de testimonios. Y fija fecha para llevar a cabo audiencia de pruebas para el 12 de febrero de 2020 a las 10:00 a.m. el 10 de febrero de 2020 reprograman fecha de audiencia inicial señalado como nueva fecha para llevar a cabo la audiencia el 15 de abril de 2020, la cual no se puede llevar a cabo debido a la emergencia del Covid-19.  </t>
  </si>
  <si>
    <r>
      <t xml:space="preserve">Agosto </t>
    </r>
    <r>
      <rPr>
        <u/>
        <sz val="11"/>
        <rFont val="Arial Narrow"/>
        <family val="2"/>
      </rPr>
      <t>Seguimiento del proceso en la plataforma siglo XXI</t>
    </r>
  </si>
  <si>
    <r>
      <t xml:space="preserve">21 septiembre 2021 </t>
    </r>
    <r>
      <rPr>
        <u/>
        <sz val="11"/>
        <rFont val="Arial Narrow"/>
        <family val="2"/>
      </rPr>
      <t>Apoderados de las partes allegan alegatos de conclusión</t>
    </r>
  </si>
  <si>
    <t xml:space="preserve">5. Acción de Reparación Directa -  Radicado No 15001333300920170017400 </t>
  </si>
  <si>
    <t xml:space="preserve">Despacho De Primera Instancia: Juzgado Noveno Administrativo de Tunja Despacho de Segunda Instancia:  </t>
  </si>
  <si>
    <t>Demandante: Gilberto Velasco Camacho y otros</t>
  </si>
  <si>
    <t>03           de febrero de 2021 Álvaro de Jesús Hernández allega memorial de Informe Pericial rad 04-02-2021</t>
  </si>
  <si>
    <t>Tema: Declaratoria de responsabilidad civil extracontractual de la Empresa Social del Estado Hospital Regional de Moniquirá con ocasión de una presunta falla médica, en procedimiento quirúrgico obstétrico practicado a la señora Carol Yesenia Galvis Sáenz el día 06 de agosto de 2015, y como consecuencia el reconocimiento y pago de los perjuicios materiales e inmateriales ocasionados a los accionantes.</t>
  </si>
  <si>
    <t xml:space="preserve">04           de febrero de 2021 Francisco Flechas presenta renuncia al poder. 16, la suscrita allega poder.  </t>
  </si>
  <si>
    <t>Cuantía: $1.777.325.550</t>
  </si>
  <si>
    <r>
      <t>16,  de febrero</t>
    </r>
    <r>
      <rPr>
        <sz val="11"/>
        <color rgb="FF000000"/>
        <rFont val="Arial Narrow"/>
        <family val="2"/>
      </rPr>
      <t xml:space="preserve"> la suscrita  apoderada allega poder.</t>
    </r>
  </si>
  <si>
    <r>
      <t>18 de marzo de 2021</t>
    </r>
    <r>
      <rPr>
        <sz val="11"/>
        <color rgb="FF000000"/>
        <rFont val="Arial Narrow"/>
        <family val="2"/>
      </rPr>
      <t xml:space="preserve"> Auto reconoce personería</t>
    </r>
  </si>
  <si>
    <r>
      <t>15 de Abril 2021</t>
    </r>
    <r>
      <rPr>
        <sz val="11"/>
        <color rgb="FF000000"/>
        <rFont val="Arial Narrow"/>
        <family val="2"/>
      </rPr>
      <t xml:space="preserve"> La suscrita apoderada allega memorial evidencias de cumplimiento del auto del 18-03-21</t>
    </r>
  </si>
  <si>
    <r>
      <t xml:space="preserve">02 junio 2021 </t>
    </r>
    <r>
      <rPr>
        <sz val="11"/>
        <color rgb="FF000000"/>
        <rFont val="Arial Narrow"/>
        <family val="2"/>
      </rPr>
      <t>Ingresa al despacho para proveer</t>
    </r>
  </si>
  <si>
    <t>El 25 de octubre de 2018 se lleva a cabo audiencia inicial. El 03 de mayo de 2019 auto pone en conocimiento respuesta dada por el Director del Departamento de Obstetricia y Ginecología de la Universidad Nacional, donde informa que para emitir el informe técnico solicitado se debe realizar el pago de los honorarios profesionales por valor de ocho salarios mínimos mensuales legales vigentes, el juzgado mediante auto requiere a la parte actora para que en el término de 15 días contados a partir de la notificación el estado, realice los actos necesarios para continuar el trámite del procesos dando cumplimiento a lo ordenado en auto de fecha 02 de mayo de 2019, so pena de decretar el Desistimiento Tácito de la prueba. La parte demandante radica solicitud de amparo de pobreza el cual es concedido por el Juzgado y ordena que la parte demandada es decir el Hospital Regional de Moniquirá cancele los honorarios correspondientes al informe técnico decretado, razón por la cual la suscrita apoderada presentó recurso de reposición en contra del auto de fecha 11 de julio de 2019 y en caso tal  que el juzgado no acceda a esta petición   se solicita la posibilidad que el dictamen sea realizado por el instituto de medicina legal. El 26 de julio de 2019 el juzgado accede a la petición.  El 11 de febrero de 2020 el instituto de medicina legal solicita copia de historia clínica al Hospital Regional de Moniquirá con el fin de realizar el informe técnico decretado, documentación que es allegada por la ESE.</t>
  </si>
  <si>
    <t xml:space="preserve">6. Acción de Reparación Directa -  Radicado No 15001333300520170023000 </t>
  </si>
  <si>
    <t>Despacho De Primera Instancia: Juzgado Quinto Administrativo de Tunja</t>
  </si>
  <si>
    <t xml:space="preserve">Despacho de Segunda Instancia:  </t>
  </si>
  <si>
    <t>Demandante: Gustavo Hernández Rodríguez</t>
  </si>
  <si>
    <t>03 de febrero de 2021 Se deja constancia que por error involuntario de secretaria se remitió correo dirigido a representante legal ESTUDIO E INVERMEDICAS, y que su destinatario real era el representante legal de CAFESALUD, el día de hoy 03 de febrero se envía la notificación correctamente y se volverá a correr términos para contestar.</t>
  </si>
  <si>
    <t>NOTIFICADAS LAS PARTES.</t>
  </si>
  <si>
    <t>Tema: Declaratoria de responsabilidad civil extracontractual de la Empresa Social del Estado Hospital Regional de Moniquirá con ocasión de una presunta falla médica, por no haber remitido a tiempo a la señora Martha Cecilia Barón Pérez (Q.E.P.D.) y su posterior fallecimiento el ocho de octubre de 2015, y como consecuencia el reconocimiento y pago de los perjuicios materiales e inmateriales ocasionados a los accionantes.</t>
  </si>
  <si>
    <t xml:space="preserve">16 de febrero de 2021, la suscrita allega poder.  </t>
  </si>
  <si>
    <t>Cuantía: $203.122.920</t>
  </si>
  <si>
    <r>
      <t xml:space="preserve">23 de marzo 2021 </t>
    </r>
    <r>
      <rPr>
        <sz val="11"/>
        <color rgb="FF000000"/>
        <rFont val="Arial Narrow"/>
        <family val="2"/>
      </rPr>
      <t>Andrea Paola Sánchez- contestación de demanda</t>
    </r>
  </si>
  <si>
    <r>
      <t xml:space="preserve">16 Julio 2021 </t>
    </r>
    <r>
      <rPr>
        <sz val="11"/>
        <color rgb="FF000000"/>
        <rFont val="Arial Narrow"/>
        <family val="2"/>
      </rPr>
      <t>Auto del</t>
    </r>
    <r>
      <rPr>
        <b/>
        <sz val="11"/>
        <color rgb="FF000000"/>
        <rFont val="Arial Narrow"/>
        <family val="2"/>
      </rPr>
      <t xml:space="preserve"> 15-07-21 Decidir </t>
    </r>
    <r>
      <rPr>
        <sz val="11"/>
        <color rgb="FF000000"/>
        <rFont val="Arial Narrow"/>
        <family val="2"/>
      </rPr>
      <t xml:space="preserve">sobre la </t>
    </r>
    <r>
      <rPr>
        <b/>
        <sz val="11"/>
        <color rgb="FF000000"/>
        <rFont val="Arial Narrow"/>
        <family val="2"/>
      </rPr>
      <t xml:space="preserve">excepción de falta de legitimación en la causa por pasiva </t>
    </r>
    <r>
      <rPr>
        <sz val="11"/>
        <color rgb="FF000000"/>
        <rFont val="Arial Narrow"/>
        <family val="2"/>
      </rPr>
      <t xml:space="preserve">propuesta por </t>
    </r>
    <r>
      <rPr>
        <b/>
        <sz val="11"/>
        <color rgb="FF000000"/>
        <rFont val="Arial Narrow"/>
        <family val="2"/>
      </rPr>
      <t xml:space="preserve">Cafesalud E.P.S. en liquidación </t>
    </r>
    <r>
      <rPr>
        <sz val="11"/>
        <color rgb="FF000000"/>
        <rFont val="Arial Narrow"/>
        <family val="2"/>
      </rPr>
      <t>en la sentencia, de conformidad con lo</t>
    </r>
    <r>
      <rPr>
        <b/>
        <sz val="11"/>
        <color rgb="FF000000"/>
        <rFont val="Arial Narrow"/>
        <family val="2"/>
      </rPr>
      <t xml:space="preserve"> </t>
    </r>
    <r>
      <rPr>
        <sz val="11"/>
        <color rgb="FF000000"/>
        <rFont val="Arial Narrow"/>
        <family val="2"/>
      </rPr>
      <t>expuesto en la parte motiva se fija en estados</t>
    </r>
  </si>
  <si>
    <r>
      <t xml:space="preserve">06agosto </t>
    </r>
    <r>
      <rPr>
        <sz val="11"/>
        <rFont val="Arial Narrow"/>
        <family val="2"/>
      </rPr>
      <t>Auto del 05-08-21 Fija fecha de audiencia inicial para el 21-09-21 del 2021</t>
    </r>
  </si>
  <si>
    <t>El 18 de febrero de 2020 se lleva a cabo audiencia inicial, se vinculan nuevos demandados, se decide excepciones, fija gastos del proceso, requiere copias para notificación. Se concede recurso de apelación en el efecto suspensivo en contra de providencia que decidió excepciones, ordena remitir al Tribunal Administrativo de Boyacá. El 27 de febrero de 2020: llega al Tribunal Administrativo de Boyacá con el número de radicado 15001333300220170023001 al Despacho de la Magistrada Clara Elisa Cifuentes e ingresa al despacho para resolver el recurso.</t>
  </si>
  <si>
    <t>7. Acción de Reparación Directa-  Radicado No   15001333300920180011900</t>
  </si>
  <si>
    <t>Demandante: María Prescelia Rodríguez Cárdenas</t>
  </si>
  <si>
    <t>03  de febrero de 2021 Erika Eugenia Riaño allega memorial manifestando que el día 2901-2021 se remitió a medicina legal oficio para los fines pertinentes rad 03-02-2021.</t>
  </si>
  <si>
    <t xml:space="preserve">04  de febrero de 2021 Francisco Flechas presenta renuncia al poder. </t>
  </si>
  <si>
    <t>Tema: Declaratoria de responsabilidad civil extracontractual de la Empresa Social del Estado Hospital Regional de Moniquirá con ocasión de una presunta falla médica, por la muerte del señor Carlos Cárdenas Rodríguez (Q.E.P.D.), y como consecuencia el reconocimiento y pago de los perjuicios materiales e inmateriales ocasionados a los accionantes. Cuantía: $113.750.228</t>
  </si>
  <si>
    <t>16 de febrero de 2021, la suscrita allega poder.  08 de abril 2021 Auto requiere llamado en garantía LA PREVISORAS.A. COMPAÑÍA DE SEGUROS, el oficio allegado por parte de MEDIMÁS EPS visto al archivo 043 del expediente digital, para los fines legales que consideren. Requerir a las apoderadas de la entidad demandada E.S.E. HOSPITAL REGIONAL DE MONIQUIRÁ y del llamado en garantía LA PREVISORA S.A. COMPAÑÍA DE SEGUROS, para que en el término de cinco (5) días contados a partir de la notificación por estado de esta providencia, informen al despacho el trámite adelantado para la consecución de la prueba decretada ante la SOCIEDAD DE ENFERMERAS PROFESIONALES, referente a la historia clínica del señor CARLOS CÁRDENAS RODRÍGUEZ (q.e.p.d.), tal como fue ordenado en la audiencia inicial desarrollada el 23 de septiembre de 2020 (archivo 028
16 de Abril 2021 La suscrita apoderada allega memorial cumpliendo con lo ordenado en auto de 08-04-21
21 de Abril 2021 La suscrita apoderada allega memorial emitiendo pronunciamiento frente a la respuesta dada por Medimás Eps.</t>
  </si>
  <si>
    <r>
      <t xml:space="preserve">03 mayo 2021 </t>
    </r>
    <r>
      <rPr>
        <u/>
        <sz val="11"/>
        <color rgb="FF000000"/>
        <rFont val="Arial Narrow"/>
        <family val="2"/>
      </rPr>
      <t>Ingresa al despacho para proveer de conformidad</t>
    </r>
  </si>
  <si>
    <r>
      <t>27 julio 2021</t>
    </r>
    <r>
      <rPr>
        <b/>
        <u/>
        <sz val="11"/>
        <color rgb="FF000000"/>
        <rFont val="Arial Narrow"/>
        <family val="2"/>
      </rPr>
      <t xml:space="preserve">  </t>
    </r>
    <r>
      <rPr>
        <sz val="11"/>
        <color rgb="FF000000"/>
        <rFont val="Arial Narrow"/>
        <family val="2"/>
      </rPr>
      <t>Auto del 23-07-21 requiere a medicina legal y sociedad colombiana de enfermeras para que allegue información</t>
    </r>
  </si>
  <si>
    <r>
      <t>En</t>
    </r>
    <r>
      <rPr>
        <b/>
        <sz val="10"/>
        <color rgb="FF000000"/>
        <rFont val="Arial"/>
        <family val="2"/>
      </rPr>
      <t xml:space="preserve"> </t>
    </r>
    <r>
      <rPr>
        <sz val="10"/>
        <color rgb="FF000000"/>
        <rFont val="Arial"/>
        <family val="2"/>
      </rPr>
      <t>audiencia inicial llevada a cabo el 19 de agosto de 2019 en etapa de saneamiento se ordenó la vinculación y notificación de la demanda a la I.P.S. Esimed de Tunja, a la sociedad de enfermeras y profesionales - SEP - y a la E.P.S. Medimas. La parte actora deberá aportar certificados de existencia y representación legal de las entidades vinculadas e igualmente copia de la demanda y anexos para traslados para las mismas</t>
    </r>
    <r>
      <rPr>
        <b/>
        <sz val="10"/>
        <color rgb="FF000000"/>
        <rFont val="Arial"/>
        <family val="2"/>
      </rPr>
      <t xml:space="preserve">. </t>
    </r>
    <r>
      <rPr>
        <sz val="10"/>
        <color rgb="FF000000"/>
        <rFont val="Arial"/>
        <family val="2"/>
      </rPr>
      <t>El 17de enero de 2020</t>
    </r>
    <r>
      <rPr>
        <b/>
        <sz val="10"/>
        <color rgb="FF000000"/>
        <rFont val="Arial"/>
        <family val="2"/>
      </rPr>
      <t xml:space="preserve"> </t>
    </r>
    <r>
      <rPr>
        <sz val="10"/>
        <color rgb="FF000000"/>
        <rFont val="Arial"/>
        <family val="2"/>
      </rPr>
      <t>auto requiere a la parte demandante para que realice los actos necesarios para continuar con el trámite de la demanda, dado cumplimiento a lo dispuesto en audiencia inicial celebrada del 27 de agosto de 2019.</t>
    </r>
  </si>
  <si>
    <t xml:space="preserve">Despacho De Primera Instancia: Juzgado Décimo  Administrativo de Tunja Despacho de Segunda Instancia:  </t>
  </si>
  <si>
    <t>Demandante: María Nelcy Cárdenas Fuquene y otros</t>
  </si>
  <si>
    <t xml:space="preserve">Demandado: ESE Hospital Regional de Moniquirá y otros  </t>
  </si>
  <si>
    <t xml:space="preserve">12 de enero de 2021, se corre traslado para contestar demanda.  </t>
  </si>
  <si>
    <t>Tema: Declaratoria de responsabilidad civil extracontractual de la Empresa Social del Estado Hospital Regional de Moniquirá de los perjuicios patrimoniales y no patrimoniales causados a los demandantes con ocasión de la deficiente prestación del servicio de salud que se le brindo al señor Leoncio Bermúdez Munévar (q.e.p.d) quien falleció como consecuencia de una falla en la prestación del servicio de salud que se le brindo por pare de la entidad Hospital Regional de Moniquirá.</t>
  </si>
  <si>
    <t xml:space="preserve">16 de febrero de 2021, se allega poder a favor de la suscrita abogada.  </t>
  </si>
  <si>
    <t>Cuantía: $665.157.300</t>
  </si>
  <si>
    <t>26 de Marzo 2021 La suscrita apoderada allega contestación de demanda</t>
  </si>
  <si>
    <r>
      <t>20 de Abril 2021</t>
    </r>
    <r>
      <rPr>
        <sz val="11"/>
        <color rgb="FF000000"/>
        <rFont val="Arial Narrow"/>
        <family val="2"/>
      </rPr>
      <t xml:space="preserve"> Yohan Manuel Buitrago allega reforma a la demanda</t>
    </r>
  </si>
  <si>
    <r>
      <t>Estado actual del proceso</t>
    </r>
    <r>
      <rPr>
        <sz val="10"/>
        <color rgb="FF000000"/>
        <rFont val="Arial"/>
        <family val="2"/>
      </rPr>
      <t xml:space="preserve">:  </t>
    </r>
  </si>
  <si>
    <r>
      <t xml:space="preserve">27 Abril 2021 </t>
    </r>
    <r>
      <rPr>
        <u/>
        <sz val="11"/>
        <color rgb="FF000000"/>
        <rFont val="Arial Narrow"/>
        <family val="2"/>
      </rPr>
      <t>Ingresa al despacho para proveer</t>
    </r>
  </si>
  <si>
    <t>El 09 de septiembre de 2019 el hospital regional de Moniquirá fue notificado de la demanda interpuesta en su contra, la cual fue contestada por parte de la ESE el 27 de noviembre de 2019. El 11 de septiembre de 2019, Medimás  E.P.S., presenta un recurso de reposición en contra del auto del 22 de agosto de 2019 el cual admitió la demanda, manifestando en  síntesis, que Medimas E.P.S. S.A.S es un persona jurídica diferente a</t>
  </si>
  <si>
    <t>Cafesalud E.P.S. S.A, pues mediante resolución 2426 de julio de 2017, la Superintendencia nacional de Salud aprobó el plan de reorganización Institucional presentado por Cafesalud, por lo que a partir del primero de agosto de 2017, comenzó la operación de la nueva entidad, con capital y accionistas diferentes a Cafesalud E.P.S. S.A. Agrego que en los fundamentos de hecho de la demanda no se hace alusión a ninguna a Medimas E.P.S, siendo este requisito, si se tiene en cuenta que para la época en que se estructura la responsabilidad , eso es, 30 de mayo de 2017, no era el prestador del servicio de salud del señor Leoncio Bermúdez. De acuerdo a lo anterior el juzgado Décimo Administrativo, mediante auto de fecha 27 de febrero de 2020, inadmite la demanda, el 12 de marzo de 2020 el apoderado de la parte demandante radica subsanación de la demanda.</t>
  </si>
  <si>
    <t xml:space="preserve">9. Acción de Reparación Directa-  Radicado No 15001333301120190000400 </t>
  </si>
  <si>
    <t xml:space="preserve">Despacho De Primera Instancia: Juzgado Once  Administrativo de Tunja Despacho de Segunda Instancia:  </t>
  </si>
  <si>
    <t>Demandante: Severo Corredor Martínez y otros</t>
  </si>
  <si>
    <t>09 de febrero de 2021 En firme auto que resolvió excepciones.</t>
  </si>
  <si>
    <t>Tema: Reconocimiento y pago de indemnizaciones por perjuicios materiales e inmateriales ocasionados a los demandantes con ocasión de la presunta falla medica en atención brindada por la ESE Hospital regional de Moniquirá durante los días 25 a 31 de octubre del año 2016, lo que provoco el infortunado fallecimiento de la señora Clarie Marín Rojas .</t>
  </si>
  <si>
    <t>Cuantía: $414.058.000</t>
  </si>
  <si>
    <t xml:space="preserve">El 31 de julio de 2019, el Hospital Regional de Moniquirá contesta la demanda y realiza llamamiento en garantía en contra de la Previsora Compañía de seguros. El 03 de diciembre de 2019, la Previsora contesta la demanda. El 06 de marzo de 2020 el Juzgado Once Administrativo fijo fecha para llevar a cabo audiencia inicial para el 21 de abril de 2020, la cual no se pudo llevar a cabo por suspensión de términos Judiciales.  </t>
  </si>
  <si>
    <t xml:space="preserve">10. Acción de Repetición radicado No 15001333301120160008001 </t>
  </si>
  <si>
    <t>Despacho De Primera Instancia: Juzgado Once Administrativo De Tunja Despacho de Segunda Instancia:</t>
  </si>
  <si>
    <t xml:space="preserve">Actuaciones del Período  </t>
  </si>
  <si>
    <t>Demandante: E.S.E Hospital Regional de Moniquirá</t>
  </si>
  <si>
    <t>Demandado: Nelson Daniel Cadena Novoa y otros</t>
  </si>
  <si>
    <t>Tema: Declaratoria de responsabilidad solidaria de los señores: Miguel Antonio Buitrago Neira, Edwin Ulloa Hurtado, Nelson Daniel Cadena Novoa, y Miguel Ángel Paiba López, por la condena que la ESE pago dentro del proceso de reparación directa No.  20052759.</t>
  </si>
  <si>
    <t>23 de marzo 2021 Ricardo Rodríguez Cuevas, apoderado del Sr Nelson Daniel Cadena Novoa reasume el poder especial.</t>
  </si>
  <si>
    <t xml:space="preserve">Cuantía: $450.000.000  </t>
  </si>
  <si>
    <t xml:space="preserve">Histórico de Proceso  </t>
  </si>
  <si>
    <t xml:space="preserve">Mediante sentencia de primera instancia de fecha 18 de Diciembre de 2019, proferida por el juzgado once Administrativo de Tunja, se negaron las pretensiones de la demanda.  Estando dentro del término, la parte demandante presenta recurso de apelación el cual es concedido por el juzgado administrativo el 10 de febrero de 2020 y ordena enviar el expediente al Tribunal Administrativo de Boyacá. El 09 de marzo de 2020 el Tribunal admite el recurso de apelación.  </t>
  </si>
  <si>
    <t>12 de diciembre de 2021, ingresa el proceso para sentencia</t>
  </si>
  <si>
    <t xml:space="preserve">11. Acción de Repetición-  Radicado No 15001333301020190003700 </t>
  </si>
  <si>
    <t>Demandante: ESE Hospital Regional de Moniquirá</t>
  </si>
  <si>
    <t>Demandado: Luis Hernando Motta Camargo y Miguel Antonio Buitrago Neira</t>
  </si>
  <si>
    <t xml:space="preserve">03 de febrero de 2021 ingresa al despacho  </t>
  </si>
  <si>
    <t>Tema: Declaratoria de responsabilidad solidaria de los señores: Luis Mota y Miguel Antonio Buitrago Neira, por la condena que la ESE pago dentro del proceso de Nulidad y restableciendo No.  2005 - 2187.</t>
  </si>
  <si>
    <t>16 de febrero de 2021, se allega poder a favor de la suscrita abogada.  19 de febrero de 2021 Auto fija fecha de audiencia para el día 19 de abril de 2021
16 de Abril 2021 Bairon Arnulfo  Moreno Mahecha otorgamiento de poder y solicitud aplazamiento de audiencia de 19-04-21
11 Mayo 2021 La suscrita apoderada allega respuesta a oficio del 28-04-21
01-07-21 Se lleva a cabo la audiencia de pruebas se ordena la presentación por escrito de alegatos de conclusión
16 Julio 2021 Abogado parte demandada presenta alegatos de conclusión
16 julio 2021 La suscrita apoderada presenta alegatos de conclusión  
17 AGOSTO 2021 Ingresa al despacho para sentencia</t>
  </si>
  <si>
    <t>Cuantía: 6.358.746,33, Indexados</t>
  </si>
  <si>
    <t>20 septiembre 2021 Auto del 17-09-21 PRIMERO: DECLARAR PROBADA la excepción denominada, “improcedencia de la acción de repetición porque la entidad demandante no acreditó los elementos necesarios y concurrentes para la declaratoria de repetición pretendida”, por lo expuesto en las</t>
  </si>
  <si>
    <t xml:space="preserve">Historial de actuaciones  </t>
  </si>
  <si>
    <r>
      <t>El 11 de julio de 2019 el juzgado décimo administrativo de Tunja admite la demanda y ordena notificar a los demandados, se realiza notificación personal y el 24 de enero de 2020 auto corre traslado para que los demandantes contestan la demanda</t>
    </r>
    <r>
      <rPr>
        <b/>
        <sz val="10"/>
        <color rgb="FF000000"/>
        <rFont val="Arial"/>
        <family val="2"/>
      </rPr>
      <t xml:space="preserve">.  </t>
    </r>
  </si>
  <si>
    <t xml:space="preserve">12. Acción de Nulidad y Restablecimiento de Derecho Radicado No 25000234100020170012200 </t>
  </si>
  <si>
    <t>Despacho De Primera Instancia: Tribunal Administrativo de Cundinamarca – Sección</t>
  </si>
  <si>
    <t xml:space="preserve">Actuación del Periodo  </t>
  </si>
  <si>
    <t>Primera</t>
  </si>
  <si>
    <t>Se revisó el proceso en la plataforma siglo XXI</t>
  </si>
  <si>
    <t xml:space="preserve">03 junio 2021 Auto niega las excepciones propuestas
15 junio 2021 Se notifica por estados
08 julio 2021 Ingresa al despacho ejecutoriado el auto del 10-06-21
21 julio 2021 Auto fija fecha de audiencia inicial 27-08-21 2pm
22 julio 2021 Notificación35 por estado
Agosto Se hace seguimiento en el sistema siglo XXI  </t>
  </si>
  <si>
    <t>Demandado: Caprecom en Liquidación</t>
  </si>
  <si>
    <t>Tema: Busca la nulidad de las Resoluciones: i) No. AL 06442 del 14 de julio de 2016 y ii) AL 12960 del 29 de septiembre de 2016; expedida por Caprecom en liquidación.  Y restablecimiento de los recursos adeudados por Caprecom a la E.S.E cuantía: $760.375.715</t>
  </si>
  <si>
    <t xml:space="preserve">Histórico de Proceso. </t>
  </si>
  <si>
    <t>En audiencia del inicial programada para el 26 de febrero de 2019 se concede aplazamiento de la misma indicando que la nueva fecha será fijada por estado. Posteriormente mediante auto de fecha 12 de marzo de 2019 auto ordena vincular oficiosamente al ministerio de salud y de la protección social en calidad de demandado, ordena notificar y correr traslado para que el ministerio conteste la demanda, para lo cual se concede un plazo de 55 días hábiles. El 14 de junio de 2019 los vinculados contestan la demanda. Mediante auto de fecha 25 de septiembre de 2019 auto ordena enviar el proceso a otra jurisdicción por competencia y se envía el expediente para reparto correspondiéndole el juzgado Cuarto Laboral de circuito de Tunja, con número de</t>
  </si>
  <si>
    <t>radicado 15001310500420190040700. El 07 de noviembre de 2019 Auto ordena remitir el expediente al consejo superior de la judicatura para resolver conflicto de competencia. El 06 de diciembre de 2019 llega al Consejo Superior de la Judicatura - Sala Jurisdiccional Disciplinaria al despacho del Magistrado Fidalgo Javier Estupiñan Carvajal con el número de radicado 11001010200020190274700 e ingresa al despacho para resolver de conformidad.</t>
  </si>
  <si>
    <t>26 de noviembre de 2020 Negocio procedente de la Sala Jurisdiccional Disciplinaria del Consejo Superior de la Judicatura, resolviendo el conflicto negativo de jurisdicciones suscitado entre esta Corporación y el Juzgado 4 Laboral del Circuito de Tunja, asignando la competencia a la Jurisdicción Contenciosa Administrativa, representada por el tribunal administrativo de Cundinamarca, Sección Primera, Subsección B.</t>
  </si>
  <si>
    <t xml:space="preserve">13. Acción de Nulidad y Restablecimiento de Derecho  Radicado No 15001333300520160010201 </t>
  </si>
  <si>
    <t>Demandante: Magda Yurany Castillo Garzón</t>
  </si>
  <si>
    <t xml:space="preserve">17 de febrero de 2021, se allega poder a favor de la suscrita abogada.  </t>
  </si>
  <si>
    <t>10 de marzo de 2021 Admítase recurso de apelación interpuesto por la parte demandada contra la sentencia del 27-05-2020 
13 de Abril 2021 Auto que admite recurso de apelación se notificó y se encuentra ejecutoriado
Mayo Se hace seguimiento el sistema siglo XXI
02 de Junio 2021 PRIMERO. - CONFIRMAR la providencia de primera instancia emitida el 10 de febrero de 2020 por el Juzgado Quinto Administrativo de Tunja, mediante la cual prescindió de unos
testimonios. SEGUNDO. - Sin costas. TERCERO. - Por Secretaría, regrese el expediente al despacho para continuar con la etapa procesal que corresponda en segunda instancia.
AUTO INTERLOCUTORIO – NIEGA PRÁCTICA DE PRUEBA
09 junio 2021 Se remite el proceso al juzgado 05 administrativo de Tunja
Agosto Se hace seguimiento en el sistema siglo XXI</t>
  </si>
  <si>
    <t>Tema: Declaratoria la nulidad del acto administrativo de fecha 24 de noviembre de 2015 y niega la relación laboral de la ESE con la demandante y pago de prestaciones sociales y demás emolumentos.</t>
  </si>
  <si>
    <t>10 septiembre  2021  Auto del 09-09-21 Obedézcase y cúmplase lo resuelto por el Despacho tres de oralidad del Tribunal Administrativo de Boyacá mediante providencia proferida el dos (02) de junio de dos</t>
  </si>
  <si>
    <t>Cuantía: $125.000.000</t>
  </si>
  <si>
    <t>mil veintiunos (2021) (Actuación 125 Samai), por medio de la cual confirmó el auto de 10 de febrero de 2020 proferido por este Juzgado mediante el cual se prescindió de unos testimonios. Teniendo en cuenta que en el numeral tercero de la citada providencia el Magistrado Ponente dispuso que en firme regresara el expediente al despacho para continuar la etapa procesal que correspondiera, teniendo en cuenta que en la actualidad el proceso se encuentra en trámite de apelación de sentencia en dicho Despacho, sin embargo</t>
  </si>
  <si>
    <t xml:space="preserve">Histórico del Proceso </t>
  </si>
  <si>
    <r>
      <t>En audiencia de pruebas llevada a cabo el 10 de febrero de 2020</t>
    </r>
    <r>
      <rPr>
        <b/>
        <sz val="10"/>
        <color rgb="FF000000"/>
        <rFont val="Arial"/>
        <family val="2"/>
      </rPr>
      <t xml:space="preserve"> </t>
    </r>
    <r>
      <rPr>
        <sz val="10"/>
        <color rgb="FF000000"/>
        <rFont val="Arial"/>
        <family val="2"/>
      </rPr>
      <t>se cierra la etapa probatoria y corren traslado para alegar de conclusión los cuales son radicados el 24 de febrero de 2020. El 25 de febrero de 2020 ingresa al despacho para sentencia de primera instancia.  El 27 de mayo de 2020: Juzgado Quinto Administrativo de Tunja, notifica mediante correo electrónico Sentencia de primera instancia. Fallo en contra</t>
    </r>
    <r>
      <rPr>
        <vertAlign val="superscript"/>
        <sz val="10"/>
        <color rgb="FF000000"/>
        <rFont val="Arial"/>
        <family val="2"/>
      </rPr>
      <t>1</t>
    </r>
    <r>
      <rPr>
        <sz val="10"/>
        <color rgb="FF000000"/>
        <rFont val="Arial"/>
        <family val="2"/>
      </rPr>
      <t xml:space="preserve">.  </t>
    </r>
  </si>
  <si>
    <r>
      <t xml:space="preserve">PRIMERO.- Declarar no probada </t>
    </r>
    <r>
      <rPr>
        <sz val="10"/>
        <color rgb="FF000000"/>
        <rFont val="Arial"/>
        <family val="2"/>
      </rPr>
      <t xml:space="preserve">la </t>
    </r>
    <r>
      <rPr>
        <b/>
        <sz val="10"/>
        <color rgb="FF000000"/>
        <rFont val="Arial"/>
        <family val="2"/>
      </rPr>
      <t xml:space="preserve">excepción de prescripción </t>
    </r>
    <r>
      <rPr>
        <sz val="10"/>
        <color rgb="FF000000"/>
        <rFont val="Arial"/>
        <family val="2"/>
      </rPr>
      <t xml:space="preserve">propuesta por los apoderados de las partes demandadas, de conformidad con lo señalado en la parte motiva de esta providencia.  </t>
    </r>
  </si>
  <si>
    <r>
      <t xml:space="preserve">SEGUNDO.- Declarar probada </t>
    </r>
    <r>
      <rPr>
        <sz val="10"/>
        <color rgb="FF000000"/>
        <rFont val="Arial"/>
        <family val="2"/>
      </rPr>
      <t xml:space="preserve">la excepción de pago propuesta por la demandada </t>
    </r>
    <r>
      <rPr>
        <b/>
        <sz val="10"/>
        <color rgb="FF000000"/>
        <rFont val="Arial"/>
        <family val="2"/>
      </rPr>
      <t xml:space="preserve">LABORAMOS S.A.S </t>
    </r>
    <r>
      <rPr>
        <sz val="10"/>
        <color rgb="FF000000"/>
        <rFont val="Arial"/>
        <family val="2"/>
      </rPr>
      <t xml:space="preserve">conforme a lo señalado en la parte motiva de esta providencia.  </t>
    </r>
  </si>
  <si>
    <r>
      <t xml:space="preserve">TERCERO.- Declarar </t>
    </r>
    <r>
      <rPr>
        <sz val="10"/>
        <color rgb="FF000000"/>
        <rFont val="Arial"/>
        <family val="2"/>
      </rPr>
      <t xml:space="preserve">la nulidad del acto administrativo contenido en el oficio de </t>
    </r>
    <r>
      <rPr>
        <b/>
        <sz val="10"/>
        <color rgb="FF000000"/>
        <rFont val="Arial"/>
        <family val="2"/>
      </rPr>
      <t xml:space="preserve">fecha 24 de noviembre de 2015, </t>
    </r>
    <r>
      <rPr>
        <sz val="10"/>
        <color rgb="FF000000"/>
        <rFont val="Arial"/>
        <family val="2"/>
      </rPr>
      <t xml:space="preserve">suscrito por el Subgerente del Hospital Regional de Moniquirá, por las razones expuestas en la parte motiva de la presente sentencia.  </t>
    </r>
  </si>
  <si>
    <r>
      <t xml:space="preserve">Declarar </t>
    </r>
    <r>
      <rPr>
        <sz val="10"/>
        <color rgb="FF000000"/>
        <rFont val="Arial"/>
        <family val="2"/>
      </rPr>
      <t xml:space="preserve">que entre MAGDA YURANI CASTILLO GARZON y HOSPITAL REGIONAL DE MONIQUIRA, existió una relación laboral de derecho público por los periodos establecidos en cada uno de los contratos del </t>
    </r>
    <r>
      <rPr>
        <b/>
        <sz val="10"/>
        <color rgb="FF000000"/>
        <rFont val="Arial"/>
        <family val="2"/>
      </rPr>
      <t>1 de marzo de 2010 al 7 de diciembre de 2014</t>
    </r>
    <r>
      <rPr>
        <sz val="10"/>
        <color rgb="FF000000"/>
        <rFont val="Arial"/>
        <family val="2"/>
      </rPr>
      <t xml:space="preserve">, conforme quedó establecido en la parte motiva de la presente sentencia.  </t>
    </r>
  </si>
  <si>
    <r>
      <t xml:space="preserve">CUARTO.- </t>
    </r>
    <r>
      <rPr>
        <sz val="10"/>
        <color rgb="FF000000"/>
        <rFont val="Arial"/>
        <family val="2"/>
      </rPr>
      <t xml:space="preserve">Como consecuencia de lo anterior y a título de restablecimiento del derecho, la </t>
    </r>
    <r>
      <rPr>
        <b/>
        <sz val="10"/>
        <color rgb="FF000000"/>
        <rFont val="Arial"/>
        <family val="2"/>
      </rPr>
      <t xml:space="preserve">ESE HOSPITAL REGIONAL DE MONIQUIRA </t>
    </r>
    <r>
      <rPr>
        <sz val="10"/>
        <color rgb="FF000000"/>
        <rFont val="Arial"/>
        <family val="2"/>
      </rPr>
      <t xml:space="preserve">deberá reconocer y liquidar </t>
    </r>
    <r>
      <rPr>
        <b/>
        <sz val="10"/>
        <color rgb="FF000000"/>
        <rFont val="Arial"/>
        <family val="2"/>
      </rPr>
      <t>a MAGDA YURANI CASTILLO GARZON</t>
    </r>
    <r>
      <rPr>
        <sz val="10"/>
        <color rgb="FF000000"/>
        <rFont val="Arial"/>
        <family val="2"/>
      </rPr>
      <t xml:space="preserve">, </t>
    </r>
    <r>
      <rPr>
        <b/>
        <sz val="10"/>
        <color rgb="FF000000"/>
        <rFont val="Arial"/>
        <family val="2"/>
      </rPr>
      <t xml:space="preserve">a título de indemnización, </t>
    </r>
    <r>
      <rPr>
        <sz val="10"/>
        <color rgb="FF000000"/>
        <rFont val="Arial"/>
        <family val="2"/>
      </rPr>
      <t xml:space="preserve">las diferencias que resulten por concepto de </t>
    </r>
    <r>
      <rPr>
        <b/>
        <sz val="10"/>
        <color rgb="FF000000"/>
        <rFont val="Arial"/>
        <family val="2"/>
      </rPr>
      <t xml:space="preserve">PRESTACIONES SOCIALES </t>
    </r>
    <r>
      <rPr>
        <sz val="10"/>
        <color rgb="FF000000"/>
        <rFont val="Arial"/>
        <family val="2"/>
      </rPr>
      <t xml:space="preserve">devengadas </t>
    </r>
    <r>
      <rPr>
        <b/>
        <sz val="10"/>
        <color rgb="FF000000"/>
        <rFont val="Arial"/>
        <family val="2"/>
      </rPr>
      <t>por un bacteriólogo de planta de esa entidad pública o un servidor público que ejerza similares funciones</t>
    </r>
    <r>
      <rPr>
        <sz val="10"/>
        <color rgb="FF000000"/>
        <rFont val="Arial"/>
        <family val="2"/>
      </rPr>
      <t xml:space="preserve">, </t>
    </r>
    <r>
      <rPr>
        <b/>
        <sz val="10"/>
        <color rgb="FF000000"/>
        <rFont val="Arial"/>
        <family val="2"/>
      </rPr>
      <t xml:space="preserve">y pagar sólo aquellas prestaciones sociales que no le fueron reconocidas en el sector privado , causadas desde </t>
    </r>
    <r>
      <rPr>
        <sz val="10"/>
        <color rgb="FF000000"/>
        <rFont val="Arial"/>
        <family val="2"/>
      </rPr>
      <t xml:space="preserve">el </t>
    </r>
    <r>
      <rPr>
        <b/>
        <sz val="10"/>
        <color rgb="FF000000"/>
        <rFont val="Arial"/>
        <family val="2"/>
      </rPr>
      <t>01 de marzo de 2010 hasta el 7 de noviembre de 2014</t>
    </r>
    <r>
      <rPr>
        <sz val="10"/>
        <color rgb="FF000000"/>
        <rFont val="Arial"/>
        <family val="2"/>
      </rPr>
      <t xml:space="preserve">.  </t>
    </r>
  </si>
  <si>
    <r>
      <t xml:space="preserve">QUINTO.- Ordenar </t>
    </r>
    <r>
      <rPr>
        <sz val="10"/>
        <color rgb="FF000000"/>
        <rFont val="Arial"/>
        <family val="2"/>
      </rPr>
      <t xml:space="preserve">al HOSPITAL REGIONAL DE MONIQUIRA trasladar las sumas correspondientes a la cotización mensual por concepto de </t>
    </r>
    <r>
      <rPr>
        <b/>
        <sz val="10"/>
        <color rgb="FF000000"/>
        <rFont val="Arial"/>
        <family val="2"/>
      </rPr>
      <t>pensiones, mes a mes</t>
    </r>
    <r>
      <rPr>
        <sz val="10"/>
        <color rgb="FF000000"/>
        <rFont val="Arial"/>
        <family val="2"/>
      </rPr>
      <t xml:space="preserve">, con la correspondiente indexación y los rendimientos financieros certificados por la entidad administradora de pensiones, a la entidad o empresa donde la accionante disponga y esté vinculada del periodo comprendido entre los años 2010 a 2014, </t>
    </r>
    <r>
      <rPr>
        <b/>
        <sz val="10"/>
        <color rgb="FF000000"/>
        <rFont val="Arial"/>
        <family val="2"/>
      </rPr>
      <t xml:space="preserve">solamente en lo correspondiente a las diferencias salariales que se liquiden a favor de la demandante </t>
    </r>
    <r>
      <rPr>
        <sz val="10"/>
        <color rgb="FF000000"/>
        <rFont val="Arial"/>
        <family val="2"/>
      </rPr>
      <t xml:space="preserve"> </t>
    </r>
  </si>
  <si>
    <t xml:space="preserve">14. Acción de reparación directa radicado No 15001333300520130010501 </t>
  </si>
  <si>
    <t>Despacho De Primera Instancia: Juzgado Quinto Administrativo De Tunja</t>
  </si>
  <si>
    <t xml:space="preserve">Actuaciones del Periodo. </t>
  </si>
  <si>
    <t>Despacho de Segunda Instancia: Tribunal Administrativo de Boyacá</t>
  </si>
  <si>
    <t>Demandante: Rubiela Tellez</t>
  </si>
  <si>
    <t>21 de enero de 2021, el despacho dispone: entre otros “se ordena que el mismo vuelva a secretaria a fin que se dé cumplimiento al numeral cuarto del auto de 27 de febrero de 2020 y se efectué la notificación personal del ejecutado OLEXIY KAMENYAR para lo cual, deberá remitirse la respectiva comunicación a la dirección electrónica aportada por la parte ejecutante en el escrito de la demanda (Documento “00043” Exp.Digital) conforme lo prevé el artículo 8° del Decreto 806 de 2020. De igual forma, se observa que la Previsora a través de memorial visto en el Documento 00050 del expediente digital allegó el reporte de un pago dirigido a la parte ejecutante, razón por la cual este despacho considera poner en conocimiento de la parte ejecutante</t>
  </si>
  <si>
    <t xml:space="preserve">el oficio allegado por la Previsora, para lo que corresponda.” 17 de febrero de 2021, se allega poder a favor de la suscrita abogada.  </t>
  </si>
  <si>
    <t>23 de marzo 2021 Se da cumplimiento a auto.</t>
  </si>
  <si>
    <r>
      <t>Histórico del Proceso</t>
    </r>
    <r>
      <rPr>
        <sz val="10"/>
        <color rgb="FF000000"/>
        <rFont val="Arial"/>
        <family val="2"/>
      </rPr>
      <t xml:space="preserve">:  </t>
    </r>
  </si>
  <si>
    <t>27 mayo 2021 Auto ordena oficiar a la Previsora s.a. para que dentro de los 05 días siguientes allegue constancia de los pagos realizados a la ESE en cumplimiento de la orden impuesta a través de sentencia del 26-04-18 emitid por el TAB</t>
  </si>
  <si>
    <t>01 junio 2021 Novoa Villamil abogados allega memorial con soportes de pago y liquidaciones solicitadas</t>
  </si>
  <si>
    <r>
      <t>El 28 de enero de 2020</t>
    </r>
    <r>
      <rPr>
        <b/>
        <sz val="10"/>
        <color rgb="FF000000"/>
        <rFont val="Arial"/>
        <family val="2"/>
      </rPr>
      <t xml:space="preserve"> </t>
    </r>
    <r>
      <rPr>
        <sz val="10"/>
        <color rgb="FF000000"/>
        <rFont val="Arial"/>
        <family val="2"/>
      </rPr>
      <t>se radica ante el Juzgado Quinto Administrativo de Tunja Proceso Ejecutivo Subsiguiente a la Reparación Directa 2013-105 en donde se solicita LIBRAR MANDAMIENTO DE PAGO, en contra del demandado OLEXIY KAMENYAR y de la</t>
    </r>
  </si>
  <si>
    <t>21 junio 2021 Ingresa al despacho</t>
  </si>
  <si>
    <t>COMPAÑÍA DE SEGUROS LA PREVISORA S.A., para que cancelen a la EMPRESA SOCIAL DEL ESTADO HOSPITAL REGIONAL DE MONIQUIRÁ la suma de DOSCIENTOS CINCO MILLONES TRESCIENTOS VEINTIDÓS MIL NOVECIENTOS VEINTE PESOS ($205.322.920), dado cumplimiento así a la orden contenida en la sentencia de veintiséis (26) de abril del año 2018, proferida por el Tribunal Administrativo de Boyacá Sala de Decisión No. 6 dentro del proceso de reparación directa No. 15001 33 33 005 2013 00105-01. El juzgado quino administrativo libra mandamiento de pago y ordena notificar a los demandados el 28 de febrero de 2020. El 04 de marzo se allegan constancia de pago para notificar a los demandados.</t>
  </si>
  <si>
    <t>Despacho De Primera Instancia: Consejo de Estado – sala de lo Contencioso Administrativo – Sección Segunda -  Subdirección B.</t>
  </si>
  <si>
    <t>Demandante: Marilú Bateca Garay y  María Lucia Nino Fajardo Demandado: Comisión Nacional de Servicio Civil y otros. Cuantía: Sin Cuantía.</t>
  </si>
  <si>
    <t>03 de febrero de 2021 Se reciben memoriales por correo electrónico María Rangel Guerrero radicación de poder.</t>
  </si>
  <si>
    <t>Tema: demandantes acuden invocando el medio de control de “Nulidad por</t>
  </si>
  <si>
    <t>Inconstitucionalidad” con el propósito de obtener la anulación total de la convocatoria No 426 de 2016 de la CNSC la cual tenía el propósito de proveer en propiedad 5065 vacantes de carrera administrativa ubicadas en las plantas de personal de 160 Empresas Sociales del Estado, incluida la ESE Hospital Regional de Moniquirá.</t>
  </si>
  <si>
    <t>La ESE Hospital Regional de Moniquirá, mediante oficio No 1975 de fecha 01 de abril de 2020, y recibido el 04 de abril de 2019, es notificado del auto admisorio de fecha 15 de enero de 2019, y corre traslado para contestar la demanda. El 09 de julio de 2019 se radica contestación a la demanda. El 03 de agosto de 2019, el expediente ingresa al despacho para proveer de conformidad.</t>
  </si>
  <si>
    <t xml:space="preserve">16. Recurso extraordinario de casación No 15001310500320140012201. </t>
  </si>
  <si>
    <t xml:space="preserve">Despacho De Primera Instancia:  </t>
  </si>
  <si>
    <t>Despacho de Conocimiento:  Corte Suprema de Justicia Sala de Casación Laboral</t>
  </si>
  <si>
    <t xml:space="preserve">11 de febrero de 2021 Radicación de poder en favor de la suscrita abogada. </t>
  </si>
  <si>
    <t xml:space="preserve"> Demandante:  Nelson Daniel Cadena y otros</t>
  </si>
  <si>
    <r>
      <t xml:space="preserve">12 Mayo 2021 </t>
    </r>
    <r>
      <rPr>
        <sz val="11"/>
        <color rgb="FF000000"/>
        <rFont val="Arial Narrow"/>
        <family val="2"/>
      </rPr>
      <t>Sentencia no casa- con costas se fija en estados</t>
    </r>
  </si>
  <si>
    <r>
      <t>Tema</t>
    </r>
    <r>
      <rPr>
        <sz val="10"/>
        <color rgb="FF000000"/>
        <rFont val="Arial"/>
        <family val="2"/>
      </rPr>
      <t>: Casar las sentencias de primera y segunda instancia y en su lugar, se revoque sus pronunciamientos y se disponga el reconocimiento del incremento salarial del 15% para los años de la vigencia del laudo arbitral esto es 2000 y 2001.</t>
    </r>
  </si>
  <si>
    <r>
      <t>Cuantía</t>
    </r>
    <r>
      <rPr>
        <sz val="10"/>
        <color rgb="FF000000"/>
        <rFont val="Arial"/>
        <family val="2"/>
      </rPr>
      <t xml:space="preserve"> $600.000.000</t>
    </r>
  </si>
  <si>
    <t xml:space="preserve">Histórico del Proceso. </t>
  </si>
  <si>
    <t xml:space="preserve">07 de diciembre de 2020, Al despacho para decidir el recurso extraordinario de casación.  </t>
  </si>
  <si>
    <t xml:space="preserve">17 Acción Popular No 15001333300420190013700 </t>
  </si>
  <si>
    <t>Despacho De Primera Instancia: Juzgado 4º Administrativo Oral del Circuito judicial de Tunja</t>
  </si>
  <si>
    <t xml:space="preserve">ACTUACIONES DE PERIODO  </t>
  </si>
  <si>
    <t>04 de febrero de 2021 Audiencia de pacto de cumplimiento  se reanudara el 23-03-2021 a las 9am</t>
  </si>
  <si>
    <t>11 de febrero de 2021 Auto niega medida cautelar presentada por el abogado de la defensoría del pueblo</t>
  </si>
  <si>
    <t xml:space="preserve"> Demandante:  Natalia del Pilar Guerrero Ramírez y otros</t>
  </si>
  <si>
    <t>23 de marzo 2021 Audiencia especial de pacto de cumplimiento 
09 de abril 2021 Auto decreta practica de pruebas se fija en estados
03 Mayo 2021 Auto niega medidas cautelares
11 Mayo 2021 Ingresa al despacho para proveer
20 Mayo de 2021 Mediante auto de la fecha el Juzgado decide: Prorrogar el período probatorio por un término de veinte (20) días, de conformidad con lo reglado en el artículo 28 de la Ley 472 de 1998.
SEGUNDO.- Por Secretaría, requerir a la la Empresa de Servicios Públicos de Moniquirá para que en el término de diez (10) días siguientes a la notificación de esta decisión, de cumplimiento a lo ordenado en auto de 9 de abril de 2021, para lo cual deberá remitir el informe sobre las actividades desplegadas en el sector de la quebrada “La Caña” del municipio de Moniquirá, así como lo atinente a la naturaleza, facultades y funcionamiento de dicha entidad
04 junio 2021 Gerente ESPM, alaga informe de Actividades 
16 JUNIO 2021 Ingresa al despacho para proveer
16 junio 2021 Ingresa al despacho para proveer
24 junio 2021 Traslado de alegatos de conclusión, corre traslado
02 julio 2021 Apoderada del municipio de Moniquirá allega alegatos de conclusión
06 julio 2021 Apoderado de la Empresa de servicios públicos allega alegatos de conclusión
19 julio 2021 La suscrita apoderada allega alegatos de conclusión 
18	julio 2021 Ingresa al despacho para sentencia
19	agosto 2021 Sentencia de primera Instancia….ampara derechos colectivos
30 Agosto 2021 Al despacho para proveer</t>
  </si>
  <si>
    <t>Oportunidad en la asignación de citas de primera vez para atención odontológica</t>
  </si>
  <si>
    <t>Este indicador expresa el tiempo de espera en días calendario, que trascurre entre el primer contacto con la ESE para la asignación de la cita de primera vez y la fecha en que es asignada la cita. La consulta de primera vez hace referencia a la primera consulta del paciente que se registra por primera vez en el año, razón por la cual se excluye la cita de control.</t>
  </si>
  <si>
    <t>Sumatoria total de los días transcurridos entre la fecha en la cual el paciente solicita cita por primera vez para ser atendido en el servicio de ODONTOLOGÍA y la fecha para la cual es asignada la cita</t>
  </si>
  <si>
    <t>Número total de consultas de odontología de primera vez asignadas en la institución</t>
  </si>
  <si>
    <t>Oportunidad en la asignación de citas de primera vez en la consulta  de ODONTOLOGÍA</t>
  </si>
  <si>
    <t>Oportunidad en la asignación de citas para atención odontológica</t>
  </si>
  <si>
    <t>Este indicador expresa el tiempo de espera en días calendario, que trascurre entre el primer contacto con la ESE para la asignación de la cita de odontología y la fecha en que es asignada la cita. La consulta hace referencia a la  cita de control.</t>
  </si>
  <si>
    <t>Sumatoria total de los días transcurridos entre la fecha en la cual el paciente solicita cita de control para ser atendido en el servicio de ODONTOLOGÍA y la fecha para la cual es asignada la cita</t>
  </si>
  <si>
    <t>Oportunidad en la asignación de citas de control en odontología</t>
  </si>
  <si>
    <t>Número total de consultas de odontología de control asignadas en la institución</t>
  </si>
  <si>
    <t>Desde 1985, los profesionales de la salud de todo el mundo han considerado que la tasa ideal de cesárea debe oscilar entre el 10% y el 15%. También desde entonces, las cesáreas son cada vez más frecuentes tanto en países desarrollados como en países en desarrollo. La cesárea, cuando está justificada desde el punto de vista médico, es eficaz para prevenir la morbimortalidad materna y perinatal. Sin embargo, no están demostrados los beneficios del parto por cesárea para las mujeres o los neonatos en quienes este procedimiento resulta innecesario. Como en cualquier otra cirugía, la cesárea está asociada a riesgos a corto y a largo plazo que pueden perdurar por muchos años después de la intervención y afectar a la salud de la mujer, y del neonato, así como a cualquier embarazo futuro. Estos riesgos son mayores en las mujeres con escaso acceso a una atención obstétrica integral.</t>
  </si>
  <si>
    <t>TASA DE PARTOS POR CESAREA</t>
  </si>
  <si>
    <t>Total de partos por cesárea atendidos en el periodo</t>
  </si>
  <si>
    <t>Total de partos atendidos en la institución en le período (Suma de partos normales y cesáreas)</t>
  </si>
  <si>
    <t>Tasa partos por cesárea</t>
  </si>
  <si>
    <t>150,000 MES</t>
  </si>
  <si>
    <t>Fórmulas despachadas</t>
  </si>
  <si>
    <t>PRODUCCION SERVICIO DE FARMACIA</t>
  </si>
  <si>
    <t>Medir la producción reportada por el servicio de farmacia, para verificar que se mantenga la producción de dicho servicio.</t>
  </si>
  <si>
    <t>Número total de fórmulas despachadas por la Farmacia de la ESE en el período</t>
  </si>
  <si>
    <t>15.000 MENSUALES</t>
  </si>
  <si>
    <t>PRODUCCION TOTAL SERVICIOS DE IMAGENOLOGIA</t>
  </si>
  <si>
    <t>PRODUCCION SERVICIO TOMOGRAFIA AXIAL COMPUTARIZADA</t>
  </si>
  <si>
    <t>Medir la producción reportada por el servicio de TAC, para verificar que se mantenga la producción de dicho servicio</t>
  </si>
  <si>
    <t>Número de Exámenes Diagnósticos realizados en el equipo de tomografía axial computarizada</t>
  </si>
  <si>
    <t>PRODUCCION SERVICIO ECOGRAFÍA</t>
  </si>
  <si>
    <t>Medir la producción reportada por el servicio de ECOGRAFÍA, para verificar que se mantenga la producción de dicho servicio</t>
  </si>
  <si>
    <t>Número de Exámenes Diagnósticos realizados con ecógrafo</t>
  </si>
  <si>
    <t>PRODUCCION SERVICIO DE MAMOGRAFÍA</t>
  </si>
  <si>
    <t>Medir la producción reportada por el servicio de MAMOGRAFÍA, para verificar que se mantenga la producción de dicho servicio</t>
  </si>
  <si>
    <t>Número de Exámenes Diagnósticos realizados en el equipo de Mamografía</t>
  </si>
  <si>
    <t>Producción Servicio de Tomografía Axial Computarizada</t>
  </si>
  <si>
    <t>Producción Servicio de Ecografía</t>
  </si>
  <si>
    <t>Producción Servicio de Mamografía</t>
  </si>
  <si>
    <t>Número total de Exámenes en Imágenes Diagnósticas Realizados en el Periodo</t>
  </si>
  <si>
    <t>Número de Exámenes Diagnósticos Realizados en el equipo de TAC</t>
  </si>
  <si>
    <t>Número de Exámenes Diagnósticos Realizados con Ecógrafo</t>
  </si>
  <si>
    <t>Número de Exámenes Diagnósticos Realizados con el mamógrafo</t>
  </si>
  <si>
    <t>&lt; 10 DIAS</t>
  </si>
  <si>
    <t>4.2%</t>
  </si>
  <si>
    <t>&lt; 18 POR MIL</t>
  </si>
  <si>
    <t>&lt; 5%</t>
  </si>
  <si>
    <t>&lt; 3 POR MIL</t>
  </si>
  <si>
    <t>2.532 MES</t>
  </si>
  <si>
    <t>288 MES</t>
  </si>
  <si>
    <t>251 MES</t>
  </si>
  <si>
    <t>288 MENSUALES</t>
  </si>
  <si>
    <t>8,304 MENSUALES</t>
  </si>
  <si>
    <t>1,000 MENSUALES</t>
  </si>
  <si>
    <t>1,997 MES</t>
  </si>
  <si>
    <t>7,5 VECES</t>
  </si>
  <si>
    <t>&lt; 4 DIAS</t>
  </si>
  <si>
    <t>1250 MENSULAES</t>
  </si>
  <si>
    <t>4,527  MENSUALES</t>
  </si>
  <si>
    <t xml:space="preserve">en vista del aumento importante de la demanda insatisfecha se encuentra en proceso de contratación de más horas urólogo para consulta externa </t>
  </si>
  <si>
    <t xml:space="preserve">En el mes de marzo se realizará la evaluación del paquete instruccional de prevención de caídas en la institución (entorno, conocimiento, adherencia) con el fin de fortalecer las medidas o  implementar nuevas para fomentar la cultura de prevención de caídas  </t>
  </si>
  <si>
    <t xml:space="preserve">No se presentan caìdas en Laboratorio clìnico. </t>
  </si>
  <si>
    <t xml:space="preserve">Para el mes de marzo se encuentra programada la evaluación de medidas institucionales de prevención de caídas (entorno, conocimientos, adherencia) incluyendo la prevención para el paciente que consulta en servicios ambulatorios. </t>
  </si>
  <si>
    <t xml:space="preserve">Para el mes de marzo se encuentra programada la evaluación de medidas institucionales de prevención de caídas (entorno, conocimientos, adherencia) con el fin de fortalecer la cultura de identificación del riesgo y prevención de caídas en la institución. </t>
  </si>
  <si>
    <t xml:space="preserve">En los meses de febrero y marzo NO se presentaron lesiones en pacientes asociadas a caídas. Sin embargo se debe fortalecer la cultura de prevención de caídas, incentivando la identificación del riesgo, fortaleciendo el manejo y el cuidado de pacientes con delirum,    </t>
  </si>
  <si>
    <t>Para el mes de marzo se encuentra programada la evaluación de medidas institucionales de prevención de caídas (entorno, conocimientos, adherencia) con el fin de fortalecer la cultura de identificación del riesgo y prevención de caídas en la institución.</t>
  </si>
  <si>
    <t xml:space="preserve">Se tiene programada la actualización de barreras de seguridad en el manejo por Enfermería de medicamentos de alto riesgo, LASA y Control especial. Fortalecimiento conocimientos, identificación de signos de alarma asociados a su uso y  doble chequeo.   </t>
  </si>
  <si>
    <t xml:space="preserve">Foratelcimiento de la adherencia a los protocolos de manejo seguro de medicamentos, y de la vigilancia activa . Se tiene programada la actualización de barreras de seguridad en el manejo por Enfermería de medicamentos de alto riesgo, LASA y Control especial. Fortalecimiento conocimientos, identificación de signos de alarma asociados a su uso y  doble chequeo.   </t>
  </si>
  <si>
    <t xml:space="preserve">Se realiza la parametrizacion de los estudios de Rx , por otra parte se sugiere separa la agenda de Rx de la de Mamografia con el fin de extender las dos agendas con mayor oportunidad.ajustar la parametrizacion de los estudios radigraficos y ampliar el numero de espacios de atencion </t>
  </si>
  <si>
    <t>La oportunidad en toma de muestras se mantiene.</t>
  </si>
  <si>
    <t xml:space="preserve">se contabiliza el valor de personal que se dejo pendiente de pago en diciembre 2021, lo cual por la vigencia se podra cancelar hasta tanto se adicionen las cuentas por pagar. </t>
  </si>
  <si>
    <t xml:space="preserve">comité de subgerencia semanal para seguimiento a la radicación, control del gasto y optimizacion del costo de acuerdo a la produccion de actividades por area. </t>
  </si>
  <si>
    <t>Se logra tener equilibrio presupuestal durante los dos primeros meses de la vigencia 2022, sin embargo se debera trabajar en la radicacion oprtuna de cuentas por los contratistas y la provision de caja para realizar el pago de las cuentas por pagar de vigencias anteriores.</t>
  </si>
  <si>
    <t>Producción servicio Traslado Asistencial Básico</t>
  </si>
  <si>
    <t>Producción servicio Traslado Asistencial medicalizado</t>
  </si>
  <si>
    <t>FICHA DE INDICADOR DE PRODUCCIÓN</t>
  </si>
  <si>
    <t>DICIEMPRE</t>
  </si>
  <si>
    <t>ESPECIALIDAD</t>
  </si>
  <si>
    <t>Producción total servicios consulta externa medicina especializada</t>
  </si>
  <si>
    <t>Ginecobstetricia</t>
  </si>
  <si>
    <t>Cirugía general</t>
  </si>
  <si>
    <t>Pediatría</t>
  </si>
  <si>
    <t>Anestesia</t>
  </si>
  <si>
    <t>Neurocirugía</t>
  </si>
  <si>
    <t>Otorrinolaringología</t>
  </si>
  <si>
    <t>Cardiología Adultos</t>
  </si>
  <si>
    <t>Cardiología Pediátrica</t>
  </si>
  <si>
    <t>Ecocardiografía Pediátrica</t>
  </si>
  <si>
    <t>Fisiatría</t>
  </si>
  <si>
    <t>Perinatología</t>
  </si>
  <si>
    <t>Psiquiatría</t>
  </si>
  <si>
    <t>Neurología Pediátrica</t>
  </si>
  <si>
    <t>Urología</t>
  </si>
  <si>
    <t>TOTAL CONSULTA ESPECIALIZADA</t>
  </si>
  <si>
    <t>Fuente información</t>
  </si>
  <si>
    <t>Medicina Interna</t>
  </si>
  <si>
    <t>Número de traslados en ambulancia básica</t>
  </si>
  <si>
    <t>Número de traslados en ambulancia medicalizada</t>
  </si>
  <si>
    <t>50 MES</t>
  </si>
  <si>
    <t>25 MES</t>
  </si>
  <si>
    <t>PRODUCCION SERVICIO  DE TRASLADO ASISTENCIAL BÁSICO</t>
  </si>
  <si>
    <t>Medir la producción reportada por el servicio de ambulancia de traslado asistencial básico, para verificar que se mantenga la producción de dicho servicio</t>
  </si>
  <si>
    <t>Número de traslados en ambulancia TAB  realizadas  en el periodo.</t>
  </si>
  <si>
    <t>PRODUCCION SERVICIO  DE TRASLADO ASISTENCIAL MEDICALIZADO</t>
  </si>
  <si>
    <t>Medir la producción reportada por el servicio de ambulancia de traslado asistencial medicalizado, para verificar que se mantenga la producción de dicho servicio</t>
  </si>
  <si>
    <t>Gastroenterología</t>
  </si>
  <si>
    <t>Se registra el número de actividades de consulta y procedimientos de la especialidad realizadas en el período.</t>
  </si>
  <si>
    <t>Oportunidad en la asignación de citas de primera vez PARA CONSULTA DE MEDICINA GENERAL</t>
  </si>
  <si>
    <t>Oportunidad en la asignación de citas de primera vez en la consulta de ORTOPEDIA</t>
  </si>
  <si>
    <t>Oportunidad en la asignación de citas de primera vez en la consulta de UROLOGÍA</t>
  </si>
  <si>
    <t>Sumatoria de la diferencia de días calendario entre la fecha en la que se asignó la cita de Medicina General de primera vez y la fecha en la cual el usuario la solicitó.</t>
  </si>
  <si>
    <t>Número total de citas de Medicina general de primera vez asignadas.</t>
  </si>
  <si>
    <t>Sumatoria de la diferencia de días calendario entre la fecha en la que se asignó la cita de Ortopedia de primera vez y la fecha en la cual el usuario la solicitó.</t>
  </si>
  <si>
    <t>Número total de citas de Ortopedia de primera vez asignadas.</t>
  </si>
  <si>
    <t>Sumatoria de la diferencia de días calendario entre la fecha en la que se asignó la cita de Urología de primera vez y la fecha en la cual el usuario la solicitó.</t>
  </si>
  <si>
    <t>Número total de citas de Urología de primera vez asignadas.</t>
  </si>
  <si>
    <t>Oportunidad en la asignación de citas en la consulta de primera vez de Medicina General</t>
  </si>
  <si>
    <t>La oportunidad en la respuesta a la necesidad de la atención de casos de consulta de medicina general tiene impacto sobre la capacidad resolutiva de los casos por su detección y atención temprana disminuyendo los riesgos de incapacidad en tiempo, severidad, secuelas y en la congestión y mal uso de servicios de urgencias y de menor nivel de complejidad. El tiempo de respuesta en los prestadores puede  resultar útil para medir la suficiencia institucional para la demanda de servicios que recibe, orientando decisiones de mejoramiento y la evaluación de la relación contractual con las entidades promotoras de salud.</t>
  </si>
  <si>
    <t>Oportunidad en la asignación de citas en la consulta de primera vez de ORTOPEDIA</t>
  </si>
  <si>
    <t>Oportunidad en la asignación de citas en la consulta de primera vez de UROLOGÍA</t>
  </si>
  <si>
    <t>Medicina familiar</t>
  </si>
  <si>
    <t>Aumento de horas odontologo y ampliacion de capacidad instalada</t>
  </si>
  <si>
    <t>Ortopedia</t>
  </si>
  <si>
    <t xml:space="preserve">Para el mes de mayo no se realizo la radicacion de la facturacion de la empresa de servicios temporales, por lo que se observa una disminucion del costo del personal y es compensado en el mes de febrero promedio 1600 millones.  Se presenta variacion de los valores causados en el area asistencial en contratos que se fijo forma de pago al evento. se nota incremento en el valor de personal teniendo en cuenta que se ha tenido que fortalecer el area de CEI y enfermeria de la institucion. </t>
  </si>
  <si>
    <t xml:space="preserve">Requerir a los contratistas para el seguimiento de la radicacion y realizar un control efectivo del costo. Hacer seguimiento del usos efectivos de los recursos de personal . </t>
  </si>
  <si>
    <t xml:space="preserve">realizar provisión de caja para cubrir el valor del personal de vigencia anterior una vez se realice la adicion presupuestal respectiva.  Realizar la priorizacion de pago de cuentas ligados a rubros de nomina, personal administrativo y personal medico y paramedico. </t>
  </si>
  <si>
    <t xml:space="preserve">realizar facturacion en sitio, circularizacion de cartera, gestionar conciliaciones extrajudiciales de cartera, realizar seguimiento semanal al estado de cartera con radicacion de requerimientos de cumplimiento del GD. Elaborar plan de gestion de cartera. fortalecer el area de auditoria medica concurrente. </t>
  </si>
  <si>
    <t xml:space="preserve">Mediante sentencia de primera instancia de fecha 14 de marzo de 2019, y notificada por estado de fecha 15 de marzo de 2019, proferida por el juzgado once Administrativo de Tunja, se  negaron las pretensiones de la demanda.  Estando dentro del término, la parte demandante presenta recurso de apelación el cual es concedido por el juzgado administrativo  el 03 de mayo de 2019 y ordena enviar el expediente al Tribunal Administrativo de Boyacá. El 21 de junio de 2019 el Tribunal admite el recurso de apelación y el 31 de julio de 2019 corre traslado para que las partes presenten alegatos de conclusión. 
Hospital Regional de Moniquirá radica alegatos de conclusión el 15 de agosto de 2019.  
El 12 de Noviembre de 2019 ingresa al despacho para sentencia de segunda instancia.
16 de febrero de 2021, se radico poder en favor de la suscrita abogada. Septiembre Se hace seguimiento en el sistema siglo XXI  SAMAI sin fallo.                                                                                                                                                                                                                             Abril 2022 Se hace seguimiento en las plataformas digitales de la rama judicial </t>
  </si>
  <si>
    <t>21 de enero de 2021 auto reconoce personaría a la suscrita apoderada 21 de enero de 2021 Auto de trámite, recauda e inserta informe pericial.                                                                                                                                                                                                                       21de enero</t>
  </si>
  <si>
    <r>
      <t xml:space="preserve">24 Mayo 21 </t>
    </r>
    <r>
      <rPr>
        <sz val="11"/>
        <color rgb="FF000000"/>
        <rFont val="Arial Narrow"/>
        <family val="2"/>
      </rPr>
      <t>El Juzgado 03 Administrativo de San Gil Falla: Primero: DENEGAR las pretensiones de la demanda, conforme con lo establecido en la parte motiva de esta providencia Segundo: ABSTENERSE de condenar en costas a la parte demandante según lo expuesto. Tercero: Ejecutoriada la presente providencia, archívese el expediente, previas las anotaciones de rigor en el sistema de justicia Siglo XXI23 Junio 2021 Archivo definitivo del expediente caja 256                                                                                                                                                 Abril 2022 se hace seguimiento en las plataformas digitales de la rama judicial</t>
    </r>
  </si>
  <si>
    <r>
      <t xml:space="preserve">23 Junio 2021 </t>
    </r>
    <r>
      <rPr>
        <sz val="11"/>
        <color rgb="FF000000"/>
        <rFont val="Arial Narrow"/>
        <family val="2"/>
      </rPr>
      <t xml:space="preserve">Archivo definitivo del expediente caja 256                                                                                                                                                 Abril 2022 </t>
    </r>
  </si>
  <si>
    <r>
      <t>23 septiembre 2021</t>
    </r>
    <r>
      <rPr>
        <sz val="11"/>
        <rFont val="Arial Narrow"/>
        <family val="2"/>
      </rPr>
      <t xml:space="preserve"> Auto concede recurso de apelación se fija en estados                                                                                                             </t>
    </r>
    <r>
      <rPr>
        <b/>
        <sz val="11"/>
        <rFont val="Arial Narrow"/>
        <family val="2"/>
      </rPr>
      <t>05 octubre 2021</t>
    </r>
    <r>
      <rPr>
        <sz val="11"/>
        <rFont val="Arial Narrow"/>
        <family val="2"/>
      </rPr>
      <t xml:space="preserve"> Se remite expediente al TAS con apelación de sentencia de primera instancia
</t>
    </r>
    <r>
      <rPr>
        <b/>
        <sz val="11"/>
        <rFont val="Arial Narrow"/>
        <family val="2"/>
      </rPr>
      <t>22 octubre 2021</t>
    </r>
    <r>
      <rPr>
        <sz val="11"/>
        <rFont val="Arial Narrow"/>
        <family val="2"/>
      </rPr>
      <t xml:space="preserve"> Auto del 21-10-21 Por reunir los requisitos de Ley y de conformidad con los artículos 67, 68 y 69 de la Ley 2080 de 2021, se ADMITE el recurso de apelación interpuesto oportunamente por la parte demandante y el Hospital Integrado San Bernardo de Barbosa, contra la sentencia del veintiséis (26) de agosto de dos mil veintiuno (2021) proferida por el Juzgado Tercero Administrativo Oral de San Gil.
0</t>
    </r>
    <r>
      <rPr>
        <b/>
        <sz val="11"/>
        <rFont val="Arial Narrow"/>
        <family val="2"/>
      </rPr>
      <t>2 diciembre 2021</t>
    </r>
    <r>
      <rPr>
        <sz val="11"/>
        <rFont val="Arial Narrow"/>
        <family val="2"/>
      </rPr>
      <t xml:space="preserve"> Auto del 24-11-21 PRIMERO: CONFIRMAR la sentencia de primera instancia.
SEGUNDO. No hay lugar a condena en costas en esta instancia.
</t>
    </r>
    <r>
      <rPr>
        <b/>
        <sz val="11"/>
        <rFont val="Arial Narrow"/>
        <family val="2"/>
      </rPr>
      <t>17enero 2022</t>
    </r>
    <r>
      <rPr>
        <sz val="11"/>
        <rFont val="Arial Narrow"/>
        <family val="2"/>
      </rPr>
      <t xml:space="preserve"> solicitud devolución expediente al juzgado de origen
</t>
    </r>
    <r>
      <rPr>
        <b/>
        <sz val="11"/>
        <rFont val="Arial Narrow"/>
        <family val="2"/>
      </rPr>
      <t>21 febrero 2022</t>
    </r>
    <r>
      <rPr>
        <sz val="11"/>
        <rFont val="Arial Narrow"/>
        <family val="2"/>
      </rPr>
      <t xml:space="preserve"> Devolución del expediente al juzgado de origen Juzgado 03 administrativo oral de San Gil
</t>
    </r>
    <r>
      <rPr>
        <b/>
        <sz val="11"/>
        <rFont val="Arial Narrow"/>
        <family val="2"/>
      </rPr>
      <t>09 marzo2022</t>
    </r>
    <r>
      <rPr>
        <sz val="11"/>
        <rFont val="Arial Narrow"/>
        <family val="2"/>
      </rPr>
      <t xml:space="preserve"> Auto del 08-03-22 Primero. OBEDÉZCASE Y CÚMPLASE lo resuelto por el H. Magistrado del Tribunal Administrativo de Santander en la providencia arriba citada en el cual se RESUELVE y textualmente se transcribe: “(...) PRIMERO. CONFIRMAR la sentencia de primera instancia. SEGUNDO. No hay lugar a condena en costas en esta instancia. TERCERO. Ejecutoriada esta providencia DEVOLVER el expediente al Juzgado de origen, previas constancias de rigor en el sistema Siglo XXI. (...)” Segundo. Fijar por concepto de Agencias en Derecho en esta instancia en el proceso de la referencia el equivalente al 4% de lo pedido. Tercero. Por Secretaría realizar la liquidación de costas y agencias en derecho                                                                                                                                                                                   3</t>
    </r>
    <r>
      <rPr>
        <b/>
        <sz val="11"/>
        <rFont val="Arial Narrow"/>
        <family val="2"/>
      </rPr>
      <t>1 Abril 202</t>
    </r>
    <r>
      <rPr>
        <sz val="11"/>
        <rFont val="Arial Narrow"/>
        <family val="2"/>
      </rPr>
      <t>2 Auto que aprueba costas
0</t>
    </r>
    <r>
      <rPr>
        <b/>
        <sz val="11"/>
        <rFont val="Arial Narrow"/>
        <family val="2"/>
      </rPr>
      <t>4 Abril 202</t>
    </r>
    <r>
      <rPr>
        <sz val="11"/>
        <rFont val="Arial Narrow"/>
        <family val="2"/>
      </rPr>
      <t xml:space="preserve">2 Apoderada demandante solicita copias sin pago de arancel 
</t>
    </r>
  </si>
  <si>
    <r>
      <t>16 junio 2021</t>
    </r>
    <r>
      <rPr>
        <sz val="11"/>
        <color rgb="FF000000"/>
        <rFont val="Arial Narrow"/>
        <family val="2"/>
      </rPr>
      <t xml:space="preserve"> Auto señala fecha de audiencia para 08-09-21 a las 9am                                                                                                                  11 junio 2021 Se remiten citaciones
15Junio 2021 La suscrita apoderada allega memorial
16 junio 2021 Audiencia de pruebas se reconoce personería a la suscrita apoderada
16 junio 2021 Auto repone decisión de prescindir del testimonio de José Paco Royo Caicedo y lo cita de nuevo 
16 junio 2021 Auto señala fecha de audiencia para 08-09-21 a las 9am
Agosto Seguimiento del proceso en la plataforma siglo XXI
21 septiembre 2021 Apoderados de las partes allegan alegatos de conclusión
16 febrero 2022 Asignado LKVG para proyectar sentencia ingresa al despacho para sentencia
</t>
    </r>
  </si>
  <si>
    <r>
      <t xml:space="preserve">05 octubre de 2021 </t>
    </r>
    <r>
      <rPr>
        <sz val="11"/>
        <color rgb="FF000000"/>
        <rFont val="Arial Narrow"/>
        <family val="2"/>
      </rPr>
      <t>Auto del 30-09-21 RESUELVE PRIMERO. - DECLARAR probada la excepción de falta de legitimación material en la causa por pasiva, propuesta por la parte demandada, por lo expuesto en la parte motiva. SEGUNDO. – NEGAR las pretensiones de la demanda del medio de control de Reparación Directa que fue promovida por la señora Carol Yesenia Galvis Sáenz y Otros, en contra de la E.S.E. Hospital Regional de Moniquirá, de conformidad con lo expuesto en precedencia Sin condena en costas. Se notifica sentencia de primera instancia          A</t>
    </r>
    <r>
      <rPr>
        <b/>
        <sz val="11"/>
        <color rgb="FF000000"/>
        <rFont val="Arial Narrow"/>
        <family val="2"/>
      </rPr>
      <t>bril 2022</t>
    </r>
    <r>
      <rPr>
        <sz val="11"/>
        <color rgb="FF000000"/>
        <rFont val="Arial Narrow"/>
        <family val="2"/>
      </rPr>
      <t xml:space="preserve"> Seguimiento plataformas rama judicial</t>
    </r>
  </si>
  <si>
    <t>21 septiembre 2021 La suscrita apoderada allega memorial con la certificación del comité de conciliación 
Se envía correo electrónico oficio de pruebas  a Medimás para que efectúe el tramite respectivo
22 noviembre 2021 acta de audiencia, se lleva a cabo la audiencia de pruebas, se fija  el 28-02-2022 para llevar a cabo la continuación
02 diciembre 2021 María Eugenia Alvarado allega memorial en respuesta a la petición de certificaciones laborales expedidas por la empresa temporal Laboramos a nombre del Dr. Efraín López Sánchez
18 enero 2022 Respuesta solicitud expediente
07 febrero 2022 Hugo Montañez allega informe pericial
28 febrero 2022 Continuación audiencia de pruebas d se fija como fecha para incorporación del dictamen pericial el 23-05-22 a las 09am, se envía oficio a la UN, a la parte demandante para que se haga el trámite respectivo
14 marzo 2022 Solicitud de levantamiento medidas cautelares
18 marzo 2022 Ingresa al despacho poniendo en conocimiento la solicitud
01 abril 2022 Auto del 31-03-22 El despacho advierte que en memorial visto a Índice No. 148 de samai, el liquidador de la entidad Medimás EPS S.A.S. solicita el levantamiento de medidas cautelares decretadas en contra de MEDIMAS EPS S.A.S. en Liquidación. Al respecto, se evidencia que en el proceso de la referencia no se han decretado medidas cautelares en contra de esa entidad, razón por la cual el Despacho considera que no es procedente la solicitud efectuada por el liquidador de Medimás EPS S.A.S</t>
  </si>
  <si>
    <r>
      <t xml:space="preserve">03 Agosto 2021 </t>
    </r>
    <r>
      <rPr>
        <u/>
        <sz val="11"/>
        <rFont val="Arial Narrow"/>
        <family val="2"/>
      </rPr>
      <t xml:space="preserve">Ingresa al despacho con respuesta del Instituto Nacional de Medicina legal y ciencias forenses                                                    </t>
    </r>
    <r>
      <rPr>
        <sz val="11"/>
        <rFont val="Arial Narrow"/>
        <family val="2"/>
      </rPr>
      <t>26 octubre 2021 Auto del 25-10-21 Poner en conocimiento de la parte demandante y de su apoderado(a) judicial, los documentos allegados por parte de la Profesional Especializado Forense CLAUDIA PATRICIA BARRETO SOLER del INSTITUTO NACIONAL DE MEDICINA LEGAL Y CIENCIAS FORENSES UNIDAD BASICA GARAGOA – GUATEQUE, vistos al archivo 062, folio 3 del expediente digital ONEDRIVE, para los fines legales que consideren pertinentes.
13 diciembre 2021 Erica Riaño allega memorial en virtud a lo ordenado en auto del 24-11-21 historia clínica del señor Carlos Cárdenas12 enero 2022 Se requiere a la sociedad de enfermeras profesionales copia de hc clínica del señor Carlos Cárdenas
13 enero 2022 Adjunta hc
24 enero 2022 Ingresa al despacho para proveer
30 marzo 2022 Auto del 29-03-22 PRIMERO: Declarar desistida la prueba pericial decretada en la audiencia inicial de fecha 23 de septiembre de 2020, por lo expuesto en la parte motiva. SEGUNDO: INCORPORAR AL EXPEDIENTE las pruebas documentales aportadas:  Copia de la historia clínica correspondiente a la atención médica brindada al paciente CARLOS CÁRDENAS RODRÍGUEZ (q.e.p.d.), en la SOCIEDAD DE ENFERMERAS PROFESIONALES (índice 84 sistema SAMAI).  Copia de la historia clínica correspondiente a la atención medica brindada al paciente CARLOS CÁRDENAS RODRÍGUEZ (q.e.p.d.), en la IPS ESIMED TUNJA (índice 82 sistema SAMAI). TERCERO: Córrase traslado a las partes por el término de tres (3) días, contados a partir del día siguiente a la notificación del presente auto por estado, para que, si a bien lo tienen, se pronuncien sobre las pruebas incorporadas con el presente auto, para los efectos de los artículos 269 y 272 del CGP, por lo expuesto en la parte motiva. CUARTO: TÉNGASE por precluido el periodo probatorio. QUINTO: Vencido el término establecido en el numeral tercero de esta providencia, por Secretaría CÓRRASE traslado para alegar de conclusión por el término de diez (10) días, de conformidad con lo establecido en el inciso final del artículo 181 de la Ley 1437 de 2011. En la misma oportunidad señalada, podrá el Ministerio Público presentar el concepto si a bien lo tiene                                                                                                                                                                                             05 Abril 2022 Traslado del recurso de reposición interpuesto por la apoderada de la parte demandante en contra del auto del 29-03-22</t>
    </r>
  </si>
  <si>
    <t>Acción de Reparación Directa rad. 15001333301420210010200</t>
  </si>
  <si>
    <t xml:space="preserve">Despacho de primera instancia: Juzgado 14 Administrativo de Tunja
Despacho de segunda instancia: 
Demandante: Martha Ospina y otros
Demandado: ESE Hospital Regional de Moniquirá y otros
Cuantía: 100 SMLMV,
Tema: que se Declare administrativa y patrimonialmente responsable por los perjuicios causados a los demandantes, con ocasión de la muerte de LICED DAYANA OSPINA LOPERA.
</t>
  </si>
  <si>
    <t xml:space="preserve">04 agosto 2021 Reparto y radicación del proceso
24 agosto 2021 Admisión de la demanda
20 septiembre 2021 Ingresa al despacho para proveer de conformidad
23 septiembre 2021 Auto resuelve recurso de reposición
06 octubre 2021 ESE Barbosa contestación de la demanda Lilian Rocío Eugenio Cruz contestación de la demanda
20octubre 2021 se notifica admisión de la demanda
25 octubre 2021 traslado 30 días127 finaliza termino 07-12-21
16 noviembre 2021 Autorización auxiliar jurídico
09 diciembre 2021 La suscrita apoderada allega contestación de la demanda
05 febrero 2022 Auto del 03-02-22 PRIMERO. - ADMITIR el LLAMAMIENTO EN GARANTÍA solicitado por la entidad demandada EMPRESA SOCIAL DEL ESTADO HOSPITAL REGIONAL DE VELEZ, contra la PREVISORA S.A. COMPAÑÍA DE SEGUROS, conforme se expuso en la parte motiva de esta providencia                        SEGUNDO. - NOTIFÍQUESE personalmente el contenido de esta providencia al representante legal de la PREVISORA S.A. COMPAÑÍA DE SEGUROS, de conformidad con los artículos 197 y 198 del C.P.A.C.A, modificado por modificado por el artículo 48 de la Ley 2080 de 2021, mediante mensaje dirigido al buzón de correo electrónico para notificaciones judiciales dispuesto para tal efecto por la entidad, anexando copia de esta providencia, de los escritos de llamamiento, anexos y de la demanda. TERCERO. - Se le concede a los llamados en garantía la PREVISORA S.A. COMPAÑÍA DE SEGUROS, el término de quince (15) días, contados a partir de la notificación de esta providencia, para que se pronuncie frente al llamamiento y/o solicite la intervención de un tercero, de conformidad con el Art. 225 del CPACA. CUARTO. - Requerir a la apoderada de la EMPRESA SOCIAL DEL ESTADO HOSPITAL REGIONAL DE VELEZ, para que, dentro de los cinco días siguientes, y previo a la notificación, allegue el certificado de existencia y representación legal de la aseguradora actual, con el fin de proceder a realizar la notificación. QUINTO. - INADMITIR el llamamiento efectuado por la EMPRESA SOCIAL DEL ESTADO HOSPITAL REGIONAL DE VELEZ., en contra de ASOCIACION DE TRABAJADORES DEL SISTEMA NACIONAL DE SALUD Y SANEAMIENTO AMBIENTAL DARSALUD AT, por las razones consignadas en la motivación de la decisión. SEXTO.- CONCEDASE a la entidad demandada la EMPRESA SOCIAL DEL ESTADO HOSPITAL
REGIONAL DE VELEZ el término de diez (10) días, contados a partir del día siguiente a la notificación
18 febrero 2022 Auto del 17-02-22 PRIMERO. - CORREGIR la providencia del 3 de febrero de 2022, la cual quedara así: PRIMERO: ADMITIR el llamamiento en garantía solicitado por la entidad demandada
EMPRESA SOCIAL DEL ESTADO HOSPITAL REGIONAL MANUELA BELTRAN DEL SOCORRO, contra la PREVISORA S.A COMPAÑÍA DE SEGUROS, conforme se expuso en la parte motiva de esta providencia.
SEGUNDO. - NOTIFÍQUESE personalmente el contenido de esta providencia al representante legal de la PREVISORA S.A COMPAÑÍA DE SEGUROS, de conformidad con los artículos 197 y 198 del C.P.A.C.A, modificado por modificado por el artículo 48 de la Ley 2080 de 2021, mediante mensaje dirigido al buzón de correo electrónico para notificaciones judiciales dispuesto para tal efecto por la entidad, anexando copia de esta providencia, de los escritos de llamamiento, anexos y de la demanda. TERCERO. - Se le concede a los llamados en garantía la PREVISORA S.A COMPAÑÍA DE SEGUROS, el término de quince (15) días, contados a partir de la notificación de esta providencia, para que se pronuncie frente al llamamiento y/o solicite la intervención de un tercero, de conformidad con el Art. 225 del CPACA. SEGUNDO: Los demás apartes de la providencia quedan incólumes.
21 febrero 2022 traslado contestación llamamiento en garantía finaliza 11-03-22
03 marzo 2022 Notificación auto que admite llamamiento en garantía la Previsora
07 marzo 2022 Contestación llamamiento en garantía
15 marzo de 2022 la suscrita apoderada allega pronunciamiento de excepciones
</t>
  </si>
  <si>
    <t>8. Acción de Reparación Directa- Radicado No 15001333301020190010200</t>
  </si>
  <si>
    <r>
      <rPr>
        <sz val="10"/>
        <color rgb="FF000000"/>
        <rFont val="Arial"/>
        <family val="2"/>
      </rPr>
      <t>Despacho De Primera Instancia: Juzgado Décimo Administrativo de Tunja
Despacho de Segunda Instancia: 
Demandante: María Nelcy Cárdenas Fúquene y otros
Demandado: ESE Hospital Regional de Moniquirá y otros 
Tema: Declaratoria de responsabilidad civil extracontractual de la Empresa Social del Estado Hospital Regional de Moniquirá de los perjuicios patrimoniales y no patrimoniales causados a los demandantes con ocasión de la deficiente prestación del servicio de salud que se le brindo al señor Leoncio Bermúdez Munévar (q.e.p.d) quien falleció como consecuencia de una falla en la prestación del servicio de salud que se le brindo por pare de la entidad Hospital Regional de Moniquirá.
Cuantía: $665.157.300</t>
    </r>
    <r>
      <rPr>
        <b/>
        <sz val="10"/>
        <color rgb="FF000000"/>
        <rFont val="Arial"/>
        <family val="2"/>
      </rPr>
      <t xml:space="preserve">
 </t>
    </r>
  </si>
  <si>
    <r>
      <t>02 agosto 2021</t>
    </r>
    <r>
      <rPr>
        <b/>
        <u/>
        <sz val="11"/>
        <rFont val="Arial Narrow"/>
        <family val="2"/>
      </rPr>
      <t xml:space="preserve"> </t>
    </r>
    <r>
      <rPr>
        <sz val="11"/>
        <rFont val="Arial Narrow"/>
        <family val="2"/>
      </rPr>
      <t>Auto del 30-07-21</t>
    </r>
    <r>
      <rPr>
        <b/>
        <u/>
        <sz val="11"/>
        <rFont val="Arial Narrow"/>
        <family val="2"/>
      </rPr>
      <t xml:space="preserve"> </t>
    </r>
    <r>
      <rPr>
        <b/>
        <sz val="11"/>
        <rFont val="Arial Narrow"/>
        <family val="2"/>
      </rPr>
      <t>PRIMERO</t>
    </r>
    <r>
      <rPr>
        <sz val="11"/>
        <rFont val="Arial Narrow"/>
        <family val="2"/>
      </rPr>
      <t xml:space="preserve">. - </t>
    </r>
    <r>
      <rPr>
        <b/>
        <sz val="11"/>
        <rFont val="Arial Narrow"/>
        <family val="2"/>
      </rPr>
      <t xml:space="preserve">ADMITIR </t>
    </r>
    <r>
      <rPr>
        <sz val="11"/>
        <rFont val="Arial Narrow"/>
        <family val="2"/>
      </rPr>
      <t xml:space="preserve">la reforma de la demanda presentada por la parte demandante, por lo expuesto en precedencia. </t>
    </r>
    <r>
      <rPr>
        <b/>
        <sz val="11"/>
        <rFont val="Arial Narrow"/>
        <family val="2"/>
      </rPr>
      <t>SEGUNDO</t>
    </r>
    <r>
      <rPr>
        <sz val="11"/>
        <rFont val="Arial Narrow"/>
        <family val="2"/>
      </rPr>
      <t xml:space="preserve">. - Por Secretaría </t>
    </r>
    <r>
      <rPr>
        <b/>
        <sz val="11"/>
        <rFont val="Arial Narrow"/>
        <family val="2"/>
      </rPr>
      <t xml:space="preserve">CORRER TRASLADO </t>
    </r>
    <r>
      <rPr>
        <sz val="11"/>
        <rFont val="Arial Narrow"/>
        <family val="2"/>
      </rPr>
      <t xml:space="preserve">de la reforma de la demanda por el término de quince (15) días, de conformidad con lo previsto en el numeral 1º del artículo 173 de la Ley 1437 de 2011                                                                                             09 septiembre 2021 Ingresa al despacho
12 enero 2022 Notifica actuación procesal Medimás
02 febrero 2022 Se notifica llamamiento en garantía LA PREVISORA                                                                                                                         02 febrero 2022 Notificación auto llamamiento en garantía La Previsora
07 febrero 2022 Traslado contestación llamamiento en garantía finaliza 25-02-22
11 febrero 2022 poder Juan Camilo Neira
24 febrero 2022 Contestación demanda La Previsora
01 marzo 2022 Traslado de excepciones
08 marzo 2022 Ingresa al despacho
Abril Seguimiento plataformas digitales rama judicial
</t>
    </r>
  </si>
  <si>
    <t>. Acción de Reparación Directa rad. 15001333300220200011200</t>
  </si>
  <si>
    <t xml:space="preserve">Despacho de primera instancia: Juzgado 02 Administrativo de Tunja
Despacho de segunda instancia: 
Demandante: BRAYAN MORALES Y OTROS
Demandado: ESE Hospital Regional de Moniquirá y otros
</t>
  </si>
  <si>
    <t xml:space="preserve">Histórico del proceso:
15 SEPTIEMBRE 2020 Reparto y radicación del proceso
19 febrero 2021 Auto admite demanda
09 febrero 2021 Traslado para contestar demanda
27 agosto 2021 Fijar como fecha para la celebración de la audiencia el 17 noviembre de 2021
02 septiembre 2021 La suscrita apoderada informa a la ESE HOSPITAL REGIONAL DE MONIQUIRA que: Así las cosas se procede con el análisis correspondiente encontrando que el citado correo identifica un proceso al parecer no reportado de forma oportuna a esta abogada, pues de acuerdo a investigaciones realizadas, la demanda en referencia se notificó al correo de notificaciones judiciales de la ESE (notificaciones.judiciales@hrm.gov.co) el día 09 de abril del año 2021, empero dicha notificación al parecer no se reportó a la suscrita dentro del término correspondiente para efectos de presentar la respectiva contestación de demanda.  Así las cosas, se hace necesario que por parte de la ESE se proceda inmediatamente a realizar las verificaciones del caso a efectos de identificar si dicha demanda en efecto se notificó a la Entidad en abril de este año.  Se requiere esa información de forma urgente para así proceder con la adopción de las medidas necesarias para garantizar en la medida de lo posible la adecuada defensa de los intereses de la Entidad
17 noviembre 2021 Se realiza audiencia inicial, se decretan pruebas y se fija como fecha de audiencia de pruebas el 25-01-21 02.30 am 
23 noviembre 2021 Respuesta a solicitud, Jazmín Rodríguez
Diciembre seguimiento plataformas digitales de la rama judicial
19 enero 2022 Solicitud audiencia Elizabeth Patiño
26 enero 2022 Acta de audiencia
21 febrero 2022 Recepción memorial Ana Elizabeth Cely
02 marzo 2022 Se lleva a cabo la audiencia de pruebas, se corre traslado a las partes para alegar de conclusión por escrito 10 días
16 marzo 2022 La suscrita apoderada allega alegatos de conclusión
</t>
  </si>
  <si>
    <t>16 de febrero de 2021, se allega poder a favor de la suscrita abogada.  19 de Mayo 2021 Auto fija fecha de audiencia para el 15 -07-21 a las 02:pm, se fija en estados
12 Julio 2021 German Álvarez Ávila aporte certificado del comité de conciliación 
14 de julio 2021 La suscrita apoderada aporta certificación del comité de conciliación 
15 Julio 2021 Se lleva a cabo la audiencia, se decretan pruebas, se concedió el recurso de apelación propuesto por la suscrita apoderada
23 julio 2021 Diana Katherin Gomez solicitud perito medicina legal
13 agosto 2021 Iliana María Castro Navas allega oficio                                                                                                                                            20 septiembre 2021 Auto del 10-09-21 CONFIRMAR el auto proferido por el Juzgado Once Administrativo Oral del Circuito Judicial de Tunja en la audiencia inicial celebrada el 15 de julio de 2021, mediante el cual negó el decreto de una prueba documental, por las razones expuestas en precedencia
27 septiembre 2021 Medicina legal allega informe ampliado
14 octubre 2021 Ingresa al despacho informando que se allego providencia de segunda instancia
28 enero 2022 Auto del 27-01-22 PRIMERO: OBEDECER Y CUMPLIR lo dispuesto por el Tribunal
Administrativo de Boyacá en providencia de fecha 10 de septiembre de 2021.SEGUNDO: REQUERIR a Letty Lemir Díaz Díaz en su calidad de Profesional Especializada Forense de la Unidad Básica de Vélez – Santander del Instituto de Medicina Legal y Ciencias Forenses para que dentro de los (10) días siguientes al recibo de la respectiva comunicación, informe el estado del trámite del dictamen pericial que debe rendir un profesional en medicina forense perteneciente a la planta del Instituto de Medicina Legal, solicitado a través                                        de oficio ARLS 0821 de 23 de julio de los cursantes, y que le fue remitido por la Unidad Básica de Garagoa-Guateque . Para el efecto, adjuntar copia de los siguientes documentos: (i) demanda de reparación directa, (ii) historia clínica y (iii) protocolo de necropsia de la
señora CLAIRE MARÍN ROJAS
14 febrero 2022 Al despacho informando que en cumplimiento a lo ordenado en auto del 27-01-22 se allegaron poderes por los demandantes al abogado Jean Arturo Cortes quien allego solicitud de corrección del numeral 3 de la providencia en mención
Abnril 2022 Seguimiento plataformas digitales de la rama judicial</t>
  </si>
  <si>
    <t xml:space="preserve"> 10. Acción de Reparación Directa rad. 15001333300820200014900</t>
  </si>
  <si>
    <t xml:space="preserve">Despacho de primera instancia: Juzgado 08 Administrativo de Tunja
Despacho de segunda instancia: 
Demandante: Madyleidy Puentes Ardila
Demandado: ESE Hospital Regional de Moniquirá
Cuantía: $ 440.380.000
Tema: Que se declare que la ESE Moniquirá, Hospital San Rafael e Tunja, y la caja de compensación Familiar del Huila, son responsables patrimonialmente de manera solidaria de la muerte de Erik Matías Fandiño Puentes
</t>
  </si>
  <si>
    <t xml:space="preserve">02 Octubre 2020 Reparto y radicación del proceso 
04 noviembre 2020 Miguel Andrés López allega memorial en cumplimiento del auto del 28-10-2020
12 enero 2021 Lisbeth Aroca allega memorial: contestación demanda, factura, poder y otros
28 abril 2021 La suscrita apoderada allega memorial pronunciándose frente a las excepciones señaladas en escrito de contestación de la demanda
06 Mayo 2021 Ingresa al despacho 
06 mayo 2021 Martha Lucia Castellanos allega memorial poder otorgado
12 mayo 2021 Miguel Andrés López allega memorial pronunciándose frente a las solicitudes de nulidad propuestas por los demandados
09 junio 2021 En auto de la fecha el juzgado resuelve Tener como pruebas para resolver las solicitudes de nulidad las que fueron allegadas por la ESE y Hospital San Rafael de Tunja
24 junio 2021 Ingresa al despacho
13 julio 2021 Notificación demanda al Hospital Regional de Moniquirá --
16 julio 2021 Traslado 30 días
20 agosto 2021 La suscrita apoderada solicita expediente digital
30 agosto 2021 La suscrita apoderada allega memorial contestación frente a la demanda
16 septiembre 2021 Al despacho informando que venció el termino de 30 días del 30 de agosto de 2021 poniendo en conocimiento llamamiento en garantía que antecede 
17 octubre 2021 Auto del 15-10-21 PRIMERO: ADMITIR la petición de llamamiento en garantía de LA PREVISORA S.A. COMPAÑÍA DE SEGUROS realizada por la ESE HOSPITAL REGIONAL DE MONIQUIRA, de acuerdo a lo señalado en precedencia.
04 noviembre 2021 Traslado contestación llamado en garantía
24 noviembre 2021 Contestación llamamiento en garantía la previsora
29 noviembre 2021 Traslado de excepciones
02 diciembre 2021 Ingresa al despacho informando que venció el traslado que antecede
27 enero 2022 Auto del 26-01-22 PRIMERO; Declarar no probada la excepción previa denominada “NO COMPRENDER LA DEMANDA A TODOS LOS LITISCONSORTES NECESARIOS” propuesta por la E.S.E. Hospital Regional de Moniquirá, de conformidad con lo expuesto en la parte motiva.
SEGUNDO; Ejecutoriada la anterior decisión, ingrese el proceso al Despacho para resolver lo que en derecho corresponda
21 enero 2022 Auto del 18-02-22 Fijar como fecha para realizar la audiencia inicial prevista en el Artículo
180 de la Ley 1437 de 2011, el día 15 de marzo de dos mil veintidós (2022) a las 02:00 p.m, en sala virtual, la que se llevará a cabo a través de la utilización de los medios tecnológicos con que disponga este Juzgado.
23 febrero 2022 Sustitución de poder Juan Sebastián Polo COM familiar
07 marzo 2022 Auto del 04-03-22 PRIMERO; Fijar como nueva fecha para llevar a cabo la audiencia inicial el día 5 de abril de 2022 a las 2:00 P.M., en la Sala virtual, con la plataforma LIFESIZE, en razón a la designación como “escrutadora comisión auxiliar 3” de la titular del Despacho, de conformidad con lo expuesto.
15 marzo 2022 La Previsora acredita representante lega
05 abril 2022 oficio 0267 J08- 2020-0149  del 05-04-22 En cumplimiento a lo ordenado en audiencia de 5 de abril de 2022, solicito que en los términos del artículo 217 del CPACA en concordancia con el inciso primero del artículo 195 del C.G.P rinda informe escrito bajo juramento dentro de los veinte (20) días siguientes al recibo de la comunicación respecto de: i) La vinculación del médico HUBERTH QUINTERO a la E.S.E. Hospital Regional de Moniquirá, ii) El horario de los turnos que prestó durante el mes de junio de 2018, especificando el servicio durante el cual los prestó, iii) Si el Médico HUBERTH QUINTERO, diligenció la historia clínica de ERIK MATHÍAS FANDIÑO PUENTES (qepd) en la consulta practicada el 13 de junio de 2018; iv) Los protocolos, directrices o lineamientos internos en relación con el diligenciamiento de la historia clínica de los pacientes, incluso cuando se presta el servicio de traslado asistencial de pacientes;
v) La fecha y el lugar de fallecimiento de ERIK MATHIAS y la consistencia de esta información con la que fue consignada en el registro de defunción del niño. Advirtiéndole que si no se remite el informe en oportunidad, sin motivo justificado o no se rinde en forma explícita, se impondrá al responsable una multa de cinco (5) a diez (10) salarios mínimos mensuales legales vigentes.
11 abril 2022 Oficio 0268 J08-2020-0149 del 05-04-22 En cumplimiento a lo ordenado en audiencia de 05 de abril de 2020 solicito allegue con destino a este proceso en el término de diez (10) días; copia integra, autentica del menor Erick Mathias Fandiño
</t>
  </si>
  <si>
    <t>26 Abril 2021 Ricardo Rodríguez aporta tres providencias proferidas por la sección tercera de la sala de lo contencioso admin del HCE, dentro de procesos seguidos por el medio de control de repetición                                                                                                                              Abril 2022 hace el seguimiento en el sistema siglo XXI.</t>
  </si>
  <si>
    <t>consideraciones de este proveído. SEGUNDO: NEGAR las pretensiones de la demanda interpuesta en ejercicio del medio de control de repetición, por parte de la E.S. E HOSPITAL REGIONAL DE MONIQUIRÁ, en contra de LUIS HERNANDO MOTTA CAMARGO y MIGUEL ANTONIO BUITRAGO NEIRA                                                                                                                                                                                   04 octubre 2021 La suscrita apoderada allega recurso de apelación
02 NOVIEMBRE 2021 Auto de 29-10-21 Conceder en el efecto de suspensivo, el recurso de apelación presentado por la apoderada de la ESE Hospital Regional de Moniquirá, contra la sentencia del diecisiete (17) de septiembre de 2021 de conformidad con el artículo 247 de la Ley 1437 de 2011.
25 noviembre 2021 Expediente digital
30 noviembre 2021 Envía proceso al superior
14 enero 2022 Ingresa al despacho para proveer sobre apelación de sentencia
15 febrero 2022 Auto del 28-01-22 ADMITIR el recurso de apelación interpuesto por la parte demandante, contra la sentencia proferida el 17 de septiembre de 2021, por el Juzgado Décimo Administrativo Oral del Circuito Judicial de Tunja.
18 febrero 2022 La apoderada de la parte demandada se pronunció sobre la apelación interpuesta por la parte actora
11 marzo 2022 Ingresa al despacho para fallo
Abril 2022 Seguimiento plataformas digítales de la rama judicial</t>
  </si>
  <si>
    <t>15 septiembre 2021 Ingresa al despacho con escrito de Catalina Amado, anexando 3 hojas de vida de auditores médicos en cumplimiento a lo ordenado en audiencia inicial                                                                                                                                                                                   06 octubre 2021 Auto nombrando nuevo perito
08octubre 2021 Se comunica por estado  
12 noviembre 2021 Auto designa perito
29 noviembre de 2021 Ingresa al despacho cumpliendo lo ordenado en auto de fecha 06-10-21
11 enero 2022  Auto de tramite del 15-12-21 DESIGNAR a ELBA MARIA LOZANO LOZANO, identificada con cédula de ciudadanía número 400324430 de Tunja, emaria260471@yahoo.es y teléfono celular 3232105774. como perito para que conforme su experticia absuelva en lo que sea posible los puntos indicados por el Despacho, es decir: se analicen las facturas presentadas por el Hospital Regional de Moniquirá ESE y que fueron negadas o aprobadas parcialmente a través de los actos administrativos demandados, así como de sus respectivos soportes obrantes en el expediente administrativo aportado por la entidad demandada para que se determine si había lugar o no a glosar el valor reclamado, es decir si las causales esbozadas en cada caso sí tuvieron ocurrencia.
19 enero 2022 Auto designa perito
01 febrero 2022 AL DEAPACHO en firme providencia de fecha15 de diciembre de 2021 se envio comunicación al auxiliar de la justicia, sin pronunciamiento alguno
11 marzo 2022 Auto del 09-03-22 DESIGNAR a LIDIA YANNETH PÉREZ RODRÍGUEZ, quien podrá ubicarse a través del correo electrónico li.yapero@hotmail.com. como perito para que conforme su experticia absuelva en lo que sea posible los puntos indicados por el Despacho, es decir: se analicen las facturas presentadas por el Hospital Regional de Moniquirá ESE y que fueron negadas o aprobadas parcialmente a través de los actos administrativos demandados, así como de sus respectivos soportes obrantes en el expediente administrativo aportado por la entidad demandada para que se determine si había lugar o no a glosar el valor reclamado, es decir si las causales esbozadas en cada caso sí tuvieron ocurrencia.
23 marzo 2022 Oficio requiriendo designa perito
Abril 2022 Seguimiento plataformas digitales</t>
  </si>
  <si>
    <t xml:space="preserve">fue remitido el cuaderno a este Despacho Judicial, se dispone que Por Secretaría sea devuelto al Tribunal Administrativo de Boyacá a través del centro de servicios, con el fin de dar cumplimiento a lo dispuesto por el Honorable Magistrado.                                                                    02 noviembre 2021 Se remite expediente al centro de servicios para ser devuelto al tribunal teniendo en cuenta que se tramita apelación       Abril 2022  seguimiento plataformas digitales rama judicial   </t>
  </si>
  <si>
    <t>24 junio 2021 Auto ordena seguir adelante la ejecución teniendo por cumplida la obligación por parte de la previsora, dentro del término señalado.09 julio 2021 Auto del 08-07-21 El Despacho conforme a la regla prevista en los numerales 3º y 4º del artículo 366 del CGP, aplicable por remisión del artículo 188 del CPACA y el Acuerdo PSAA16-10554 del 5 de agosto de 2016 del Consejo Superior de la Judicatura, fija como agencias en derecho la suma de NOVECIENTOS MIL PESOS ($900.000) M/CTE. Por secretaría, inclúyase la suma anterior en la liquidación de costas, conforme se ordenó en la sentencia proferida en este proceso.                                                                    09 julio 2021 Auto del 08-07-21 El Despacho conforme a la regla prevista en los numerales 3º y 4º del artículo 366 del CGP, aplicable por remisión del artículo 188 del CPACA y el Acuerdo PSAA16-10554 del 5 de agosto de 2016 del Consejo Superior de la Judicatura, fija como agencias en derecho la suma de NOVECIENTOS MIL PESOS ($900.000) M/CTE. Por secretaría, inclúyase la suma anterior en la liquidación de costas, conforme se ordenó en la sentencia proferida en este proceso.
26 octubre 2021 Desarchivo
27 octubre 2021 Liquidación de costas, ingresa al despacho 
28 octubre 2021 Auto aprueba liquidación de costas
16 diciembre 2021Yudi Correa allega memorial adjuntando copia del deposito judicial conforme a la liquidación de costas a cargo de la Previsora
21 enero 2022 Se anexa soporte de título constituido a favor del presente proceso
28 enero 2022 Auto del 27-01-22 se ordena que por Secretaría se realice la respectiva orden de pago del depósito judicial efectuado por la Previsora S.A por valor de OCHOCIENTOS SESENTA Y OCHO MIL
TRESCIENTOS PESOS ($868.300), por concepto de costas procesales en el proceso de la referencia, a favor del Representante Legal y/o Gerente de la ESE Hospital Regional de Moniquirá y/o quien haga sus veces, esto como quiera que la apoderada judicial de la entidad en el poder otorgado no cuenta con la facultad expresa de recibir (Documento 00062 Exp.Digital).
18 febrero 2022 La suscrita apoderada allega memorial
21 febrero 2022 Ingresa al despacho para proveer
25 febrero 2022 Auto del 24-02-22 En este sentido, el Despacho dispone que la orden de pago del Depósito Judicial No. 415030000514047 por valor de OCHOCIENTOS SESENTA Y OCHO MIL TRESCIENTOS PESOS ($868.300) m/cte, que fue consignado a favor de la entidad ejecutante el día 15 de diciembre de 2021 por la Previsora S.A por concepto de costas procesales se realice a favor de la apoderada de la ESE Hospital Regional de Moniquirá ELIZABETH PATIÑO ZEA identificada con cédula de ciudadanía No. 440.043.210 de Tunja, y portadora de la T.P. No. 134.102 del C. S. de la J, quien cuenta con la facultad expresa de recibir (Índice 200 Expediente SAMAI).
24 marzo 2022 Se notifica entrega de títulos 
Abril Seguimiento plataformas digitales</t>
  </si>
  <si>
    <t>15. Nulidad por Inconstitucionalidad con Radicado No 11001032500020180172800</t>
  </si>
  <si>
    <t>11 de febrero de 2021 Radicación de poder en favor de la suscrita abogada.                                                                                                           Agosto Se hace seguimiento en el sistema siglo XXI
16- septiembre 2021 Recepción de memoriales de notificaciones
11 noviembre 2021 Memoriales por correo electrónico allegando poder y solicitando expediente
09 diciembre 2021 recepción de memoriales otorgando poder
Enero 2022 Seguimiento plataformas digitales de la rama judicial
11 febrero 2022 Recibe memoriales por correo electrónico de Luis Muñoz
Abril 2022 Seguimiento plataformas digitales rama judicial</t>
  </si>
  <si>
    <r>
      <t>21 Mayo 2021</t>
    </r>
    <r>
      <rPr>
        <sz val="11"/>
        <color rgb="FF000000"/>
        <rFont val="Arial Narrow"/>
        <family val="2"/>
      </rPr>
      <t xml:space="preserve"> Se remite el expediente al despacho de origen                                                                                                                                  </t>
    </r>
  </si>
  <si>
    <t xml:space="preserve">30 septiembre 2021 Auto aprueba liquidación de costas, archivo definitivo fijación en estados                                                                              </t>
  </si>
  <si>
    <t>Abril 2022 Seguimiento plataformas digitales</t>
  </si>
  <si>
    <r>
      <t>23 septiembre 2021</t>
    </r>
    <r>
      <rPr>
        <sz val="11"/>
        <rFont val="Arial Narrow"/>
        <family val="2"/>
      </rPr>
      <t xml:space="preserve"> Auto del 23-09-21 Fijar como agencia de derecho a favor de los actores populares 1 salario mínimo a cargo del municipio24 septiembre 2021 Envío de notificaciones
20 octubre 2021 Ingresa al despacho se realiza la liquidación de costas, para aprobación
18 noviembre 2021 Auto aprueba liquidación de costas
19 noviembre 2021 Se fija en estados
07 diciembre 2021La suscrita apoderada allega informe en dos adjuntos
19 enero 2022 CAR Boyacá allega cumplimiento de ordenes de sentencia
17 febrero 2022 Al despacho para verificar cumplimiento
31 marzo 2022 Requiere a las entidades el cumplimiento de las ordenes impartidas </t>
    </r>
  </si>
  <si>
    <t xml:space="preserve"> Acción de Reparación Directa rad. 15001333301120210020500</t>
  </si>
  <si>
    <t xml:space="preserve">Despacho de primera instancia: Juzgado 11 Administrativo de Tunja
Despacho de segunda instancia: 
Demandante: GLORIA STELLA MALAGON
Demandado: ESE Hospital Regional de Moniquirá y otros
Cuantía: 648 SMLMV
Tema: Que se declare a la empresa social del estado HOSPITAL REGIONAL DE MONIQUIRA Y SALDUVA EPS EN LIQUIDACION, son solidariamente responsables en el plano administrativo y patrimonial de la muerte de JUAN ANTONIO DIAZ CRUZ
</t>
  </si>
  <si>
    <t xml:space="preserve">Histórico
30 noviembre 2021 radicación del proceso
01 diciembre 2021 Al despacho
17 febrero 2022 Inadmisión de la demanda, notificación 18-02-22
02 marzo 2022 Subsanación demanda
07 marzo 2022 Ingresa al despacho con la subsanación de la demanda
Actuaciones del periodo
Abril 2022 Seguimiento plataformas rama judicial
</t>
  </si>
  <si>
    <t xml:space="preserve">Durante el primer trimestre se muestra que se ha logrado la meta , sin embargo tenemos demanda insatisfecha lo que nos lleva a tomar medidas de ampliar la capacidad de atencion, seguimiento a la inasistencia y por ende la aasignacion de espacios de sesiones para otros pacientes.  IMPORTANTE revisar y ajustar la parametrizacion de atencion de estos servicios </t>
  </si>
  <si>
    <t>17,000 MES</t>
  </si>
  <si>
    <t xml:space="preserve">Para el caso del servicio de Tomografia en febrero se presenta la novedad de Daño de tomografo desde el dia 4 ,  razon por la cual no se estan realizando estudios de Tomografia de manera intraHospitalaria lo que afecta este indicador. En lo corrido del año despues de la afectacion del equipo con corte al mes de Abril se han realizado 174 estudios de Tomografia. </t>
  </si>
  <si>
    <t xml:space="preserve">desde el dia 5 de febrero y hasta el mes de Abril   se han realizado 174 estudios a pacientes intrahospitalarios. </t>
  </si>
  <si>
    <t xml:space="preserve">El servicio de consulta externa de urologia se está prestando en la institución 2 veces al mes y se observa un aumento leve  de la demanda y de la misma manera los días  de espera de manera importante entre marzo comparandolo con febrero, debido a que las horas se mantienen; esto ha impactado de manera importante en la oportunidad estipulada por la institucion estando por fuera de las metas
En el mes de junio aumento la consulta de control en 124 citas lo que general aumento de los dias de espera en 1,145 </t>
  </si>
  <si>
    <t xml:space="preserve">En el mes de enero las consultas de ginecologia de control aumentaron respecto al mes de diciembre con el consecutivo aumento de dias espera lo que afectó el indicador debido al aumento de la demanda
La consulta de ginecología ha aumentado en los  meses de febrero y sobre todo en marzo,  con aumento de los dias de espera; si bien cierto se encuentra dentro del rango de oportunidad este se encuentra en el limite superior en el cálculo trimestral
Se presento incremento de la consulta de control por ginecologia con disminion de losds dias de espera lo que impacto favorablemente en el indicador oportunidad el cual se encuentra fuera de metas para las consultas de control </t>
  </si>
  <si>
    <t>Se considera la contratación de mas horas ginecologo en medio tiempo para cubrir la demanda presentada
se están contratando jornadas adicionales de ginecología  debido al aumento de la demanda
Para el mes de junio continuan las jornadas adicionales de consulta ginecologica; se insiste en las llamadas del call center para disminuir citas incumplidas</t>
  </si>
  <si>
    <t>Hubo  disminución de la consulta de primera vez respecto al mes de enero pero los dias de espera se mantuvieron  proporcionalmente  lo que no afectó el indicador; en el mes de marzo Se presenta aumento en el número de pacientes obstétricas  respecto a febrero manteniéndose  estable los días de espera mejorando notablemente la oportunidad y estando dentro de parámetros en el trimestre
En el mes de abril se presenta disminucion de citas por obstetricia con el respectivo auemnto de citas
En el mes de mayo se diminuyeron en 4 el numero de citas y tambien el numero de dias espera lo que impacto en favorablenete en ell indicador de oportunidad pero aun por fuera de metas</t>
  </si>
  <si>
    <t>Se requieren mas hoars de ginecologia o reprogramar las citas de maternternas de acuerdo con las edades gestacionales
Se decide contratación de jornadas de ginecología además de llamar por call center para implementación de llamadas recordatorias
Para el mes de junio se realizaran las siguientes estrategias:
1.Capacitar a los médicos e instruirlos para que se direccione a  pacientes obstetricas captadas por primera vez hacia Pyp de enfermería para su registro en el programa
2.Se  contratan nuevas jornada de ginecologia
3.Complementar la demanda de gestantes con la estrategia IAMI
4.creación de cohorte de gestantes</t>
  </si>
  <si>
    <t>La oportunidad de las pacientes obstetricas estan por encima de metas debido a que los controles que se realizan de este grupo de pacientes se realizan mensualmente una semana y debido al aumento de la demanda de la consulta con ginecologia.
Se presenta aumento en el número de pacientes obstétricas en el mes de marzo respecto a febrero manteniéndose  estable los días de espera mejorando notablemente la oportunidad y estando dentro de parámetros en el trimestre.
Se aumnetó en 19 consultas de control prenatal respecto al mes de abril con aumento de las dias de esoearpero con impacto favorable sobre la oportunidad pero por fuera de metas</t>
  </si>
  <si>
    <t xml:space="preserve">Aumento horas ginecologo y aumentar los dias de control de atencion prenatal
Se decide contratación de jornadas de ginecología además de llamar por call center para implementación de llamadas recordatorias: para el mes de junio se contratan nuevas jornada de ginecologia y se implementan las siguientes actividades
1.Complementar la demanda de gestantes con la estrategia IAMI
2.creación de cohorte de gestantes
</t>
  </si>
  <si>
    <t xml:space="preserve">Realizar Seguimiento en la radicacion de cuentas por los proveedores, para lograr su causacion durante el periodo. Realizar seguimiento a la produccion de servicios por cada unidad funcional. Optimizar el costo por cada actvidad y realizar contencion del costo con seguimiento de los lideres de cada unidad funcional. </t>
  </si>
  <si>
    <t xml:space="preserve">En el mes de enero se presenta una disminución en el gasto por UVR, por la no radicación y causación de la totalidad de proveedores de bienes y servicios durante el periodo, por la misma causa se incrementa en el mes de febrero y se observa una estabilizacion del gasto por UVR a partir del mes de marzo tendiendo a la eficiencia en el uso del recurso llegando a 11941 en el mes de junio por cada UVR generada. </t>
  </si>
  <si>
    <t xml:space="preserve">por tratarse de inicio de año la mayor cantidad de recursos recaudados por la institucion correposnde a vigencias anteriores especialmente ne los recursos recaudados en el mes de enero. Se encuentra elaborado un plan de gestion de cartera, en el cual se ha logrado un recaudo promedio de mil millones por mes.  Se debere realizar la salvedad de 13.770 millones de pesos que son cartera de dificil recaudo por encontrarse en acreencias de EPS  en proceso de liquidación, para el mes de junio se tiene libre de gestion aproximadamente 3700 millones de pesos en donde principalmente se encuentra nueva EPS con 3000 millones de pesos. </t>
  </si>
  <si>
    <t xml:space="preserve">realizar circularizacion de cartera, seguimiento semanal del recaudo de cartera. Requeririr a las EPS la legalización de los pagos. Realizar seguimiento del reacaudo cada semana. Realizar seguimiento a glosas y devoluciones que correspondan al periodo 2021 o inferior. Realizar la aplicacion de pagos en cumplimiento del decreto 441 de 2022. Realizar aplicacion de pagos de diario con cruce con informacion de ejecucion presupuestal. </t>
  </si>
  <si>
    <t>Se analiza el comportamiento individual de cada especialidad, y su capacidad para facilitar el acceso de los usuarios con la oportunidad que permita el crecimiento acorde a la demanda del servicio.</t>
  </si>
  <si>
    <t>Trazador de calidad oportunidad en la atención.</t>
  </si>
  <si>
    <t>Sumatoria total de los días transcurridos entre la fecha en la cual el paciente solicita cita para ser atendido en la consulta de primera vez de medicina especializada MEDICINA GENERAL y la fecha para la cual es asignada la cita</t>
  </si>
  <si>
    <t xml:space="preserve">Número total de consultas médicas especializadas de primera vez de  MEDICINA GENERAL  asignadas en la institución </t>
  </si>
  <si>
    <t>Sumatoria total de los días transcurridos entre la fecha en la cual el paciente solicita cita para ser atendido en la consulta de primera vez de medicina especializada ORTOPEDIA y la fecha para la cual es asignada la cita</t>
  </si>
  <si>
    <t xml:space="preserve">Número total de consultas médicas especializadas de primera vez de  ORTOPEDIA  asignadas en la institución </t>
  </si>
  <si>
    <t>&lt; 10 días</t>
  </si>
  <si>
    <t>&lt; 15 días</t>
  </si>
  <si>
    <t>Sumatoria total de los días transcurridos entre la fecha en la cual el paciente solicita cita para ser atendido en la consulta de primera vez de medicina especializada de Urología y la fecha para la cual es asignada la cita</t>
  </si>
  <si>
    <t xml:space="preserve">Número total de consultas médicas especializadas de primera vez de  medicina especializada de Urología  asignadas en la institución </t>
  </si>
  <si>
    <t xml:space="preserve">&lt; 5 días </t>
  </si>
  <si>
    <t xml:space="preserve">Número total de consultas médicas especializadas PEDIATRIA de primera vez asignadas en la institución </t>
  </si>
  <si>
    <t>&lt; 8 días</t>
  </si>
  <si>
    <t>&lt;5%</t>
  </si>
  <si>
    <t>&lt;30 MINUTOS</t>
  </si>
  <si>
    <t>&lt;4,2%</t>
  </si>
  <si>
    <t>La oportunidad de la atención en el servicio de imagenología es es vital para la seguridad y efectividad de la atención en salud a los usuarios. Una respuesta rápida en este servicio contribuye a la disminución de la mortalidad, la incapacidad, secuelas y riesgos inherentes al proceso patológico que origina la demanda de atención. El tiempo de respuesta del prestador en la provisión de servicios de imagenología es útil para medir la suficiencia institucional para atender la demanda de servicios que recibe, orientando decisiones de mejoramiento, puede servir para la evaluación contractual entre las entidades promotoras de salud y los prestadores.  Su monitorización puede proveer al usuario de información relevante para su decisión de acudir a una determinada IPS y escoger proveedor de servicios de salud dentro de la red de su asegurador y para la auditoría para el mejoramiento de la calidad de la atención en salud puede representar además un trazador indirecto de la capacidad resolutiva de los procesos de atención y de la suficiencia de la oferta por parte del prestador.   La monitorización por parte de las instituciones de este indicador debe incentivar las acciones de mejoramiento que incrementen la posibilidad d el usuario de obtener los servicios que requiere, sin que se presenten retrasos que pongan en riesgo su vida o su salud, reducir las fallas relacionadas con la organización de la oferta de servicios en relación con la demanda, y con el nivel de coordinación institucional para gestionar el acceso a los servicios.</t>
  </si>
  <si>
    <t xml:space="preserve">Menor a 8 días </t>
  </si>
  <si>
    <t>El reingreso de los pacientes a los servicios de hospitalización se presenta con frecuencia como consecuencia de un deficiente abordaje y solución del problema que generó la consulta o fallas en la calidad de la información dada al usuario sobre la evolución del evento médico que la generó. Por esta razón, este indicador puede constituirse como un signo de alarma sobre la calidad de los servicios prestados.</t>
  </si>
  <si>
    <t>La ESE como entidad de mediana complejidad, requiere brindar los servicios de medicina especializada acorde con su portafolio de servicios establecido en el Programa Territorial de rediseño, Reorganización y Modernización de la red de prestadores de servicios de salud viabilizada por el Ministerio de salud y Protección Social. Dada la importancia de estos servicios es necesario individualizar su producción y hacer seguimiento a la continuidad de los servicios, así como a la suficiencia de la oferta.</t>
  </si>
  <si>
    <t>&lt;3%</t>
  </si>
  <si>
    <t>&lt;1%</t>
  </si>
  <si>
    <t>&lt; 8 DÍAS</t>
  </si>
  <si>
    <t>Mayor al estandar meta</t>
  </si>
  <si>
    <t>&lt;5 días</t>
  </si>
  <si>
    <t>Menor a la meta estándar</t>
  </si>
  <si>
    <t xml:space="preserve">Sumatoria de los productos realizados en el periodo multiplicados por su respectiva equivalencia definida en unidades de valor relativo </t>
  </si>
  <si>
    <t>150.000 UVR mes</t>
  </si>
  <si>
    <t>2.532  EXÁMENES MES</t>
  </si>
  <si>
    <t>300 EXÁMENES MES</t>
  </si>
  <si>
    <t>704 exámenes mes</t>
  </si>
  <si>
    <t>288 EXÁMENES MES</t>
  </si>
  <si>
    <t>17.000 EXÁMENES MES</t>
  </si>
  <si>
    <t>Sumatoria del número de partos vaginales atendidos en el periodo</t>
  </si>
  <si>
    <t>71 partos mes</t>
  </si>
  <si>
    <t>&lt;15%</t>
  </si>
  <si>
    <t>288 CIRUGÍAS MES</t>
  </si>
  <si>
    <t>El mismo valor del numerador</t>
  </si>
  <si>
    <t>8.304 actividades mes</t>
  </si>
  <si>
    <t>Número de Consultas y procedimientos realizadas en el servicio de consulta externa en el periodo (incluye consulta de medicina general y de medicina especializada del servicio)</t>
  </si>
  <si>
    <t>500 egresos mes</t>
  </si>
  <si>
    <t>1.250 DCO mes</t>
  </si>
  <si>
    <t>PRODUCCION EGRESOS SERVICIO DE UNIDAD DE CUIDADOS INTENSIVOS</t>
  </si>
  <si>
    <t>Medir la producción reportada por el servicio de unidad de cuidados intensivos, para verificar que se mantenga la producción de dicho servicio</t>
  </si>
  <si>
    <t>Número de Egresos en el periodo en las unidades de cuidado intensivo</t>
  </si>
  <si>
    <t>66 egresos mes</t>
  </si>
  <si>
    <t>PRODUCCION DIAS CAMA OCUPADOS SERVICIO DE UNIDAD DE CUIDADOS INTENSIVOS</t>
  </si>
  <si>
    <t>Número de días cama ocupados en el periodo en la unidad de cuidado intensivo</t>
  </si>
  <si>
    <t>312 DCO MES</t>
  </si>
  <si>
    <t>Medir la producción reportada por el servicio de unidad de cuidados intermedios , para verificar que se mantenga la producción de dicho servicio</t>
  </si>
  <si>
    <t xml:space="preserve">PRODUCCION EGRESOS SERVICIO DE UNIDAD DE CUIDADOS INTERMEDIOS </t>
  </si>
  <si>
    <t xml:space="preserve">PRODUCCION DIAS CAMA OCUPADOS SERVICIO DE UNIDAD DE CUIDADOS INTERMEDIOS </t>
  </si>
  <si>
    <t xml:space="preserve">Número de días cama ocupados en el periodo en las unidades de cuidado intermedio </t>
  </si>
  <si>
    <t>Número de Egresos en el periodo en las unidades de cuidado intermedio</t>
  </si>
  <si>
    <t>Número de Egresos UCI</t>
  </si>
  <si>
    <t>Días cama ocupados UCI</t>
  </si>
  <si>
    <t>Número de Egresos CUIDADOS INTERMEDIOS</t>
  </si>
  <si>
    <t>Días cama ocupados CUIDADOS INTERMEDIOS</t>
  </si>
  <si>
    <t>Número de días cama ocupados UCI del período</t>
  </si>
  <si>
    <t>Número de Egresos Unidad de Cuidados intermedios</t>
  </si>
  <si>
    <t>Número de días cama ocupados Unidad de Cuidados intermedios intermedios del período</t>
  </si>
  <si>
    <t>4.527 actividades mes</t>
  </si>
  <si>
    <t>1,000 dosis de biológico aplicadas mes</t>
  </si>
  <si>
    <t>1.997 ACTIVIDADES MES</t>
  </si>
  <si>
    <t>50 traslados mes</t>
  </si>
  <si>
    <t>Número de traslados en ambulancia TAM  realizadas  en el periodo.</t>
  </si>
  <si>
    <t>25 traslados mes</t>
  </si>
  <si>
    <t>9.930 fórmulas despachadas mes</t>
  </si>
  <si>
    <t>7,5 pacientes mes</t>
  </si>
  <si>
    <t>Igual al valor del numerador</t>
  </si>
  <si>
    <t>$5.000 millones</t>
  </si>
  <si>
    <t>&lt; 10%</t>
  </si>
  <si>
    <t>$2.412,9 millones mes</t>
  </si>
  <si>
    <t>$3.210,2 millones mes</t>
  </si>
  <si>
    <t>INGRESOS DEL PERIODO POR UNIDAD DE VALOR RELATIVO</t>
  </si>
  <si>
    <t xml:space="preserve">Se propone realizar una evaluación de la eficiencia de la ESE respecto a la evolución de los ingresos del período comparados con la producción equivalente. </t>
  </si>
  <si>
    <t>Ingreso por UVR</t>
  </si>
  <si>
    <t xml:space="preserve">Valor ingresos totales del período </t>
  </si>
  <si>
    <t>Valor ingresos reconocidos en el período</t>
  </si>
  <si>
    <t>Pesos $</t>
  </si>
  <si>
    <t xml:space="preserve">Se propone realizar una evaluación de la eficiencia de la ESE respecto a la evolución de la utilidad por UVR. </t>
  </si>
  <si>
    <t>INGRESO POR UVR</t>
  </si>
  <si>
    <t xml:space="preserve">GASTO POR UVR </t>
  </si>
  <si>
    <t>UTILIDAD DEL PERIODO POR UNIDAD DE VALOR RELATIVO</t>
  </si>
  <si>
    <t>RESULTADO</t>
  </si>
  <si>
    <t>Valor ingreso por UVR del período</t>
  </si>
  <si>
    <t>Valor gasto por UVR del período</t>
  </si>
  <si>
    <t>Se resta del valor del dato de ingresos por UVR el valor del dato de gastos por UVR</t>
  </si>
  <si>
    <t>Primer dato</t>
  </si>
  <si>
    <t>Segundo dato</t>
  </si>
  <si>
    <t>Valor gasto por UVR del periodo</t>
  </si>
  <si>
    <t>Igual al valor del denominador</t>
  </si>
  <si>
    <t>$1.330 millones mes</t>
  </si>
  <si>
    <t>$ 1.000 MILLONES</t>
  </si>
  <si>
    <t>10 DIAS</t>
  </si>
  <si>
    <t>$ 23.000 MILLONES</t>
  </si>
  <si>
    <t>Menor que la meta establecida</t>
  </si>
  <si>
    <t>Utilidad por UVR (Eficiencia)</t>
  </si>
  <si>
    <t xml:space="preserve"> A PESAR  DE LA CAPTACION ADECUADA DE  GESTANTESSE EVIDENCIA AUMENTO DE PARTOS PRETERMINOS MENOR A 36 SEMANASSIN CONTROLES O POBRES CONTROLES PRENATALES QUE HAN GENERANDO UN AMENTO EN LAS REMISIONES A TERCER NIVEL DADO EL REQUERIMEINTODE UCI NEONATAL.</t>
  </si>
  <si>
    <t xml:space="preserve">DISMINURI  LA TAZA DE CESAREAS DESDE  LA CAPTACION TEMPRANA DE LA GESTANTE , DESDE LA CAPTACION OPORTUNA Y EFICAZ DE SU GESTACION  Y ASI PREVENIR  LOS RIEGSO  A LARGO  Y CORTO PLAZO QUE PUEDE DEJAR  UNA INTERVENCION QUIRURGICA </t>
  </si>
  <si>
    <t>Se continua con las 7 horas diarias de consulta teniendo en cuenta que actualmente no hay demanda insatisfecha y la oportunidad está dentro de rangos
En vista del aumento de la demanda se proyecta aumentar las horas ortopedista a 10 horas diarias para aumentar 30 pacientes día
Para el mes de mayo se contrata otro ortopedista para cubrir la totalidad de la agenda; en junio se continua con 4 ortopedistas con cubrimiento diario de la consulta y en julio se aumentan las horas ortopedia</t>
  </si>
  <si>
    <t>La oportunidad en ortopedia del mes de enero esta dentro de la oportunidad establecida y se inicia su analisis desde este año teniendo en cuenta la totalidad de la consulta; en el trimestre se observó un aumento importante en el numero de consulta mes a mes y en el mes de marzo aumentó considerablemente respecto a los dos meses anteriores, debido al aumento en la demanda lo que impactó sobre el número de dias espera y en indicador de oportunidad aunque se continua dentro de la meta establecida por la institución 
En el mes de mayo se mejora la oportunidad de la consulta de control pasando de 10.7 dias a 8,9 dias encontrandose dentro de la meta 
En el mes de abril aumentó notablemente el número de citas por la liquidación de MEDIMAS con un notable auemento de los dias de espera, afectando el indicador de oportunidad; ademas se presentaron dias de ausentismo por parte de los ortopediastas lo que impacto en el indicador;
Sigue el indicador por fuera de metas de los controles pero debido a los tiempos de control posquirurgico</t>
  </si>
  <si>
    <t>Porcentaje de ocupación UCI</t>
  </si>
  <si>
    <t>Promedio dias estancia UCI</t>
  </si>
  <si>
    <t>Giro cama UCI</t>
  </si>
  <si>
    <t>Porcentaje de ocupación Unidad Cuidado intermedios</t>
  </si>
  <si>
    <t>Promedio dias estancia Unidad Cuidados Intermedios</t>
  </si>
  <si>
    <t>Giro cama Unidad Cuidados Intermedios</t>
  </si>
  <si>
    <t>No. De dias cama disponibles UCI del período</t>
  </si>
  <si>
    <t>No. De egresos de UCI en el período</t>
  </si>
  <si>
    <t>No. De egresos del periodo en UCI</t>
  </si>
  <si>
    <t>No. De dias cama disponibles Unidad Cuidados Intermedios del período</t>
  </si>
  <si>
    <t>Número de días cama ocupados Unidad Cuidados Intermedios del período</t>
  </si>
  <si>
    <t>No. De egresos de Unidad Cuidados Intermedios en el período</t>
  </si>
  <si>
    <t>No. De egresos del periodo en Unidad Cuidados Intermedios</t>
  </si>
  <si>
    <t>No. De camas disponibles UCI</t>
  </si>
  <si>
    <t>No. De camas disponibles Unidad Cuidados Intermedios</t>
  </si>
  <si>
    <t>PORCENTAJE OCUPACIONAL UNIDAD DE CUIDADOS INTENSIVOS</t>
  </si>
  <si>
    <t>Es el resultado de dividir el número de días camas ocupadas en el período entre el número de camas disponibles en el mismo período. Nos indica la utilización de la capacidad instalada en el servicio de Unidad de Cuidados Intensivos.</t>
  </si>
  <si>
    <t>PROMEDIO DIAS DE ESTANCIA DE PACIENTES HOSPITALIZADOS UNIDAD CUIDADO INTENSIVO</t>
  </si>
  <si>
    <t>Es la duración promedio en número de días que permanecen los pacientes hospitalizados en la Unidad de  Cuidados Intensivos de la ESE</t>
  </si>
  <si>
    <t>Número de camas ocupadas en la UCI  durante el periodo</t>
  </si>
  <si>
    <t>Número de camas disponibles  en la UCI en el período</t>
  </si>
  <si>
    <t xml:space="preserve">Nro. total de días permanencia de los pacientes que egresan  de la UCI en el periodo
</t>
  </si>
  <si>
    <t>Nro. pacientes de pacientes que egresan de la UCI en el periodo</t>
  </si>
  <si>
    <t>GIRO CAMA UNIDAD DE CUIDADOS INTENSIVOS</t>
  </si>
  <si>
    <t>PORCENTAJE OCUPACIONAL UNIDAD DE CUIDADOS INTERMEDIOS</t>
  </si>
  <si>
    <t>Es el resultado de dividir el número de días camas ocupadas en el período en la Unidad de Cuidados Intermedios entre el número de camas disponibles en la unidad de cuidados intermedios en el mismo período. Nos indica la utilización de la capacidad instalada en el servicio de hospitalización de la Unidad de Cuidados Intermedios.</t>
  </si>
  <si>
    <t>Número de camas ocupadas en la Unidad de Cuidados Intermedios durante el periodo</t>
  </si>
  <si>
    <t>Número de camas disponibles  en la Unidad de Cuidados Intermedios en el período</t>
  </si>
  <si>
    <t>PROMEDIO DIAS DE ESTANCIA DE PACIENTES HOSPITALIZADOS EN LA UNIDAD DE CUIDADOS INTERMEDIOS</t>
  </si>
  <si>
    <t>Es la duración promedio en número de días que permanecen los pacientes hospitalizados en la Unidad de Cuidados Intermedios de la ESE</t>
  </si>
  <si>
    <t xml:space="preserve">Nro. total de días permanencia de los pacientes que egresan de la Unidad de Cuidados Intermedios en el periodo
</t>
  </si>
  <si>
    <t>Nro. pacientes de pacientes que egresan de la Unidad de Cuidados Intermedios en el periodo</t>
  </si>
  <si>
    <t>GIRO CAMA UNIDAD DE CUIDADOS INTERMEDIOS</t>
  </si>
  <si>
    <t xml:space="preserve">Indica el número promedio de pacientes que pasan por una cama de la Unidad de Cuidados Intermediosen un período. Es el resultado de dividir el número de egresos del período entre el número de camas disponibles en el mismo período en la Unidad de Cuidados Intermedios.
</t>
  </si>
  <si>
    <t>Nro. de egresos de la unidad de cuidados intermediosen el periodo</t>
  </si>
  <si>
    <t>Nro. de camas disponibles en la Unidad de Cuidados Intermedios en el período</t>
  </si>
  <si>
    <t xml:space="preserve">Indica el número promedio de pacientes que pasan por una cama de la Unidad de Cuidados Intensivos en un período. Es el resultado de dividir el número de egresos del período entre el número de camas disponibles en el mismo período en la Unidad de Cuidados Intensivos.
</t>
  </si>
  <si>
    <t>Nro. de egresos en la Unidad de Cuidados Intensivos el periodo</t>
  </si>
  <si>
    <t>Nro. de camas disponibles en la Unidad de Cuidados Intensivos el período</t>
  </si>
  <si>
    <t xml:space="preserve">Entre  Enero y Febrero se evidencia una disminucion marcada  EN ESTE SERVICIO debido a la falla del Tomografo. Es de anotar que en el mes de Enero se presento en Cuarto pico de la pandemia aumentando los controles de Radiologia especifcamente Rx y Tomografia, este mes se caracterizo por un aumento en la  demanda del servicio a causa tambien de la alta accidentalidad. sin embargo  para el mes de Marzo se ve aumento en el numero de pacientes atendidos, con una demanda insatisfecha que nos lleva a realizar una reorganizacion en las agendas de los diferentes servicios. durante el primer semestre del año  estuvimmos alejados de la meta de oportunidad, debido a varias situaciones que ameritaron la contratacion de un medico radiologo que durante 15 dias se dedicara a cubrir la demanda del servicio de Ecografia, adicionalmnete debimos planear contingencias para ir ajustando nuestro indicador teniendo en cuenta el aumento en la demanda logrando en el mes de Agosto alcanzar la meta de oportunidad y el auemnto en la oferta  en todos los servicios involucrados en este indicador   </t>
  </si>
  <si>
    <t xml:space="preserve">con el aumento de la oferta de porcedimientos quirurgicos por varias especialidades y la mayor disponibilidad de las mismas se ha disminuido el margen de ventaja que se tenia con respecto a meses previos. Estamos entre el indicador </t>
  </si>
  <si>
    <t xml:space="preserve">Diagnostico temprano de apendicitis aguda , realizacion de paraclinicos prequirurgicos al ingreso.  Valoracion inmediata por el servicio de cirugia general, priorizacion en salas de cirugia para este tipo de procedimiento </t>
  </si>
  <si>
    <t xml:space="preserve">a partir del mes de junio , se ha incrementado la cantidad de cirugias, con la apertura completa de la segunda sala de cirugia, ademas con el aumento de oferta de especialidades </t>
  </si>
  <si>
    <t>MAC2022</t>
  </si>
  <si>
    <t xml:space="preserve">Implementar el plan de mercadeo y comunicaciones para inducir demanda de servicios de salud.  Aumentar la disponibilidad de servicios de acuerd a la demanda de servicios. Realizar auditoria al acrgue efectivo de los insumos y servicios suministrados por cada unidad funcional , se deben formular proyectos de aperturar nuevos servicios como neumologia, espirometria y fortalecer el programa de mamografia. Fortalecer el incremento en la complejidad de cirugia, buscardo ser mas resolutivo en la institucion e incrementar los grupos quirurjicos que se intervienen en la institucion, Realizar seguimiento en la institucion en lo que refiere a produccion por cada unidad funcional y centro de costo. </t>
  </si>
  <si>
    <t xml:space="preserve">se presenta para el mes de enero una radicacion de obligaciones baja, dado el inicio de la vigencia fiscal 2022, en el mes de febrero se incrementa teniendo como promedio en el costo y en el gasto en 2345 millones. Se deben iniciar estrategias de contencion de gasto y optimizacion del costo, pues se observa un estancamiento en lo que tiene que ver con produccion y se aumento el costo y el gasto en 700 millones de pesos. para el mes de abril se ha teneido que asumir costos por tomografia externa que incrementa el concepto de costo. para el mes de mayo se ha venido estabilizando la causacion de costos y gastos en 2400 millones, lo que obliga a la institucion a tomar medidas inmediatas para mejorar el porcentaje de recaudo. durante el mes de agosto se muestra un incremento en el valor de costo de la intitucion dado el aumento en la produccion de la instucional, se han comenzado a desarrollar las actividaes de mantenimiento previstas en el plan de mantenimiento institucional lo que aumenta los valores referentes al costo sin impactar de una manera definitiva en el valor costo gasto reportado. </t>
  </si>
  <si>
    <t xml:space="preserve">optimizar el costo de acuerdo a la produccion de cada una de la unidades funcionales.  Reañlizar contencion del gasto fijo, buscando estrategias de disminucion de obligaciones por conceptos administrativos, servicios publicos y logisticos. Realizar notificaciones formales a los contratistas para lograr radicacion oportuna. seguimiento permanente a la radicacion en tiempo real de proveedores. implentacion de los planes de mantenimiento de manera ordenada con el fin de no afectar el flujo de caja. </t>
  </si>
  <si>
    <t xml:space="preserve">En los meses de enero y febrero del presente año se cumplio con la meta establecida para  la tasa de remision de pacientes a niveles superiores de complejidad. En el mes de marzo se documento un aumento en el numero de remisiones a nivel superior pero un descenso en el porcentaje de los mismos por lo cual se cumple la meta.En el mes de abril se incremento el numero de remisiones debido al gran numero de patolgias de alto nivel que se manejan en la institucion.En mayo se noto una reduccion gradual en el numero de remisiones a nivel complejidad.En el mes de junio se presenta una duisminucion significativa logrando en menor numero de remisiones a niveles superiores de complejidad.En los meses de julio y agosto se observo una media sostenida en el numero de remisiones con servicios como cardiologia / ginecologia y neonatologia los cuales tienen el mayor numero de remisiones </t>
  </si>
  <si>
    <t xml:space="preserve">Posterior a la capacitacion del personal se logro determinar de manera exacta el numero reingresos durante el mes de marzo asi mismo se mantiene la meta.En el mes de junio se evidencia un aumento gradual en el numero de reingresos que se correlaciona con el aumento en el numero de pacientes que consultaron al servicio de urgencias. Durante los meses de julio y agosto se mantiene el promedio de reingresos menor a la meta </t>
  </si>
  <si>
    <t xml:space="preserve">En el mes de enero se obtuvo una oportunidad en la atencion de consulta de urgencias por encima de la meta propuesta dada la alta demanda de pacientes lo cual aumenta el tiempo de atencion de los mismos.   Para el mes de febrero se redujo sustancialmente la demanda de pacientes lo cual evidencio un atencion oportuna , logrando la reduccion de los tiempos de atencion de urgencias.En el mes de marzo se mantiene el promediode atencion en rango limitrofe debido al aumento de pacientes en el servicio.En el mes de abril se evidencia una disminucion en el numero de pacientes que consultaron al servicio de urgencias asi mismo continua la disminucion en la oportunidad de atencion. En el mes de mayo se ve incrementado el numero de consultas al servicio asi mismo se evidencia una gran reduccion en la oportunidad con relacion al mes previo.En el mes de junio se presenta hasta el momento el mayor volumen de pacientes asi mismo se logro reducir el tiempo de atencion promedio aun sin lograr el promedio institucional .En los meses de julio y agosto se mantiene el promedio de oportunidad menor a 30 minutos con la modificacion de los tiempos de espera en servicio de triague logrando cumplir la meta. </t>
  </si>
  <si>
    <t xml:space="preserve">En el mes de enero se obtuvo una oportunidad en la atencion de consulta de urgencias por encima de la meta propuesta dada la alta demanda de pacientes lo cual aumenta el tiempo de atencion de los mismos.   Para el mes de febrero se redujo sustancialmente la demanda de pacientes lo cual evidencio un atencion oportuna , logrando la reduccion de los tiempos de atencion de urgencias , indicador dentro de metas. En los meses de julio y agosto </t>
  </si>
  <si>
    <t xml:space="preserve"> Evaluar un plan de acción con diferentes alternativas y estrategias que promuevan la disminución de la estancia hospitalaria en la institución.                                                                                                                                                                                        Implementar el plan de atención domiciliaria ( PHD) .                                                                                                                                                                                              Implementación de guías de practica clínica                                                                                                                                     Fortalecimiento de los programas de seguridad del paciente</t>
  </si>
  <si>
    <t xml:space="preserve"> -Evaluar un plan de accion con diferentes alternativas y estrategias que promuevan la disminucion de la   estancia hospitalaria en la institucion.                                                                                                                                                                                                    -Implementar el plan de atención domiciliaria ( PHD) .</t>
  </si>
  <si>
    <t xml:space="preserve">           
Promover estrategias para la ampliación e incrementación de servicios encaminados a la atención domiciliaria ( PHD) .                                                                                                                           
Evaluar la ampliación de la capacidad instalada hospitalaria en la institución.                                                                                          Evaluar un plan de acción con diferentes alternativas y estrategias que promuevan la disminución de la estancia hospitalaria.                      Crear estrategias para el optimo cuidado del paciente. 
</t>
  </si>
  <si>
    <t xml:space="preserve">Se puede observar en el primer trimestre del  año  un giro cama dentro de la meta  propuesta gracias a las estrategias implementadas en los planes de mejoramiento.   Para el segundo trimestre del año vigente se pued evidenciar un aumento en el giro cama dado el incremento en el numero de egresos.                                         </t>
  </si>
  <si>
    <t xml:space="preserve">Promover estrategias hacia la identificación de grupos de riesgo e intervenir en factores modificables.                                                   Planificar  acciones de prevencion y promocion en salud.                                                                                                                                 Realizar comites de mortalidad intrahospitalaria.  </t>
  </si>
  <si>
    <t xml:space="preserve">En el mes de enero y febrero del presente año la tasa de mortalidad intrahospitalaria estuvo por encima de la meta ,  lo que pudo  atribuirse a la complejidad de las patologias , el mal control de las mismas y la falta de adherencia al tratamiento ambulatorio.  En los meses de abril y mayo la tasa de mortalidad disminuyo y para el mes de junio julio y agosto aumentaron los fallecimientos despues de las 48 horas del ingreso por lo que se realizaron  comites periodicos   de mortalidad    analizando historias clinicas por especialidad tratante . </t>
  </si>
  <si>
    <t xml:space="preserve">Implementar un plan de  egreso seguro  con las indicaciones de cuidado adecuadas y  los diferentes planes de rehabilitación.                                                                                                                                                                                                 Forrtalecer la comunicacion medico - paciente y familiar.                                                                                                                           Evaluar la adherencia al tratamiento  desde el ambito ambulatorio  </t>
  </si>
  <si>
    <t xml:space="preserve">La tasa de reingreso de pacientes hospitalizados en el  primer y segundo trimestre  del presente año se mantuvo dentro de la meta propuesta , inferior al 2 % .  En los meses de julio y agosto  se puede observar un aumento en el numero de reingresos hospitalarios por lo que se pretende implementar el plan de egreso seguro y el fortalecimiento de a comunicacion acertiva medico- paciente y familiar.                                                                                                                                                                                                                                                   </t>
  </si>
  <si>
    <t>Convenios con otras instituciones para la realizacion de Estudios de Tomografia Axial Computarizada. Cifras de estudios realizados mediante convenios interinstitucionales a partir del mes de marzo al mes de agosto.</t>
  </si>
  <si>
    <t xml:space="preserve">Como estrategia para lograr nivelar tanto produccion como Oportunid se plantea aumentar espacios de atencion. y realizacion de agendas Sabado, Domingos y festivos  en caso de ser necesario.                                                                                                                 , se Realizo  la vinculacion de horas de  un radiologo mas,  por quince dias  .para la realizacion de Ecografias principalmente. como parte de la estrategia,igualmente se plantea  la revision previa de la agenda , la confirmacion de la cita el dia anterior y el seguimiento a la inasistencia. ademas del aprovechamiento a los espacios desde el agendamiento . </t>
  </si>
  <si>
    <t xml:space="preserve">Durante el mes de Enero se ve un incremento particularmente en el servicio de Radiologia, teniendo en cuenta el cuarto pico de pandemia y la accidentalidad.  asi mismo  en el mes de Agosto logramos aumentar  de manera significativa  el numero de estudios realizados , logrando disminuir  y mejorar  oportunidad de atencion, esto lo hemos logrado analizando semanalmente los indicadores y tomando medidas que logren mantenernos dentro de las metas propuestas , como por ejemplo   : distribucion de Jornadas y amplitud en nuestra oferta. </t>
  </si>
  <si>
    <t xml:space="preserve">Se ha solictado la efectividad de la Poliza general todo riegos del HRM,  los pacientes que ameritan los estudios de Tomografia son trasladadso a otras otras instituciones en la ciudad de Tunja  para la realizacion de estos estudios especificamente . El dia 3 de Septiembre recibimos nuestro Tomografo y se incian la instalacion logrando activar el servicio para pacientes Hospitalizados a partir del dia 17 de Septiembre </t>
  </si>
  <si>
    <t>360  MES</t>
  </si>
  <si>
    <t xml:space="preserve"> 704 MES</t>
  </si>
  <si>
    <t xml:space="preserve">SE ESTAN MIDIENDO TIEMPOS PROMEDIOS POR PROCEDIMIENTO QX, PARA QUE LA ALTA DEMANDA DE CX PROGRAMADA SE PUEDA EJECUTAR PERO TAMBIEN SE PUEDAN REALIZAR LA URGENCIAS EN EL TIEMPO ADECUADO, - SE AUMENTO EL TIEMPO QUIRURGICO POR PROCEDIMIENTO QUIRURGICO , DONDE SE TIENE EN CUENTA PAUSA QUIRURGICA, TIEMPOS DE TRASLADO RECUPERACION-SALA-RECUPERACION , TIEMPOS DE ANESTESIA </t>
  </si>
  <si>
    <t xml:space="preserve">EN EL MES DE SEPTIEMBRE SE PRESENTARON 4 CANCELACIONES EN EL SERVICIO QUIRURGICO, POR EXACERBACION DE PATOLOGIAS DE BASE, POR LO ANTERIORSE REALIZA RETROALIMENTACION AL SERVICIO DE HOSPITALIZACION, EN UNO DE LOS PACIENTE LA CANCELACION FUE PRESENTADA POR URGENCIAS VITAL ( CODIGO ROJO) , POIRLO QUE SE REPROGRAMO EL PACIENTE Y SE EXPLICO LA CAUSA.  </t>
  </si>
  <si>
    <t xml:space="preserve">SE HAN OTIMIZADO TIEMPOS QUIRURGICOS PARA MANTENER OPORTUNIDAD QUIRURGICA DE LOS  PROCEDIMIENTOS QUIRURGICOS, </t>
  </si>
  <si>
    <t xml:space="preserve">SE PRIORIZO LA ATENCION DE PATOLOGIA APENDICULAR, POR LO QUE SE MEJORO EN EL INIDCADOR CON RESPECTO AL MES ANTERIOR, SIN EMBARGO NO ESTAMOS EN METAS, SE VULVE A RETROALIMENTAR AL SERVICIO DE CIRUGIA GENERAL </t>
  </si>
  <si>
    <t>Oftalmología</t>
  </si>
  <si>
    <t>Dermatologia</t>
  </si>
  <si>
    <t>Con respecto a la meta proyectada para el año 2022, el laboratorio ha presentado un aumento en su producción de un 42%. Aumentando también los examenes que se remisionan por su alta complejidad de procesamiento, esto también se ve reflejado en la facturación de los servicios prestados  por parte del laboratorio de referencia de COLCAN.</t>
  </si>
  <si>
    <t>El porcentaje de satisfacción en el mes de Noviembre se aumentó en un 1.6% respecto al mes inmediatamente anterior, cumpliendo con la meta mensual propuesta por la institución. Cabe resaltar que el item con mayor insatisfacción es “Califique la comodidad y el estado de limpieza de las instalaciones” seguido de “Considera que el tiempo de espera para su atención fue” con un 3.8%  de insatisfacción siendo las áreas de urgencias y facturación con mayor porcentaje.</t>
  </si>
  <si>
    <t xml:space="preserve">Para el área de Urgencias se realizó una serie de solicitudes de restructuración física y de inmobiliario para corregir falencias que afectaban la comodidad de los usuarios.
Para el área de facturación los tiempos medidos a través de digiturno han disminuido, sin embargo en horas pico se realizó el protocolo para actuar y desaturar las largas esperas que pueden llegar a afectar el indicador de satisfacción, actualmente se miden tiempos y se generan alertas por parte del auxiliar de experiencia del usuario.
</t>
  </si>
  <si>
    <t xml:space="preserve">se mantiene estable el pasivo, sin embargo en el mes de febrero por puesta en produccion de las interfaces del software dinam-ica gerencial se realizaron pagos en le mes de marzo. al mes de abril ya se encuentran cubiertas las cuentas por pagar de vigencias anteriores. Se encuentra un incremento en el pasivo con cierre a abril teniendo en cuenta que no se realizo la dispersion de la totalidad de recursos disponiles en caja, se presentara una disminucion significativa en el mes de mayo. Dadas la directrices de la secretaria de salud en lo que refiere a disposicion en efectivo de los recurosos de recaudo de vigencia anterior, se realizo dispersion en la primera semana de Junio aproximadamente 2300 millones, en donde el pasivo real para inicio de mes de junio sera de 5200 millones.  Se ha fortalecido los procesos de radicacion y causacion adecuada por parte de los contratistas no se ha presentado incremento en las provisiones de litigios y reclamaciones inherentes a la nomina, es necesario continuar incrementando el recaudo de cartera para cubrir el 100% de las cuentas por pagar. </t>
  </si>
  <si>
    <t xml:space="preserve">Realizar provision de caja para cubrir en el menor tiempo posible las obligaciones fijadas como cuentas por pagar de la vigencia 2021. se fijan planes de trabajo de seguimiento al recaudo de la intitucion todos los jueves de cada semana. Estructurar el funcionamiento interno del recaudo, con disposicion de recursos para el flujo del proceso. identificar gastos innecesarios para realizar la contención. estrategias de ahorro de suministros desde recursos fijos.  suscribir acuerdos de pago con los principales prestadores como nueva EPS, COOSALUD y FAMISANAR para disminuir los pasivos intitucionales. </t>
  </si>
  <si>
    <t xml:space="preserve">se debe incrementar el recaudo pues del activo total, tiene cuentas por cobrar de 18.000 millones de la vigencia 2021, y se cuenta con cartera con dificil recaudo por acreencias 13.000 millones. Suscribir acuerdos de pago con principales EAPB, Seguimineto a estado de la facturacion Radicada. </t>
  </si>
  <si>
    <t xml:space="preserve">El activo ha presentado un incremento en las cuentas por cobrar sin embargo durante la presente vigencia en lo que refiere cuentas por cobrar de dificil recaudo se incremento teniendo en cuenta la liquidacion de MEDIMAS, COOMEVA, Lo que incrementa las cuentas por cobrar en acreencias a la suma aproximada de 13.000 millones de pesos.  para el mes de Mayo Se presenta una desmejora en el indicador teniendo en cuenta el aumento en el valor del pasivo por la no dispersion de lo recursos recaudados durante el periodo.  se ha mejorado el indicador llegando hasta 6 % sin embargo el ativo institucional esta incrementandose de manera significativa como cuentas por cobrar por lo que se debe incrementar los procesos de radicacion y seguimiento a proceso de recaudo de cartera. </t>
  </si>
  <si>
    <t xml:space="preserve">segumiento al cumplimiento de las actividades propuestas en cada unidad funcional. Verificacion y auditaje permanente y en tiempo real de la facturacion de cada unidad funcional, radicacion semanal y puesta al dia en radicacion represeada. </t>
  </si>
  <si>
    <t xml:space="preserve">se tiene un valor de venta de UVR por valor aproximado en 21.000, buscano mantener el nivel de ingreso de la institucion. </t>
  </si>
  <si>
    <t xml:space="preserve">realizar control permannete de la produccion de cada una de la unidades funcionales, realizar contencion del gasto y optimizar el costo en cada unidad funcional. </t>
  </si>
  <si>
    <t xml:space="preserve">se logra una produccion de excedente operacional en cada UVR, con un valor aproximando de 7000 pesos de acuerdo a la produccion de cada una de las unidades funcionales. </t>
  </si>
  <si>
    <t xml:space="preserve"> SE EVIDENCIA  UN AUMENTO EN LA  ATENCION DE PARTOS VAGINALES PARA GESTANTES CON UN ADECUADO CONTROL Y SEGUIMIENTO DE SU EMBARARAZO QUE PERTENENCE A NUESTA RED Y PARA  AQUELLAS PACIENTES QUE  INGRESAS DE DIVERSAS PARTES DEL PAIS  CON O SIN CONTROLES PRENATALES LE OFRECIENCO UN TRATO HUMANIZADO CON  EL ADECUADO SEGUIMIENTO Y ACOMPAÑAMIENTO DE SU PARTO, POSPARTO Y CUIDADO NEONATAL..   </t>
  </si>
  <si>
    <t xml:space="preserve"> SE EVIDENCIA QUE NO HEMOS CUMPLIDO  CON LAS TASA  IDEAL PARA REALIZACION DE CESAREA  DADO QUE A AIUMENTADO  LOS RIESGO MATERNOS Y PERINATALES. CON ANTECEDENTES  MATERNOS QUE LAS CLASIFICAN EN ESCALAS  DE ALTO RIESGO OBSTETRICO O COMPLICAICONES  PROPIAS DEL TRABAJO DE PARTO QUE REQUIEREN CESAREAS DE EMERGENCIA. SIN EMBRAGO PARA EL MES DE  NOVIIEMBRE SE RESALTA QUE NOS ENCONTRAMOS POR DEBAJO DEL  DEL INDICADOR DEPARTAMENTAL EL CUAL SE ENCUNETRA EN EL 30%. </t>
  </si>
  <si>
    <t>En el primer trimestre del año se observo un promedio de la oportunidad de 4.6 dias evidemciandose un aumento de las citas médicas de febrero y marzo  respecto al mes de enero afectando la oportunidad; en el mes de abril y por las medidas de contingencia se observo disminucion de los dias de espera y con aumento leve de las citas medicas lo que redundó en disminución del indicador de oportunidad pero aún por encima de meta
En el mes de mayo se presenta un incremento en los dias de espera en 1.777  lo que representa un 18.1%  impactando  en el indicador ya que el número de citas asignadas se incrementó en  350  es decir el 20.8%; se continua por fueera de metas del indicador aun que bajo 0.2% respecto del mes de abril; en el mes de junio hubo una disminucion en los dias de espera respecto al mes de mato en 4.694 días representando un 52% mejorando el indicador de oportunidad pasando este de 5.8 a 3.5 dás aunque estando au por fuera de meta; para el mes de julio se presenta un descenso drastico de los dias de espera en la consulta de primera vez en 3425 días es decir un 67%; reduciendo notablemente la oportunidad en 1.5 días; se notó esta disminucion en consultas de primera vez respecto al mes de junio debido entre otros factores a que se aumentaron notablemente los controles de consulta de 3280
En el mes de agosto la oportunidad se encuentra dentro del indicador estipulado mejorando respecto al mes de julio con aumento de las consultas deprimera vez y disminucion de los dias de espera para la atención 
Septiembre octubre y noviembre se presenta el indicador de oportunidad de manera importante referente a los meses anteriores, debido a la priorización de la cunsulta de primera vez disminuyendo notablemente los días de espera</t>
  </si>
  <si>
    <t xml:space="preserve">Aumento de horas medicos día y programación de horas médicas los sábados con jornadas adicionales
Demanda inducida de consultas por primera vez
Par los meses de junio y julio se tiene contemplado:
1.Disminuir número de permisos y licencias las cuales deben ser plenamente justificadas;
2.Programar medico de reemplazo cuando un profesional sale de vacaciones en el mismo horario estipulado anteriormente para no afectar las agendas.
3. Realizar recordatorio de citas por call center 24 horas antes para su confirmación. 
4.Priorizar consultas de primera vez 80% de las citas y 20% control
5.Optimización de ocupación horas consultorio para medicina generalde 7 a 1 pm y 1pm 7pm de lunes a sábado.
6.Ampliar capacidad instalada de consultorios de medicina general en nueva sede.
7.estrategias de llamado por call center para disminuir número de citas incumplidas.
Se continua dcon la estrategia de busqueda activa de pacientes que consultan por primera vez en la institución sobre todo paciente de los ciclos de vida
Septiembre octubre y noviembre:
Seguir implementado la estrategia de disminución de citas incumplidas y el llavado 24 horas antes para confirmación de citas.
Priorización de consultas de primera vez
analisis de demanda espontanea vs oferta de horas para diciembre y enero
</t>
  </si>
  <si>
    <t xml:space="preserve">En el mes de enero se logró mejorar el indicador de  respecto al mes anterior debido al aumento de horas médico y el mejor uso de la capacidad instalada esto sedundo en un aumento importante del número de consultas; hay que notar que este no es el indicador de consulta medica de primera vez sino del total de consultas
El número de consultas en el mes de marzo aumentó respecto a los meses de enero y febrero acercandose a la meta de nu úmero de consultas mensuales.
En el mes de abril el número de citas aumentó respecto al mes de marzo con disminucion de los dias de espera por las estrategias implementadas 
En el mes de mayo en consultas de control disminuyeron en 283 citas respecto al mes anterior representando un 12.6% debido a incapacidades y permisos de los médicos sin reemplazos; los dias de espera de la misma manera disminuyeron los dias de espera en 1.965 dias es decir un 16.49% bajando el imdicador en 0.1% pero por fuera de metas
En el mes de agosto la oportunidad de las consultas de control por medicina general estan por fuera de metas debido a que en este indicador se tienen en cuenta los controles prenatales y los controles por ciclos de vida ademas de los pacientes crónicos indicador estipulado 
mejorando respecto al mes de julio con aumento de las consultas deprimera vez y disminucion de los dias de espera para la atención
En el ultimo bimestre octubre y noviembre se presenta aumento de la oportunidad en la consulta de control de medicina general por priorización de la consulta de primera vez 
</t>
  </si>
  <si>
    <t xml:space="preserve">Se seguirá implementando más horas médico con la programación de horas los días sabados
Para el mes de Abril se ajustaron horarios de los médicos en consulta para mejor aprovechamiento de las horas que se consideran muertas en algunos consultorios y fijar estrategias de mejoramiento de las citas incumplidas, ademas de agilización en el proceso de activacion de citas a las horas indicadas
Para los meses de junio u julio se tiene contemplado:
1.Disminuir número de permisos y licencias las cuales deben ser plenamente justificadas;
2.Programar medico de reemplazo cuando un profesional sale de vacaciones en el mismo horario estipulado anteriormente para no afectar las agendas.
3. Realizar recordatorio de citas por call center 24 horas antes para su confirmación. 
4.Priorizar consultas de primera vez 80% de las citas y 20% control
5.Optimización de ocupación horas consultorio para medicina generalde 7 a 1 pm y 1pm 7pm de lunes a sábado.
6.Ampliar capacidad instalada de consultorios de medicina general en nueva sede.
Con el aumento de las horas médico y aumento de las horas cosnultorio
 se espera disminuir este indicador hasta llegas a la meta de 3 días
Ajustar demanda vs oferta de consulta médica de control de acuerdo con los cursos de vida y a la atención del paciente cronico </t>
  </si>
  <si>
    <t xml:space="preserve">La consulta de primera vez de ortopedia durante el primer trimetre se mantuvo dentro del indicador estipulado presentando aumento en las citas en febrero y marzo con aumento importante en el mes de abril pero manteniendose los días de espera a pesar de aumento de las citas médicas
En el mes de mayo se realizaron 122 consultas más que en el mes de abril lo que causo aumento de los dias de espera pero con el indicador de oportunidad dentro de metas
En el mes de junio aumentaron los dias de espera en la consulta de primera vez debido a la falta de programación de algunos díaas de horas ortopedista la cuales se recuperaron en el mes de julio primando la programación de la consulta de primera vez, lo que reduje de manera importante la oportunidad pasando de 16,2 días a6,2 dias estando dentro de la meta que es de 10 días
En septiembre hubo menos dias de consulta por no contar con 2 profesionales de ortopedia
En los meses de septiembre y octubre se ajutaron las agendas conformando el equipo completo de ortopedistas pero por aumento de la demanda aun se encuentra el indicador de demanda justo dentro de la meta
</t>
  </si>
  <si>
    <t>Se decide contratar otro ortopedista en el mes de mayo debido al aumento de la demanda y para cubrir ausencias 
En vista que en junio se presenatron dias sin programacion de oretopedia se decide programar más horas ortopedista para el mes de julio primando consulta de primera vez 
En los meses de octubre y noviembre :
Realizar jornadas adicionales para cubrir la demanda insatisfecha de estos meses</t>
  </si>
  <si>
    <t>Durante los cuatro primeros meses del año las citas por primera vez en el servicio de urologia han aumentado sobre todo de marzo abril las cuales aumentaron en un 100% lo mismo los días de espera afectando notoriamente el indicador de oportunidad el cual está por encima de la meta estipulada que es de 15 días.
En el mes de mayo se presenta aumento en 46 citas medicas y aumnento de 75 dias de espera para la consulta de primera vez , lo cual se explica generalmente  por la cita mensual de consulta por urologia; se continua por fuera de la meta
En el mes de junio estuvo dentro de la meta el indicador de consulta de primera vez pero por temas de agentda y demanda los días de espera se duplicaron, aumentando tambien la consulta de primear vez en 31 consultas pero el indicador aún está por fuera de metas;
En losmeses de septiembre octubre y novimbre  se ha aumentado la demanda de la consulta de primera vez de urología a pesar de implementar jornadas adicionales  pasando de 2 a 4 jornadas mensuales de 10 horas cada una; en novirmbre disminuyo la oportunidad del anterior bimestre pero aún muy por encima de la meta ideal que es de 15 días</t>
  </si>
  <si>
    <t>Se decide paraa el mes de mayo contratar otro urologo ya que actualmente solo se realiza consulta 32días al mes ; Se contrata mas horas urologo para el mes de junio aumnentando 3 jornadas al mes de 10 horas dia.
Para el mes de agosto Se contratan más horas urologo para satisfacer demanda insatisfecha y mejorar indicador de oportunidad
Desde el mes de diciembre  umento de las horas urologo contratando 2 urologos para realizar 4 jornadas mes de 10 horas cada una</t>
  </si>
  <si>
    <t xml:space="preserve">La oportunidad de consulta de control de medicina interna esta dentro de los rangos y actualmente no se cuenta con demanda insatisfecha por  contar con medico internistas 2 jornadas 8 dias cada una y otro medico con jornada de una vez al mes de 8 dias
La oportunidad de consulta de control de medicina interna esta dentro de los rangos y actualmente no se cuenta con demanda insatisfecha ya que para el mes de marzo se contó con 123 horas internista por lo que se esta cubriendo la demanda y la oportunidad se encuentra dentro de rangos con aumento de ésta durante el mes de marzo
En el mes de abril disminuyo el número de consultas y aumentó los dias de espera por ser controles de pacienets crónicos
En el mes de mayo aumenta en 23 el numero de citas medicas aumentando el los dias de espera en 157 pero mejorando la oportunidad del control de consultas de medicina interna en 0.8 dias acercandose a la meta
En los meses de julio agosto y septiembre la oportunidad está dentro de metas y en octubre se presenta variabilidad porque renuncia un médico internista y en noviembre se recupera la meta por aumento de horas </t>
  </si>
  <si>
    <t>Se continua con la misma de progamacion de horas medico internista y a medida del analisis semanal se procedera arealizar las mediciones correspondientes
Para el mes de Junio se contratan mas horas de medicina interna de manera que se tendran consulta  de esta especialidad durante 20 dias
Para el mes de noviembre se contratan mas jornadas de especialista en medicina interna</t>
  </si>
  <si>
    <t xml:space="preserve">La oportunidad en la consulta de primera vez tambien se encuentra dentro rangos por la programacion de jornadas de medicina interna 2 veces al mes 5 dias y otro durante 5 días una vez al mes
En eles de marzo disminuyó levenete la consulta de primera vez de medicina interna con aumento leve de los dias de espera debido al aumento de la demanda con las mismas horas medicina interna impactando la oportunidad conservandose dentro de metas.
En el mes de abril se masntuvo el número de consultas pero con aumento de la demanda
Se presenat aumento de la consulta de  primera vez en 55 consultas con disminucion de los dias de espera lo que impactó favorablemente en el indicador oportunidad estando actualmente dentro de la meta
En el mes de junio se presento un aumento de los días de espera en 1193 dias con aumento de la consulta por primera vez manteniendose el indicador dentro de metas.
en el mes de julio disminuyo el número de consultas de priemra vez en 142 debido a la disminucion de la demanda teniendo que suspender agenda de un médico interniste; llos dias de espera por lo tanto disminuyeron de manera sustancial y el indicador de oportunidad pasó de 13.3 a 6.8 dias de todas manera dentro del indicador
En el último trimestre se presenta una disminución notable de los dias de espera para esta especializadad debido al aumento de las jornadas y porque hasta el mes de septiembre se contó con 2 médicos internistas por lo que se cubrió la demanda 
En el mes de noviembre la oportunidad se encuentra dentro de metas
</t>
  </si>
  <si>
    <t xml:space="preserve">
Se continua con las mismas horas médico medicina interna, realizando los ajustes de acuerdo con la oportunidad analizada semanalmente
En marzo se continua con las mismas horas de medicina interna con las mismas jornadas mensuales con 2 profesionales
En abril y en  vista del aumento de la demanda se decide programar más días de consulta de medicina interna oriorizando la consulta de primera vez
Contratacion de medicos internistas por 20 dias al mes a partir del mes de junio
Para Diembre se contrataran mas jornadas de medicina interna hasta llegar a 15 días/mes
</t>
  </si>
  <si>
    <t xml:space="preserve">Igualmente como el caso de consulta por primera vez en la consulta de control por odontologia está por fuera de metas por aumento importante de las consultas y por lo tando los dias de espera
En los meses de octubre y noviembre mejoró notablemente la oportunidad en la consulta de control por la contartación de otro odontólogo </t>
  </si>
  <si>
    <t>En el primer trimestre del año el indicador de oportunidad en la primera vez de consulta de odontología esta muy por fuera de metas (13.9) presentando un aumento de la consulta en febrero respecto enero con un aumento importante del numero de días de espera; el indicador disminuyo en marzo  respecto al mes de febrero.
En el mes de Abril se mantuvo el indicador por fuera de metas a pesar de hacer jornadas y aumento de horas diarias odontología;
En mayoo aumento en 20 citas de primera vez respecto al mes de abril con disminucion de los dias de espera en 701 lo que generao disminucion de la oportunidad de 14.4 a 11.8 dias encontrandose mmuy por fuera de la meta estipulada que es de 3 dias.
Odontología durante los meses de mayo junio y julio ha estado por fuera de metas debido a que el servicio cuenta con capacidad instalada fija con un aumento importante de la demanda
En el mes de agosto la oportunidad en la consulta de primera vez disminuyo respecto al mes de julio pero aún está muy por fuera de metas a pesar de haber contratado más horas odontólogo y contra con 12 horas efectivas por unidad odondologica
 En los meses de septiembre octubre y noviembre disminuyó notablemente la oportunidad en la consulta de primera vez debido a la contaración de más horas odontólogo estando por debajo de la meta indicada que es de tres días</t>
  </si>
  <si>
    <t xml:space="preserve">En vista  que en el trimestre  el indicador está por fuera de metas se programó horas adicionales por odontologia  diariamente y  2 jornadas los sábados y sin embargo para el mes de abril continua el indicador por fuera de metas por lo que se plantea la contratación de mas horas odontólogo;
Para el mes de junio se implementaran las siguientes estrategias:
1.Ampliar horarios de atención una hora diaria, 2.agendar consulta los sábados. 3. Implementar con agentamiento estrategias para el llamado a los pacientes 48 y 24 horas antes de la consulta
4.Aumentar capacidad instalada en nueva sede y contratación de profesional de odontología e higienista oral, ajustando los turnos a 12 horas diaria y realizando consulta 8 horas odontólogo los sábados
En el mes de mayo las consultas de primera vez de odontologia aumentaron
Se proyecta la instalación de nueva unidad odontologica lo que aumenat horas consultorio
consulta todos los sábados y priorizar consulta de primera vez  
Estudio de demanda contra oras ofertadas para deerminar la continuidad de más horas odontólogo </t>
  </si>
  <si>
    <t xml:space="preserve">
La oportunidad ha mejorado y está dentro de metas debido a que tenemos pediatra de 8 horas de lunes a viernes aunque en enero hubo un porcentaje importante de inasistencias por parte de los usuarios
En febrero aumentaron las consultas pero tambien el numero de días espera
Durante el mes de marzo aumentaron las consultas y  los días espera con indicador de oportunidad dentro de rangos y menor que en el mes de febrero
En el mes de mayo aumentaron las citas de control de pediatriaa en 90 con aumento de los dias de espera con aumento del indicador de oportunidad debido al aumento de la demanda
En julio se mejora notablemente la oportunidad por disminucion de los dias de espera manteniendose la oportunidad dentro de metas en los meses de agosto septiembe, octubre y noviembre 
</t>
  </si>
  <si>
    <t xml:space="preserve">
En el trimestre se empieza a notar demanda insatisfecha por lo que se hace necesario proyectar la contratación de más horas pediatra  una hora diaria más y consulta 1 sabado cada 15 dias; se requiere ademas disminuir incumplimiento de citas medinte el refuerzo con personal en call center para la llamada recordatoria 48 y 24 horas antes de la cita;
Se contrata para el mes de junio mas horas pediatra para consultas sabados y domingos 
Para julio se continua con las mismas horas pediatra
Se programa 11 horas diarias de pediatria lunes a viernes</t>
  </si>
  <si>
    <t xml:space="preserve">La oprtunidad en la consulta de pediatria ha ido creciendo  y estuvo por fuera de parametros en el mes de marzo contandor con pediatra todos los días y a pesar la induccion a la demanda que se está realizando
 enero aun incrementandose el número de consultas pero con menor aumento de los dias de espera proporcionalmente
La consulta de primera vez en pediatria tuvo aumento importante en el mes de marzo con el consiguiente aumento de los dias de espera lo que impacto de manera importante en el indicador oportunidad que aunque esta dentro de metas en el trimestre. Se empeza a presentar  demanda insatisfecha
En el mes de abril a pesar de presentarse leve disminucion de la consulta respecto del mes de febrero la demanda aumentó aumentando los días espera en un pequeño porcentaje
En el mes de mayo aumentó la consulta por primera vez en un 33% con aumento de los dias de espera en un 24.2%pero mejorando la oportunidad respecto al mes de abril pero aún por fuera de metas; en los meses de junio y julio se ha notado disminucion de la consulta de primera vez por disminucion de la demanda lo que disminuyo tambien los días de espera y por lo tanto afectó notablemente la oportunidad bajando de 7.1 días a2.3 dias estando dentro de metas 
En los meses de octubre y noviembre se mantuvo la oportunidad dentro de las metas siendo constante el número de consultas de primera vez  y ls días de espera
</t>
  </si>
  <si>
    <t>Se se decide  aumentar 1 hora diaria de pediatra y consulta 1 sabado cada 15 días   y se realiza jornadas de induccion a la demanda por parte de agendamiento
Estrategias para bajar porcentaje de inasistencia reforzando personal de call center para llamadas recordatorias 48 y 24 horas antes de la cita; para disminuir  el número  de citas incumplidas.
Para el mes de agosto se tiene contemplado aumentar las estrategias de demanda inducida con llamasas 24 hoars antes de la cita y estimulando la busqueda activa de pacientes de 3280 que tengan control de acuerdo con la edad con el médico pediatra
En vista de estar por fuera de metas se decide contratar más horas pediatría para el mes de junio a 240 horas mes de pediatría
Se continúa en el mes de diciembre  con la oferta de 11 horas día pediatra de lunes a viernes</t>
  </si>
  <si>
    <t>El indicador en cirugía de control   en el mes de enero esta dentro de metas teniendo 20 horas semana de cirujano  estando al día sin demanda insatisfecha; el número de consultas de cirugías aumentó respecto al mes de enero
Los controles en la consulta de cirugía disminuyeron en marzo respecto al mes de febrero con el mismo numero de espera lo que impactó en el indicador de oportunidad pero se continúa dentro de metas
En el mes de abril se observa aumento del numero de citas respecto al mes anterior con auemto de dias de espera pero se mejora el indicador oportunidad respecto del mes de marzo.
Disminucion de las citas de control en el mes de mayo por falta de una jornada de consulta pero se observa disminicion de los dias de espera respecto al mes de abril lo que impacto favorablemente en la oportunidad que prmanece for fuera de metas 
Las oportunidades de los controles durante todo el año estuvieron por fuera de metas debido a a que dichas consultas en su mayoría se deben a las consuts postquirurgicas</t>
  </si>
  <si>
    <t>Debido a no tener demenda insatisfecha continuamos con las 50 horas semanales de cirujano para cumplir con las metas.
Se requiere realizar comparativo con numero de consultas realizadas en el periodo para determinar el comportamiento de los controles posquirúrgicos y su seguimiento; igualmente reforzar con call center las llamadas recordatorias de las citas por cirugía,
Se implementaran para el mes de junio jornadas de 8 horas los días sabados
Se continua en el  mes de nobiembre con el mismo numero de horas/cirujano</t>
  </si>
  <si>
    <t>El indicador de oportunidad en el mes de enero está dentro d metas pero se nota un descenso importante de atención de primera vez  por incumplimiento importante de citas por parte del usuario y porque en estas fechas los pacientes prefieren aplazar sus procedimientos
En los meses de febrero y marzo aumentaron las consultas de primera vez con aumento de los dias de esperalo que impactó en la oportunidad la cual está dentro de metas pero en el límite superior;En los últimos 2 meses el incumplimiento fue de 90 pacientes
En el mes de abril aumentó el numero de citas con el consiguiente número de días de espera afectando el indicador de oportunidad el cual se encuentra fuera de metas de metas y sin demanda insatisfecha
En el mes de mayo las consultas de primeravez disminuyeron por no realizarse una jornada de consulta pero a pesar de esto los dias de espera disminuyeron lo que impactor favorablemete en el indicador oportunida estando por fuera de metas solo en 0.1 dias
En el mes de julio se aumentaron las consultas de primera vez y se disminuyeron los días de espera lo que genero impacto en el indicador de oportunidad el cual se encuentra actualmente dentro de metas
En los meses de Septiembre octubre y noviembre se encuentra la oportunidad dentro de metas</t>
  </si>
  <si>
    <t>Estando la oportunidad por primera vez dentro de limites normales, se continua con las mismas horas cirujano y se implemenatrá la demanda inducida con usuarios que hayan aplazado sus consultas
Se requieren estrategias de llamado en área de call center 24 y 48 horas de las citas; de la misma manera revisión diaria de agendas para determinar el comportamiento diario de horas consultas pues se están programando 80 horas mes cirujano lo que significa un mayor número de consultas
En abril se continua con las estrategias antes descritas y no hay necesidad por ahora de contratación de nuevass horas cirugía;
Pra el mes de junio se estan concertando jornadas de 8 horas los días sabados;
Para el mes de diciembre Se continua con las horas estipuladas de cirugía y jornadas de consulta de 8 horas de acuerdo con demmanda</t>
  </si>
  <si>
    <t>Se presento aumento en el numero de consultas respecto al mes de enero pero aún  por fuera de las metas de oportunidad aumentando los dias de espera respecto al mes anterior debido al aumento de la demenda con las mismas horas ginecologo contratadas
: En el mes de marzo aumentó la consulta de primera vez respecto al mes de febrero con aumento de dias espera pero teniendo efectos positivos sobre la oportunidad; sin embrago se tiene demanda insatisfecha debido a las citas incumplidas y la fecha de la cita requerida por el paciente.
En el mes de abril a pes se observa un aumento  de los dias de espera debido a la disminución de citas por obstetricia lo que impacto al indicador de oportunidad estando por fuera de metas en 13 dias.
En el mes de mayo se presenta aumento en el numero de citas medicas asignadas en 119 citas lo que representa un aumento del 50% respecto del mes de abril, con disminución de los dias de espera en 541 dias es decir el 26.4% lo que impactó favorablemente el indicador de oportunidad ya que este se logró reducir en 13.1 dias  respecto del mes de abril estando actualmente en 8.6 dias; esto se debe a las jornadas adicionales programadas en el mes de mayo de consulta ginecologica
Si bien es cierto que en el mes de julio disminuyeron las consultas por primera vez tambien disminuyeron ellos días de espera por contar con más horas ginecologo lo que impactó de manera positiva en el indicador oportunidad pasando de 9.4 dias en junio a 3.6 dias en el mes de julio
Debido al aumento de jornadas de ginecología se logró mejorar notablemente la oportunidad en la consulta de primera vez durante los meses de octubre y noviembre</t>
  </si>
  <si>
    <t>Se decide ampliar las horas ginecólogo programando una jornada de 3 dias de 10 horas para 30 consultas dia con posterior analisis para determinar de contratar nuevo profesional. Junto con la contratación de jornadas adicionales de consulta de ginecología, se requiere ajustar las horas de llamada a los pacientes por call center y disminuir las citas incumplidas y la demanda insatisfecha
Se continuan con jornadas adicionales de consulta ginecologica en el mes de junio con contratacion de mas horas ginecologo
Se continúa con las mismas horas ginecólogo durante el mes de agosto
Se continua con jornadas de 8 horas día</t>
  </si>
  <si>
    <r>
      <t xml:space="preserve">Se puede observar el aumento del porcentaje ocupacional en el año 2021 dado el pico epidemiologico  por </t>
    </r>
    <r>
      <rPr>
        <b/>
        <sz val="8"/>
        <rFont val="Arial"/>
        <family val="2"/>
      </rPr>
      <t>SARS COV 2</t>
    </r>
    <r>
      <rPr>
        <sz val="8"/>
        <rFont val="Arial"/>
        <family val="2"/>
      </rPr>
      <t xml:space="preserve"> y el aumento en el  numero de camas durante el periodo.  Actualmente en los meses de enero al mes de abril  se cuenta con un porcentaje ocupacional superior  al 100% dado un aumento  en el numero de dias de estancia hospitalaria.  En el mes de junio ,  julio y   agosto el porcentaje ocupacional supero el 110 % dado un mayor numero de dias de cama ocupados.  Para   el mes de septiembre , octubre y noviembre el porcentaje ocupacional  se mantuvo por encima del 100 % con 59  camas  habilitadas en el servicio . </t>
    </r>
  </si>
  <si>
    <t xml:space="preserve">Se puede observar en el primer trimestre del presente año que los valores obtenidos se encuentran dentro de metas. Se obtuvo un promedio de 2-3 dias de estancia hospitalaria.     Para el segundo trimestre se mantiene la meta y se observa un aumento en el total de dias de estancia de los egresos.   Para los meses de septiembre , octubre  y noviembre  se obtuvo un promedio de dia de estancia dentro de metas , pero cabe restaltar que  el promedio de dia de estancia de servicios como medicina interna y pediatria es mayor  a nuestro indicador. para el servicio de medicina interna , el dia de estancia  promedio estuvo entre 4- 5 dias , y para pediatria en 4 dias promedio.             </t>
  </si>
  <si>
    <t xml:space="preserve">Durante   el  año 2022 se revisaron en el comité la totalidad de los casos de mortalidad intrahospitalaria. No se registraron defunciones por SARS COV 2. </t>
  </si>
  <si>
    <t>como estrategias para lograr mantener mantener la meta se plantea ,  la  realizacion de agendas y jornadas  adicionales ,  la revision previa de la agenda , la confirmacion de la cita  y el seguimiento a la inasistencia y la adquisicion de nuestro Tomografo y su instalacion y puesta en funcionamiento desde le mes de Septiembre situacion que nos llevo al aumento en  nuestro indicador de produccion  sin embargo debemos apoyar la venta de nuestros servicios con la lider comercial y mercadeo para buscar convenios con otras instituciones.</t>
  </si>
  <si>
    <t>Debemos tener en cuenta que este indicador encierra el total de estudios de Radiologia simple, Mamografia, Ecografia y Tomografia con una marcada diferencia entre lo realizado en enero y el mes de febrero dado al daño del Tomografo y la disminucion de solicitudes intrahospitalarias,  para   pacientes respiratorios .con una diferencia del 3% para alcanzar la meta. Pero siempre dentro de la meta establecida. sin embrago  desde el mes de  Julio se ve el  aumento en el numero de estudios realizados y con la instalacion del tomografo vemos un crecimiento que permitio superar la meta propuesta.igualmente se vio un amento en la realizacion de estudios ecograficos.</t>
  </si>
  <si>
    <t xml:space="preserve">Inicialmente vimos la oportunidad de brindar un servicio con el que No contaba nuestra comunidad,  dimos inicio   en el mes de Noviembre del 2021 y como estrategias se planteo la inclusion  del servicio en nuestro portafolio , Publicidad con el equipo de Comunicaciones del Hospital y mediante la demanda inducida desde otras areas como Medicina General y Familiar, teniendo en cuenta que contamos con el equipo, infraestructutra y Talento Humano. para la toma y el diagnostico. </t>
  </si>
  <si>
    <t xml:space="preserve">Como estrategia de caracterizacion de nuetsros servicios de Imagenes diagnosticas decidimos desagregar los servicios de  ecografia y Mamografia desde el mes de Abril  con datos puntuales, teniendo en cuenta que el servcio de ecografia ocuapa el segundo lugar en demanda de los estudios ,  lo que nos ha llevado a decisiones de apertura de agendas  los sabados, Domingos y festivos  y ampliacion de oferta . </t>
  </si>
  <si>
    <t xml:space="preserve">Este es un servicio que se ha caracterizado por  alta demanda  . en el mes de mayo y junio tuvimos una disminicuion marcada en el numero de ecografias   lo que nos llevo a tomar medidas  para ampliar la oferta del servicio  y  es asi  como vemos un aumento  desde el mes de julio logrando  ampliar la cobertura de la demanda del servcio y acercando  la oportunidad . aumentando la produccion contando con el apoyo de 2  medicos  radiologos , igualmente busacmos el  apoyo por  parte de los Ginecologos   para controlar la demanda de ecografias obstetricas .   y el acompañamiento de un medico perinatologo para cubri la deman da de pacientes con ecografias especiales. </t>
  </si>
  <si>
    <t xml:space="preserve">Mediante un estudio de costos se ofertan tarifas a las diferentes aseguradoras con el fin de Garantizar la prestacion de servicio en nuestra entidad no solamente al municipio sino a las areas de influencia, continamos con estrategias que nos permitan el cumplimiento de la meta. Este es un servicio que por su comportamiento nos lleva a tomar medidas de fortalecer  demanda inducida la que esperamos fortalecer para el ultimo trimestre del año.  </t>
  </si>
  <si>
    <t>Con las estrategias planteadas desde finales del año anterior se logra mejorar y mantener este indicador dentro de la Meta, adicionalmente el cambio de area es mucho mas confortable y agradable para los paciente quienes manifiestan satsfacion por el cambio . en el mes de Abril se disminuye nuestra atencion debido a la renuncaia de un Terapeuta Fisico  *Proceso  Abril Mayo y Junio meses en los que se nota una disminuicon en el numero de sesiones realizadas y es la inasistencia de los pacientes el indicador que ha impactado nuestro indicador, por tanto debenos fortalecer la confirmacion de  citas  y asisgnacion a pacientes que se encuentren en espera cuando el paciente no asista.</t>
  </si>
  <si>
    <t>PARA EL AÑO 2022  SE BUSCO  AUMENTAR  EL NUMERO DE PARTO  VAGINALES  CON EL FORTALECIMIENTO DE  PARTO  HUMANIDAZO APOYADOS  EN  PROGRAMA  COMO IAMI (ASITENCIA A  CONTROLES PRENATALES DESDE LA SEMANAS 10 O ANTES, PROGRAMACION DE ECOGRAFIAS ESPECIALIZADAS ,VINCULACION A  PROGRAMA PARA LA MATERNIDAD Y PATERNIDA SEGURA, ANALGESIA OBSTETRICA).</t>
  </si>
  <si>
    <t>1. Dado el crecimiento de la producción del laboratorio, es necesario robustecer el sistema de gestión de calidad analítica, basados en indicadores de competetenia técnica, para asegurar la exactitud y la presición de los resultados de los exámenes procesados. 
2. Se ha definido cuales son los exámenes que con mayor frecuencia se remiten al laboratorio de referencia COLCAN, los cuales son Inmunoglobulina E y Anticuerpos Antinucleares (ANNAS), los cuales se procesan con una tecnología totalmente diferente a las que se encuentran implementadas en el laboratorio. Sin embargo, es importante y necesario implementar este tipo de técnicas para seguir mejorando la oportunidad en la entrega de resultados, así como la disminución de costos de procesamiento.
3. Dado, que existe un área de procesamiento de forma manual en el laboratorio (CHAGAS y TSH NEONATAL), es necesario automatizar estas técnicas, para optimizar los tiempos de procesamiento, tiempos de profesional y disminuir los riesgos de error.</t>
  </si>
  <si>
    <t xml:space="preserve">De acuerdo con el anális de causa raiz, se proyecta plan de acción institucional de prevención y control e infección, se priorizan las siguientes estrategias: 
Actualización y fortalecimiento de procesos de limpieza y desinfecciòn - Asepsia y Antisepsia de àreas y superficies 
Fortalecimiento vigilancia activa, al cumplimiento de barreras de seguridad para la prevención de infecciones, periodicidad diaria.
Implementación del Programa institucional de Prevención y Control de Infecciones documentado y aprobado en diciembre 2021
Revisiòn actualizaciòn de los protocolos para la prevenciòn de Infecciones asociadas a  dispositivos médicos e higienen de manos.
Verificación de adherencia de protocolos para la prevenciòn de Infecciones e higienen de manos.
Implementación de recomendaciones para el manejo de antimicrobianos de acuerdo con el perfil microbiológico. 
Fortalecimiento de los procesos de Central de Esterilización implementación de indicadores. </t>
  </si>
  <si>
    <t xml:space="preserve">Actualizaciòn de la Política institucional y Programa de seguridad del paciente, con enfoque en gestiòn del riesgo, monitoreo de eventos de segurida y transformaciòn cultural 
Actualizaciòn de la metodologìa para la identificaciòn reporte y analisis de eventos adversos de acuerdo con la clasificaciòn por severidad. 
Actualización de los protocolos de Seguridad del paciente,(paquetes instruccionales)
Fortalecimiento de la cultura de seguridad, con el desarrollo de actividades de capacitación, entrenamiento, seguimiento a la adherencia, rondas de seguridad, Semana de Seguridad del paciente. </t>
  </si>
  <si>
    <t xml:space="preserve">Fortalecimiento de la vigilancia activa para verificar en campo la aplicaciòn de barreras de seguridad para la prevenciòn de caìdas en pacientes de alto riesgo. 
Para el mes de Julio y noviembre  se tiene programada la evaluaciòn de adherencia del paquete instruccional de prevenciòn de caìdas (barreras fisicas, barreras redundantes, conocimiento y aplicaciòn de las barreras) con el fin de fortalecer o implementar nuevas medidas pque permitan ampliar la prevención de lesiones secundarias a caídas
Actualización del protocolo de prevención de caídas, incluyendo barreras ambientales, fortalecimiento de la identificación del riesgo
Socialización del protocolo actualizado de prevención de caìdas
Implementación de barras de seguridad y antideslizantes en baños de pacientes y àreas comunes
Manteniminto o rnovación del sistema de llamado de enfermería    </t>
  </si>
  <si>
    <t xml:space="preserve">En el mes de febrero un paciente con estancia prolongada, secuelas neurològicas de importancia y sin red de apoyo, presenta durante la hospitalizaciòn varios episodios de deslizamiento de la cama y silla, sin lesiones a pesar de la contensiòn meànica. Al respecto se revisò el caso con el personal del servicio, haciendo notar la necesidad de implementar medidas diferentes de contensiòn, aumentar la frecuencia  de observaciòn y vigilancia.
En marzo se presentó una caída sin lesión en un paciente con secuelas de TEC, neurológica que afecta su autocuidado.  
En el mes de abril se presetnan 2 caidas lasificadas como lesion leve e incidente, 
En mayo se presetna una caida 
En junio no se presetnan caidas
En julio se presetnan dos caidas 
}En agosto, septiembre, octubre no hay caìdas en los servicvios de hospitalización. 
En noviembre se presetna 1 caida 
En el mes de dicimebre se presentaron 2 caidas, una en sala hospitalización adulto y 1 en UCIN, losndos casos clasificadas como incidentes.
Con relación al pln de acción que tiene como fin intervenir los factores contributivos identificados en los analisi de los casos, en la vigencia se logró actualizar, socialixar y evaluar el protocolo de prvención de caìdas, se instalaron las barras y antideslizantes en tosos los baños y areas comunes de la institución, se realizó medición de l adherencia al cumplimiento delas barreas de seguridad para prvenir las caídas, para el 2023 es prioritario el manteniemiento o actualización del sistema de llamado de enfermería para todos los servicios asistenciales. 
</t>
  </si>
  <si>
    <t xml:space="preserve">Fortalecimiento de la vigilancia activa para verificar en campo la aplicaciòn de barreras de seguridad para la prevenciòn de caìdas en pacientes de alto riesgo. 
Para el mes de Julio y noviembre  se tiene programada la evaluaciòn de adherencia del paquete instruccional de prevenciòn de caìdas (barreras fisicas, barreras redundantes, conocimiento y aplicaciòn de las barreras) con el fin de fortalecer o implementar nuevas medidas pque permitan ampliar la prevención de lesiones secundarias a caídas
Actualización del protocolo de prevención de caídas, incluyendo barreras ambientales, fortalecimiento de la identificación del riesgo
Socialización del protocolo actualizado de prevención de caìdas
Implementación de barras de seguridad y antideslizantes en baños de pacientes y àreas comunes
Manteniminto o rnovación del sistema de llamado de enfermería </t>
  </si>
  <si>
    <t xml:space="preserve">En el servicio de Urgencias se presentaron 3 sucesos relacionados con caìdas, dos clasificados como incidentes y uno con lesión leve. El indicador se muestra en la meta establecida para la institución, se considera que este rsultado se relacionacon la vigilancia activa para mantenr las barandas arriba, la corta estancia de los pacientes y la constante observación e los pacientes. 
Para el año 2023 es prioritario dar cumplimiento al sistema de llamado de enfermería con el fin de mejorar las barreras de seguridad en la institución para la prevención de caidas.  </t>
  </si>
  <si>
    <t xml:space="preserve">En Fortalecimiento de la vigilancia activa para verificar en campo la aplicaciòn de barreras de seguridad para la prevenciòn de caìdas en pacientes de alto riesgo. 
Para el mes de Julio y noviembre  se tiene programada la evaluaciòn de adherencia del paquete instruccional de prevenciòn de caìdas (barreras fisicas, barreras redundantes, conocimiento y aplicaciòn de las barreras) con el fin de fortalecer o implementar nuevas medidas pque permitan ampliar la prevención de lesiones secundarias a caídas
Actualización del protocolo de prevención de caídas, incluyendo barreras ambientales, fortalecimiento de la identificación del riesgo
Socialización del protocolo actualizado de prevención de caìdas
Implementación de barras de seguridad y antideslizantes en baños de pacientes y àreas comunes
Manteniminto o rnovación del sistema de llamado de enfermería </t>
  </si>
  <si>
    <t xml:space="preserve">en e servicio de Consulta exerna solo se presetnaron 2 caidas en la vigencia 2022, clasificadas como incidentes, los dos casos correspondene a visitantes en quienes se identificó factores contributivos asoiados con el calzado, y la ausencia de acompañanate. 
El indicador se encuentra en el la meta instituciobnal </t>
  </si>
  <si>
    <t>Programa institucional de Piel sana.
Implementación dispisitivos de alta tecnología para prevención de lesiones de piel y heridas complicadas.
Curso virtual parael personal de enfermería en prevención de lesiones de piel, clasificación del riesgo y manejo de dispositivos de alta tecnología adquiridos en la institución</t>
  </si>
  <si>
    <t xml:space="preserve">En los meses enero y febrero se presentaron 16 y 12 casos de lesiònpor presiòn, en los anàlisis realizados en conjunto con los profesioanles de la unidad de cuidado intensivo, siguiendo la metodologìa de protocolo de londres, se identificaron factores asociados con: se trata de pacientes con indicaciòn de ventilaciòn en prono, no se cuenta con dispositivos para protecciòn de àreas anatòmicas como pumulos, mentòn, otros factores relacionados: desconocimiento, falta de adherencia a la totalidad de las recomendaciones de prevenciòn. 
Se implementò de manera inmediata reinducciòn en valoraciòn de la escala de braden, registro en la historia clìnica, valoraciòn diaria de los pacientes de la UCI con riesgo alto, gestiòn para la consecuciòn de dispositivos de proteccciòn de areas anatòmicas. 
Se incrementò la vigilancvia diaria y seguimiento de adherencia a las medidas de prevenciòn
Con la implementación de las estrategias mencionadas y la vigilancia activa, en el segundo semestre se observa tendencia  a la mejora en el indicador, se identifican y se reportan las lesiones tipo I , por lio cual  el indicador no es comparable con el año anterior donde la vigilancia se realizaba especificamente en UCI y se reportaban lesiones tipo II, III, IV. </t>
  </si>
  <si>
    <t>En el mes de enero se confirmaron 8 casos con criterios de IAAS, 5 casos en pacientes de UCI -UCIN y 3 en pacientes de hospitalizaciòn adultos. De acuerdo con los tipo de infección: 4 casos fueron traqueitis, 2 casos bateriemia, 1 caso ISO espacio - órgano y un caso neumonia aspirativa. Teniendo en cuenta que la mayor frecuencia se relaciona con infecciones respiratorias: se identificaron como principales factores contributivos: pacientes con antecedentes de infección respiratoria por SARS COV2, pacientes con comorbilidad asociada (cardiaca o remal). 
A partir de la observaciòn realizada en la Unidad de cuidado intensivo, se realizò un plan de acciòn consistente e la revisiòn y actualizaciòn del protocolo de prevenciòn de NAV, actualización del protocolo de limpieza y desinfecciòn de ventiladores mecánicos, fortalecimiento de la vigilancia de higiene bucal y bronquial, de acuerdo con el bundle de prevencón de neumonía.
En dos de los casos de infección respiratoria se requiriò intubaciòn por desalojo del dispositivo tubo orotraqueal,  lo cual aumentó el riesgo de colonizaciòn. Luego del análisis, se realizò cambio de los tubos orotraqueales por tubos con balón angular, diseñados especificamente para ventilaciòn en prono.
Ante la identificación de aumento de flebitis (infecciosa, química  y mecánica) con respecto al histórico en la institución, se realizó plan de acción con la participación de los servicios implicados, para intervenir las causas identificadas en el análisis de causa raiz, se presentó Informe en Comité de prevención y control de Infecciones.
En el mes de Febrero se presentaron 6 casos con criterios de IAAS, 3 casos de infección del tracto urinario, uno asociado a la utilización de cateter urinario, una neumonia asociada a la ventilación mecánica, una traqueitis y una infeccion del sitio operatorio superficial. Al igual que en el mes de enero en la instiución persiste el pico por infeccion respiratoria por SARS-COV 2 en pacientes con comorbilidades asociadas que presentan requerimiento de soporte ventilatorio y multiples terapias antibióticas, cuatro de los factores contributibos identificados en el análisis de los casos del mes de febrero. Se continua la vigilancia diaria de cumplimiento a las barreras de seguridad en prevecón de IAAS, el  desarrollo de las estrategias de prevención de flebitis, limpieza y desinfección, prevención de neumonía. 
En el mes de marzo se presentaron  2 casos confirmados de Infeccion asociada a la atención en salud, 1 caso de Infección del torrente sanguíneo asociada a dispositivo, y un caso de ISTU asociada a catéter urinario Se observa un mejoramito en el control de casos, relacionado con la vigilancia, el ajuste en barreras de seguridad y la disminución d pacientes con infeccion por SARS COV 2.
En abril, se confirman 2 casos de IAAS, un caso de infeccion del sitio operatorio espacio/órgano en paciente a quien se realizó reemplazo articular de cadera y un casos de infeccion de tejidos blandos asociado a lesión por cateter periferico en el servicio de pediatría. Se intensifica capacitación y seguimiento en el mnejo de accesos vasculares periféricos, en este periodo con el personl de pediatría. 
En mayo 4 casos se confirmron con criterios de IAAS del total de casos revisados, corresponden a 2 casos de  Infecciòn sintomàtica del tracto urinario AD, un caso deinfección del torrente sanguíneo AD, 1 caso con traqueitis, tres pacientes hospitalizados en UCI, 1 paciente en Hospitalización adultos. En el análisis individual se identifica en dos de los casos de IAAS paciente con estancia hospitalaria prolongada relacionada con la pobre respuesta al desmonte de la ventilación mecánica, requerimiento de soporte vasopresor. En este periodo se intensificó vigilancia a medidas de prevención de neumonía, se actualiza el protocolo. institucional, se realiza cambio de fijaciones de tubo orotraqueal. Se continua supervisión de medidas de asepsia y antisepsia, manejo correcto de dispositivos médicos. 
En Junio se confirman 2 casos de infeccio. del sitio operatorio profundo en paciente pos operatorio de cesárea y pos operatorio de reducción abierta de fractura de tobillo, y un caso de ISO superficial cirugia general, paciene en POP de apendicectomia. Para este periodo se implementa seguimiento a manejo de profilaxis antibiótica, asepsia de piel para prepraración prequirurgica, infectología realiza guia para manejo antibiótico de cuerdo con el perfil microbiológco de la institución, teniendo en cuenta sitio anatómico y patología.
Para el rimer semestre el indicador de tasa de IAAS presetna un comportamiento dentro de la meta establecida (menor al 5% de los pacientes atendidos en la insttución) se ha cumplido con el plan de acción y las estrategias establecidas en enero de 2022 en el Comité de prevención y control de Infecciones.
En el mes de julio, se confirman 5 casos con criterios epidemiológico de IAAS, 3 casos de Infección torrente sanguíneo asociado AD, una neumonia aspirativa y un caso de ISTU AD,3 correspnden a  pacientes hospitalizados en UCI, 1 en UCIN y 1 en Hospitalización. 
El mes de agosto se presetnan 7 casos con criterio de IAAS, el indicador mas alto del año, se identifica un casos de Neumonia asspirativa, 1 caso de Infección del torrente sanguineso AD, y un caso de bacteriemia en Cuidado intensivo, 2 csos de ISO espacio organo, 2 casos de ISO profunda y 1 casos de ISO superficial. Al respecto del comportamiento del mes, en el analisis individual de los casos se identifican pacientes con POP de reemplazos articulares, se identifican variaciones en profilaxis, tiempos quirurgicos, tiempos de control POP y cumplimiento del pln de rehabilitación, se realiza comité de infecciones con la especialidad de Ortopedia, se revisan estos critrios a la luz de la evidencia cientifica, se realiza plna de acción para el fortalecimiento de bareras de seguridad en prevención de ISO.
En septiembre se presetnan 3 casos de IAAS correspondientes a ISO superficial paciente POP de herniorrafia,  ISO profunda reducción de Fractura de tobillo y un caso de bacteriemia en Cuidado intensivo, en este mes se encuentra en desarrollo el. plan de acción de prevención e ISO, se realiza seguimiento y retroalimentación de adherencia a profilaxis antibiótica, asepsia perioperatoria, se programan controles de luminomentrias Se presetnan avances en los planes de acción de caidad del ambiente hospitalario, adherencia a higiene de manos, con las respectivas intervenciones específicas.
El seguimiento al plan de prevención de flebitis, muestra un descenso en el numero de casos, no se han vuelto a presetnar flebitis infecciosas, los casos identificados corresponden a flebitis químicas. 
En el mes de octubre se confirman 4 casos con criterios de IAAS, 1 caso de ISO superficieal, 1 caso de ISO profunda en pacientes intervenidos de cirugia general (herida limpia contaminada)  y 2 casos de Infección del trato urinario en pacientes de cuidado intermedio y cuidado intesnsivo respectivamente. Se realiza seguimiento al plan de acción de prevención de ISO, se realizan intervecnionesde en procesos de seguimiento y control  en Central e esterilización. 
En el mes de noviembre se presetnan 4 casos con criterios epidemiológicos e IAAS, 1 caso de NAV, 2 casos de ISO profunda en pte pos opeatortio de herniorrafia, paciente pos operatior de craneotomia( los casos Herida limpia) 1 caso de neumonia aspirativa en UCI Se presetna Guia de prflaxis antibiótica y guia de prevención de ISO, revisión por las especialidades quirurgicas, en espera de comentarios para aprobación, se continua  seguimiento. adherencia de asepsia periquirurgica y profilaxis antibiotica segun tipo de herida, se presetna seguimiento de controles de limpieza con mejora respecto al control anterior, excepto en Gincología y UCI donde se presentan desviaciones.
En el mes de diciembre se presetnan 6 casos confirmados con criterios de IAAS 4 de ellos infección respiratorio por SARS COV 2 en sala de hospitalización general, 1 ISO profunda paciente POP de herniorrafia (herida limpia)  y 1 caso de neumonia asocaida a la atención en salud sala de hospitalización dulto 
Realizando seguimiento al cumplimiento de estrategias, se padherencia higienen de manos, plan de acción prevención de ISO 74%, actualización protocolos de prevención de Infeccion asociada a dispositivos 90%. El indicador institucional, se mantuvo dentro de la meta stablecida y el referente nacional, ae presetnan dos picos en la vigencia los cuales corresponden  al pico de infección rspiratoria por SARS COV 2 y a los casos de Infección del sitio operatorio, en los ds casos se realizano las intervenciones respecticvas que evidencian resultados en losmeses posteriores. 
}</t>
  </si>
  <si>
    <t xml:space="preserve">En el mes de febrero se recibieron  50 reportes de eventos de seguridad, de los cuales 30  fueron clasificados como eventos adversos, Se observa un incremento en los eventos de acuerdo con la tendencia de la vigencia anterior, obedece a la vigilancia activa que se realiza diariamente, permitiendo la identificaciòn en campo de actos inseguros que se reportan y gestionan de forma inmediata.
De acuerdo con el tipo de evento,  los casos de mayor frecuencia fueron: flebitis y lesiones en peil por presiòn. Al respecto se implementò metodoldogìa participativa de analisis con causa raiz, con el proposoto de fortalecer el aprendizaje institucional. Se identificaron factores contributivos, principalmente asociados a falta de adherencia en el protocolo institucional  y omisiòn de algunas barreras de seguridad, causas que se intervinieron de forma prioritaria. En en plan de acciòn se incluyò la necesidad de un programa de manejo de piel sana y la necesidad de ajuste en los dispositivos utilizados para terapia IV apuntando a la utilizaciòn de puertos libres de aguja y fijaciones esteriles. 
En el mes de marzo se realizaron 59 reportes de eventos de seguridad, de los cuales 21 casos fueron clasificados como evento adverso, 11 casos incidentes, 11 casos indicios de atención insegura y 11 casos corresponden a eventos extrahospitalarios (casa)
Los eventos más frecuentes en el periodo fueron flebitis, 5 casos se identificaron en UCI, clasificadas 3 de origen quimico (administración de Labetalol y potasio), 2 infecciosas de origen infeccioso. 3 flebitis en Observación, de origen infeccioso, 4 flebitis de origen infecciosos en Hospitalización adultos. Se observa disminución en el número de casos respecto al mes previo, las actividades definidas para el control han sido efectivas, aunque aunque continúa pendiente la implementación de CIP para administración de soluciones hiperosmolares, se debe continuar con la vigilancia  y el entrenamiento en manejo de las fijaciones estériles. También se presentaron: 3 lesiones de pile por presión en UCI,  
En el mes de abril se reportaron 60 sucesos  relacionados con seguridad delpaciente, de los cuales despues del analisis se confirmaron 15 eventos adversos, 16 indicios de atención insegura y 9  incidentes 
En el mes de mayo se confiraman 20 y en junio 16 evento adversos.
Para el primer semestre se identifican como eventos mas frecuentes las flebitis, lesiones de piel, en cada caso se definió un plan de acción para intervenir las causas identificadas en los análisis de caso
Durante el segundo semestre del año 2022 se reportaron 382 sucesos de seguridad de los cuales 90 fueron clasificados como Eventos adversos relacionados principalmente con flebitis, lesiones de piel por presión, caídas, errores en la identificación de pacientes, retiros accidentales de dispositivos, problemas relacionados con medicamentos, fallas en el tratamiento y problemas relacionados con hemocomponentes. 78 de los eventos adversos fueron clasificados con lesión leve y los 12 restantes como moderados. No hubo eventos centinelas o graves durante este periodo.  73 sucesos de seguridad fueron clasificados como incidentes y 86 como indicios de atención insegura, 3 como complicaciones patológicas, los sucesos restantes estuvieron relacionados con lesiones en piel de origen extra institucional en su mayoría de domicilio que se mantienen en seguimiento durante la estancia hospitalaria. 
El programa de seguridad durante este periodo, adicional al seguimiento y gestión de los reportes de seguridad, realizó socialización, evaluación y medición de adherencia los principales protocolos institucionales, gestión de tecnologías en dispositivos médicos para asepsia y antisepsia, Venopunción y mantenimiento de accesos periféricos, conformación del grupo de terapia intravenosa y entrenamiento del primer grupo de profesionales de enfermería en inserción de  catéter PICC, realización de rondas de seguridad y diseño de planes de mejora a los hallazgos, implementación de la estrategia de identificación del paciente ambulatorio en urgencias a través de manillas amarillas, realización de curso virtual y evaluación en cuidado de la piel y prevención de lesiones en piel por presión. Exaltación de la semana de seguridad del paciente a través de actividades educativas relacionadas con los paquetes instruccionales. 
</t>
  </si>
  <si>
    <t>Durante la actualización de los procedimientos, se actualizó el procedimiento de distribución de medicamentos con el propósito de establecer los horarios de despacho por cada uno de los servicios garantizando así una distribución para 24horas por paciente hospitalizado.Se conformaron kit de intubación, paquetes de cirugia, kit de infarto agudo de miocardio y kit de procedimientos menores con el fin de evitar solicitudes parciales de insumos o medicamentos por parte de enfermeria y medicina en el trasncurso de los despachos. Esta actividad permitió minimizar el número de devoluciones por errores de prescripción o prescripciones parciales de acuerdo a los tiempos establecidos en los despachos de las 24horas a los diferentes servicios y sin demorar las entregas en dichas urgencias. La estrategia principal en la disminución de ordenes médicas el cual generaba costos de no calidad, fue la disminución de devoluciones que se garantizó con un horario establecido por servicios permitiendo una reducción de las formulas y realizando una disminución de prescripción por pacientes.</t>
  </si>
  <si>
    <t>Se ha evidenciado un incremento en el número de despacho de ordenes médicas de acuerdo a los incrementos de los días cama ocupados y porcentaje de ocupación hospitalaria en el primer y segundo trimestre. Además, se realizó la corrección de datos de acuerdo las actividades realizadas por los auxiliares de farmacia y ordenes de devolución que se han tenido. Asi mismo, los servicios con los que se ha presentado mayor numero de prescripciones son urgencias/observación, hospitalizaciòn y UCI, por la mayor cantidad de cambios en tratamientos. Por otra parte, el porcentaje de devolución de ordenes médicas evidencia lo anterior debido a que se presenta en un 13% del total de ordenes médicas despachadas, por lo que al dia se despacha en promedio 474 ordenes medicas consideradas éstas desde la solicitud de 1 solo insumo hasta los que requiera el paciente. Para el mes de agosto, el control en las devoluciones disminuye al 10%, garantizando menor margen de error en las solicitudes. Como plan de mejora se solicita a los servicios el màximo tiempo de entrega de formulación de ordenes médicas antes de las 13H con el fin de disminuir las devoluciones, dado que cada especialidad debe haber evolucionado y dirigido los respectivos tratamientos. El número de devoluciones disminuyeron, garantizando una oportunidad en la prescripción de los pacientes. Es necesario garantizar una oportuna y segura prescripción mediante la revisión de cada orden médica</t>
  </si>
  <si>
    <t xml:space="preserve">Para este 2022, se adelanta de manera temprana el estudio de las diferentes convocatorias, agilizando el proceso de compras, garantizando insumos de calidad a menor precio. Asi mismo, es necesario realizar la calificaciòn de proveedores en los comitès de subgerencia administrativa mediante el seguimiento a la ejecuciòn de los contratos. Se realizaron las respecitivas convocatorias, encontrando mas de 10 oferentes en cada una de ellas, garantizando así un proceso serio, de calidad y transparente, obteniendo los mejores precios a la mejor calidad. Asi mismo, obtuvimos una Consolidación del Programa de Adquisiciones, ya que obtuvimos reducciones de hasta el 12% del valor de medicamentos y dispositivos médicos, respecto a otras instituciones del mismo nivel de complejidad en el departamento.
</t>
  </si>
  <si>
    <t xml:space="preserve">se ha cumplido con la meta de facturacion encontrandose para el mes de febrero se encuentra con un promedio de 3600 millones sin depender de la produccion de servicios por covid-19. con falla  que presenta el tomografo afecta la facturacion de la entidad dada la imposibilidad de realizar los estudios directamente. Durante el periodo se continuo incrementando la facturacion de la institucion, en lo que refiere a especialidades quirurgica de ortopedia, alta ocupacion e incremento de agendas de especialidades como ginecologia, medicina interna, oftalmologia y la alta ocupacion. en el mes de Agosto se presenta un incremento en la facturacion logrando un cierre de $5.046, el seguimiento a la facturación y produccion asistencail diaria ha sido util para buscar la satisfaccion de demanda de manera opotuna y aprovedar las situaciones que le son beneficiosas para el aumento de la produccion institucional. se la produccion actual de la institucion se ha estabilizado la facturacion de servicios en 4900 millones, generando equilibrio en unidades fundamentales como laboratorio clinico, UCI, Quirurgicos y HX.  Se dio cumplimiento a la meta fijada para la vigencia 2022,  la cual fue su´perada en mas de $13.660 millones de pesos, que se generaron con la aperura y fortalecimiento de servicios como neurocirugia, ortopedia de alta complejidad, fortalecimiento de cirugia laparoscopica, oftalmologia, unidad de cuidado intensivo, hospitalizacion, gastroenterologia, etc. se observa que se estabilizo la facturación en un promedio de 4500 millones que refleja el aumento de produccion de servicios de alta complejidad en todas las unidades funcionales lo que evita que la institucion dependa de una unica exclusivamente. </t>
  </si>
  <si>
    <t xml:space="preserve">en los meses de  enero y febrero disminuyo el porcentaje de recaudo, sin embargo se cuenta con un recaudo promedio de 1600 millones situacion que debera mejorar en 700 millones de pesos, para contar con equilibrio pttal. Se con corte a abril se ha mejorado el porcentaje de recaudo respecto al año 2021, sin embargo resulta insuficiente para cumplir con el 100% de las obligaciones de la institucion.  En el analisis de recaudo corriente se realizo un recaudo total de 16. 436  milones del total de $52.232 millones de pesos, que no es suficiente en la gestion de recaudo de cartera corriente, por lo que se debe dar continuidad a las gestiones de los meses noviembre y diciembre en donde se logro el recaudo de al menos el 50% del recaudo de la vigencia.   </t>
  </si>
  <si>
    <t xml:space="preserve">realizar circularizacion de cartera, realizar facturacion en sitio para realizar confirmaciones en tiempo real buscando producir facturacion limpia y mejorar el flujo de recursos de la cartera radicada en ele periodo. Realizar comité de cartera los jueves de cada semana,. seguimiento de cumplimiento del giro directo. requerimiento permanente a las EPS que cumpla con el 50% del giro directo. fortalecer el area de auditoria concurrente en la institucion. para 2023 se debera fortalecer el CEI, en aras de buscar estrategias de acercamientos con las EAPB para lograr acuerdos cde pago mas fluidos que apalanquen el funcionamiento de la E.S.E. </t>
  </si>
  <si>
    <t xml:space="preserve">realizar radicacion semanal de EPS  a traves de plataformas o herramientas digitales. Creacion de cronograma anual de radicación con las EPS, Seguimiento semanal a la radicacion en plataforma. Aplicación de auditoria permanenete al cargue de insumos y servicios a cada hoja de trabajo en tiempo real.  Se implemento la radaiacacion de haciendo usos de los medios digitales, plataformas de cada una de las EPS, se implemento auditoria de facturacion diaria para lograr la radicacion de l 00%  de la facturacion auditada.  </t>
  </si>
  <si>
    <t xml:space="preserve">se inicio el año radiaccion a 15 dias sin embargo se debe realizar radicacion semanal, con el fin de mejorar el porcentaje del giro directo. La fecha de radicacion del mes de abril se extendio teniendo en cuenta que ha comenzado a digitalizar la facturacion para poder contar la informacion organizada por radicado y EAPB, se han mejorado los tiempos de radicacion en el ultimo trimestre, se toma como referente del indicador la fecha de efectiva de finalizacion de la radicacion. </t>
  </si>
  <si>
    <t xml:space="preserve">se inicia el periodo con una cartera total de 28.357 millones, cartera que se ha incrementado teniendo en cuenta que el recaudo total no supera el 100% del valor facturado en los periodos de enero y febrero. Con el seguimiento permanente de la cartera, se ha notado en con la mayor produccion se ha incrementado la cartera de baja edad, sin embargo sigue disminuyendo la edad de cartera, exeptuando los valores de acreencias que equivalen a aproximadamente 13.000 millones.  al finalizar la vigencia 2022 se tiene un desagregado de cartera de la siguiente manera:  Cartera en Acreencias: $ 15.332.852.002,68, De acuerdo a eso  como cartera gestionable el valor de : $ 31.231.146.610. lo significa que en cartera gestionable se vio un incremento de aproximadamente 11.000 millones de pesos y en cartera que paso a ser de dificil recaudo por que la eps entraron en proceso de liquidacion aproximadamente 7000 millones de pesos correspondiente a medimas, coomeva, comfamiliar huila y convida eps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</si>
</sst>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quot;$&quot;* #,##0.00_-;\-&quot;$&quot;* #,##0.00_-;_-&quot;$&quot;* &quot;-&quot;??_-;_-@_-"/>
    <numFmt numFmtId="165" formatCode="_(* #,##0.00_);_(* \(#,##0.00\);_(* &quot;-&quot;??_);_(@_)"/>
    <numFmt numFmtId="166" formatCode="_-* #,##0.00\ _€_-;\-* #,##0.00\ _€_-;_-* &quot;-&quot;??\ _€_-;_-@_-"/>
    <numFmt numFmtId="167" formatCode="0.0"/>
    <numFmt numFmtId="168" formatCode="#,##0.0"/>
    <numFmt numFmtId="169" formatCode="0.000%"/>
    <numFmt numFmtId="170" formatCode="_ * #,##0.00_ ;_ * \-#,##0.00_ ;_ * &quot;-&quot;??_ ;_ @_ "/>
    <numFmt numFmtId="171" formatCode="_ * #,##0.00_ ;_ * \-#,##0.00_ ;_ * &quot;-&quot;?_ ;_ @_ "/>
    <numFmt numFmtId="172" formatCode="_-* #,##0.00_-;\-* #,##0.00_-;_-* &quot;-&quot;_-;_-@_-"/>
    <numFmt numFmtId="173" formatCode="0.000"/>
    <numFmt numFmtId="174" formatCode="0.0000"/>
    <numFmt numFmtId="175" formatCode="_-* #,##0.0000_-;\-* #,##0.0000_-;_-* &quot;-&quot;_-;_-@_-"/>
    <numFmt numFmtId="176" formatCode="_-* #,##0.000_-;\-* #,##0.000_-;_-* &quot;-&quot;_-;_-@_-"/>
    <numFmt numFmtId="177" formatCode="_-* #,##0.0_-;\-* #,##0.0_-;_-* &quot;-&quot;_-;_-@_-"/>
    <numFmt numFmtId="178" formatCode="_-* #,##0_-;\-* #,##0_-;_-* &quot;-&quot;??_-;_-@_-"/>
    <numFmt numFmtId="179" formatCode="0.0%"/>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0"/>
      <name val="Arial"/>
      <family val="2"/>
    </font>
    <font>
      <sz val="11"/>
      <color indexed="60"/>
      <name val="Calibri"/>
      <family val="2"/>
    </font>
    <font>
      <sz val="10"/>
      <name val="Arial"/>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0"/>
      <name val="Tahoma"/>
      <family val="2"/>
    </font>
    <font>
      <b/>
      <sz val="7"/>
      <name val="Arial"/>
      <family val="2"/>
    </font>
    <font>
      <sz val="9"/>
      <name val="Arial"/>
      <family val="2"/>
    </font>
    <font>
      <b/>
      <sz val="10"/>
      <name val="Arial"/>
      <family val="2"/>
    </font>
    <font>
      <sz val="7"/>
      <name val="Arial"/>
      <family val="2"/>
    </font>
    <font>
      <b/>
      <sz val="8"/>
      <name val="Arial"/>
      <family val="2"/>
    </font>
    <font>
      <sz val="8"/>
      <name val="Arial"/>
      <family val="2"/>
    </font>
    <font>
      <b/>
      <sz val="9"/>
      <name val="Tahoma"/>
      <family val="2"/>
    </font>
    <font>
      <sz val="8"/>
      <name val="Arial"/>
      <family val="2"/>
    </font>
    <font>
      <b/>
      <sz val="10"/>
      <color indexed="9"/>
      <name val="Arial"/>
      <family val="2"/>
    </font>
    <font>
      <b/>
      <sz val="8"/>
      <name val="Arial Narrow"/>
      <family val="2"/>
    </font>
    <font>
      <sz val="10"/>
      <name val="Arial"/>
      <family val="2"/>
    </font>
    <font>
      <sz val="6.5"/>
      <name val="Arial"/>
      <family val="2"/>
    </font>
    <font>
      <b/>
      <sz val="10"/>
      <name val="Arial"/>
      <family val="2"/>
    </font>
    <font>
      <b/>
      <sz val="6.5"/>
      <name val="Arial"/>
      <family val="2"/>
    </font>
    <font>
      <u/>
      <sz val="10"/>
      <color theme="10"/>
      <name val="Arial"/>
      <family val="2"/>
    </font>
    <font>
      <b/>
      <sz val="6"/>
      <name val="Arial"/>
      <family val="2"/>
    </font>
    <font>
      <b/>
      <sz val="10"/>
      <color theme="0"/>
      <name val="Arial"/>
      <family val="2"/>
    </font>
    <font>
      <b/>
      <sz val="9"/>
      <name val="Arial"/>
      <family val="2"/>
    </font>
    <font>
      <b/>
      <sz val="9"/>
      <name val="Arial Narrow"/>
      <family val="2"/>
    </font>
    <font>
      <sz val="10"/>
      <color theme="0"/>
      <name val="Arial"/>
      <family val="2"/>
    </font>
    <font>
      <sz val="9"/>
      <color theme="0"/>
      <name val="Arial"/>
      <family val="2"/>
    </font>
    <font>
      <b/>
      <sz val="11"/>
      <name val="Arial"/>
      <family val="2"/>
    </font>
    <font>
      <sz val="10"/>
      <name val="Arial"/>
      <family val="2"/>
    </font>
    <font>
      <sz val="6"/>
      <name val="Arial"/>
      <family val="2"/>
    </font>
    <font>
      <sz val="8"/>
      <color indexed="8"/>
      <name val="Arial"/>
      <family val="2"/>
    </font>
    <font>
      <sz val="8"/>
      <name val="Arial"/>
      <family val="2"/>
    </font>
    <font>
      <b/>
      <sz val="8"/>
      <name val="Arial"/>
      <family val="2"/>
    </font>
    <font>
      <b/>
      <sz val="8"/>
      <color indexed="8"/>
      <name val="Arial"/>
      <family val="2"/>
    </font>
    <font>
      <u/>
      <sz val="10"/>
      <color theme="10"/>
      <name val="Arial"/>
      <family val="2"/>
    </font>
    <font>
      <sz val="7"/>
      <name val="Arial"/>
      <family val="2"/>
    </font>
    <font>
      <sz val="8"/>
      <color rgb="FFFF0000"/>
      <name val="Arial"/>
      <family val="2"/>
    </font>
    <font>
      <b/>
      <sz val="8"/>
      <color theme="1"/>
      <name val="Calibri"/>
      <family val="2"/>
      <scheme val="minor"/>
    </font>
    <font>
      <b/>
      <sz val="6"/>
      <color theme="1"/>
      <name val="Arial"/>
      <family val="2"/>
    </font>
    <font>
      <sz val="11"/>
      <color theme="1"/>
      <name val="Arial"/>
      <family val="2"/>
    </font>
    <font>
      <b/>
      <sz val="14"/>
      <color theme="1"/>
      <name val="Arial"/>
      <family val="2"/>
    </font>
    <font>
      <b/>
      <sz val="11"/>
      <color theme="1"/>
      <name val="Arial"/>
      <family val="2"/>
    </font>
    <font>
      <sz val="11"/>
      <name val="Arial"/>
      <family val="2"/>
    </font>
    <font>
      <sz val="10"/>
      <name val="Arial Narrow"/>
      <family val="2"/>
    </font>
    <font>
      <b/>
      <sz val="8"/>
      <color theme="1"/>
      <name val="Arial"/>
      <family val="2"/>
    </font>
    <font>
      <sz val="11"/>
      <name val="Calibri"/>
      <family val="2"/>
    </font>
    <font>
      <sz val="8"/>
      <color rgb="FF000000"/>
      <name val="Verdana"/>
      <family val="2"/>
    </font>
    <font>
      <b/>
      <sz val="8"/>
      <color rgb="FF000000"/>
      <name val="Verdana"/>
      <family val="2"/>
    </font>
    <font>
      <b/>
      <sz val="12"/>
      <name val="Arial"/>
      <family val="2"/>
    </font>
    <font>
      <b/>
      <sz val="11"/>
      <color rgb="FF000000"/>
      <name val="Verdana"/>
      <family val="2"/>
    </font>
    <font>
      <b/>
      <sz val="16"/>
      <name val="Arial"/>
      <family val="2"/>
    </font>
    <font>
      <b/>
      <sz val="16"/>
      <color indexed="8"/>
      <name val="Arial"/>
      <family val="2"/>
    </font>
    <font>
      <b/>
      <sz val="9"/>
      <color theme="1"/>
      <name val="Arial"/>
      <family val="2"/>
    </font>
    <font>
      <sz val="8"/>
      <name val="Arial"/>
      <family val="2"/>
    </font>
    <font>
      <sz val="10"/>
      <color theme="1"/>
      <name val="Arial"/>
      <family val="2"/>
    </font>
    <font>
      <b/>
      <sz val="16"/>
      <name val="Tahoma"/>
      <family val="2"/>
    </font>
    <font>
      <b/>
      <sz val="18"/>
      <color rgb="FF000000"/>
      <name val="Arial"/>
      <family val="2"/>
    </font>
    <font>
      <b/>
      <sz val="10"/>
      <color rgb="FF000000"/>
      <name val="Arial"/>
      <family val="2"/>
    </font>
    <font>
      <b/>
      <sz val="10"/>
      <color theme="1"/>
      <name val="Arial"/>
      <family val="2"/>
    </font>
    <font>
      <sz val="10"/>
      <color rgb="FF000000"/>
      <name val="Arial"/>
      <family val="2"/>
    </font>
    <font>
      <b/>
      <sz val="18"/>
      <color theme="1"/>
      <name val="Arial"/>
      <family val="2"/>
    </font>
    <font>
      <sz val="8"/>
      <name val="Verdana"/>
      <family val="2"/>
    </font>
    <font>
      <b/>
      <sz val="11"/>
      <color rgb="FF000000"/>
      <name val="Arial Narrow"/>
      <family val="2"/>
    </font>
    <font>
      <sz val="11"/>
      <color rgb="FF000000"/>
      <name val="Arial Narrow"/>
      <family val="2"/>
    </font>
    <font>
      <b/>
      <u/>
      <sz val="11"/>
      <color rgb="FF000000"/>
      <name val="Arial Narrow"/>
      <family val="2"/>
    </font>
    <font>
      <b/>
      <sz val="11"/>
      <name val="Arial Narrow"/>
      <family val="2"/>
    </font>
    <font>
      <sz val="11"/>
      <name val="Arial Narrow"/>
      <family val="2"/>
    </font>
    <font>
      <b/>
      <u/>
      <sz val="11"/>
      <name val="Arial Narrow"/>
      <family val="2"/>
    </font>
    <font>
      <u/>
      <sz val="11"/>
      <name val="Arial Narrow"/>
      <family val="2"/>
    </font>
    <font>
      <u/>
      <sz val="11"/>
      <color rgb="FF000000"/>
      <name val="Arial Narrow"/>
      <family val="2"/>
    </font>
    <font>
      <vertAlign val="superscript"/>
      <sz val="10"/>
      <color rgb="FF000000"/>
      <name val="Arial"/>
      <family val="2"/>
    </font>
    <font>
      <sz val="10"/>
      <name val="Arial"/>
      <family val="2"/>
    </font>
    <font>
      <sz val="8"/>
      <name val="Arial"/>
      <family val="2"/>
    </font>
    <font>
      <sz val="8"/>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FF"/>
        <bgColor indexed="64"/>
      </patternFill>
    </fill>
    <fill>
      <patternFill patternType="solid">
        <fgColor rgb="FFE0E0E0"/>
        <bgColor indexed="64"/>
      </patternFill>
    </fill>
    <fill>
      <patternFill patternType="solid">
        <fgColor theme="7" tint="0.59999389629810485"/>
        <bgColor indexed="64"/>
      </patternFill>
    </fill>
    <fill>
      <patternFill patternType="solid">
        <fgColor rgb="FFB6AAC4"/>
        <bgColor indexed="64"/>
      </patternFill>
    </fill>
    <fill>
      <patternFill patternType="solid">
        <fgColor rgb="FF4EDABF"/>
        <bgColor indexed="64"/>
      </patternFill>
    </fill>
    <fill>
      <patternFill patternType="solid">
        <fgColor rgb="FF5BDFBC"/>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59999389629810485"/>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thin">
        <color auto="1"/>
      </top>
      <bottom/>
      <diagonal/>
    </border>
    <border>
      <left/>
      <right style="medium">
        <color auto="1"/>
      </right>
      <top style="thin">
        <color auto="1"/>
      </top>
      <bottom/>
      <diagonal/>
    </border>
    <border>
      <left/>
      <right/>
      <top/>
      <bottom style="thin">
        <color auto="1"/>
      </bottom>
      <diagonal/>
    </border>
    <border>
      <left/>
      <right style="thin">
        <color auto="1"/>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medium">
        <color auto="1"/>
      </left>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top style="medium">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diagonal/>
    </border>
    <border>
      <left style="thin">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medium">
        <color auto="1"/>
      </left>
      <right style="medium">
        <color auto="1"/>
      </right>
      <top style="medium">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rgb="FF0094C7"/>
      </left>
      <right style="thin">
        <color rgb="FF0094C7"/>
      </right>
      <top style="thin">
        <color rgb="FF0094C7"/>
      </top>
      <bottom style="thin">
        <color rgb="FF0094C7"/>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s>
  <cellStyleXfs count="73">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4" fillId="4" borderId="0" applyNumberFormat="0" applyBorder="0" applyAlignment="0" applyProtection="0"/>
    <xf numFmtId="0" fontId="15" fillId="16" borderId="1" applyNumberFormat="0" applyAlignment="0" applyProtection="0"/>
    <xf numFmtId="0" fontId="16" fillId="17" borderId="2" applyNumberFormat="0" applyAlignment="0" applyProtection="0"/>
    <xf numFmtId="0" fontId="17" fillId="0" borderId="3" applyNumberFormat="0" applyFill="0" applyAlignment="0" applyProtection="0"/>
    <xf numFmtId="0" fontId="18" fillId="0" borderId="0" applyNumberFormat="0" applyFill="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0" fontId="19" fillId="7" borderId="1" applyNumberFormat="0" applyAlignment="0" applyProtection="0"/>
    <xf numFmtId="0" fontId="20" fillId="3" borderId="0" applyNumberFormat="0" applyBorder="0" applyAlignment="0" applyProtection="0"/>
    <xf numFmtId="0" fontId="22" fillId="22" borderId="0" applyNumberFormat="0" applyBorder="0" applyAlignment="0" applyProtection="0"/>
    <xf numFmtId="0" fontId="23" fillId="0" borderId="0"/>
    <xf numFmtId="0" fontId="21" fillId="0" borderId="0"/>
    <xf numFmtId="0" fontId="21" fillId="23" borderId="4" applyNumberFormat="0" applyFont="0" applyAlignment="0" applyProtection="0"/>
    <xf numFmtId="0" fontId="24" fillId="16" borderId="5"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6" applyNumberFormat="0" applyFill="0" applyAlignment="0" applyProtection="0"/>
    <xf numFmtId="0" fontId="29" fillId="0" borderId="7" applyNumberFormat="0" applyFill="0" applyAlignment="0" applyProtection="0"/>
    <xf numFmtId="0" fontId="18" fillId="0" borderId="8" applyNumberFormat="0" applyFill="0" applyAlignment="0" applyProtection="0"/>
    <xf numFmtId="0" fontId="30" fillId="0" borderId="9" applyNumberFormat="0" applyFill="0" applyAlignment="0" applyProtection="0"/>
    <xf numFmtId="0" fontId="11" fillId="0" borderId="0"/>
    <xf numFmtId="9" fontId="42" fillId="0" borderId="0" applyFont="0" applyFill="0" applyBorder="0" applyAlignment="0" applyProtection="0"/>
    <xf numFmtId="9" fontId="21" fillId="0" borderId="0" applyFont="0" applyFill="0" applyBorder="0" applyAlignment="0" applyProtection="0"/>
    <xf numFmtId="0" fontId="46" fillId="0" borderId="0" applyNumberFormat="0" applyFill="0" applyBorder="0" applyAlignment="0" applyProtection="0">
      <alignment vertical="top"/>
      <protection locked="0"/>
    </xf>
    <xf numFmtId="41" fontId="54" fillId="0" borderId="0" applyFont="0" applyFill="0" applyBorder="0" applyAlignment="0" applyProtection="0"/>
    <xf numFmtId="0" fontId="10" fillId="0" borderId="0"/>
    <xf numFmtId="165" fontId="10" fillId="0" borderId="0" applyFont="0" applyFill="0" applyBorder="0" applyAlignment="0" applyProtection="0"/>
    <xf numFmtId="0" fontId="9" fillId="0" borderId="0"/>
    <xf numFmtId="41" fontId="9" fillId="0" borderId="0" applyFont="0" applyFill="0" applyBorder="0" applyAlignment="0" applyProtection="0"/>
    <xf numFmtId="0" fontId="8" fillId="0" borderId="0"/>
    <xf numFmtId="0" fontId="7" fillId="0" borderId="0"/>
    <xf numFmtId="41" fontId="7" fillId="0" borderId="0" applyFont="0" applyFill="0" applyBorder="0" applyAlignment="0" applyProtection="0"/>
    <xf numFmtId="0" fontId="6" fillId="0" borderId="0"/>
    <xf numFmtId="0" fontId="5" fillId="0" borderId="0"/>
    <xf numFmtId="0" fontId="4" fillId="0" borderId="0"/>
    <xf numFmtId="43" fontId="4" fillId="0" borderId="0" applyFont="0" applyFill="0" applyBorder="0" applyAlignment="0" applyProtection="0"/>
    <xf numFmtId="0" fontId="21" fillId="0" borderId="0"/>
    <xf numFmtId="0" fontId="12" fillId="0" borderId="0"/>
    <xf numFmtId="166" fontId="21" fillId="0" borderId="0" applyFont="0" applyFill="0" applyBorder="0" applyAlignment="0" applyProtection="0"/>
    <xf numFmtId="0" fontId="21" fillId="0" borderId="0"/>
    <xf numFmtId="0" fontId="4" fillId="0" borderId="0"/>
    <xf numFmtId="164" fontId="4" fillId="0" borderId="0" applyFont="0" applyFill="0" applyBorder="0" applyAlignment="0" applyProtection="0"/>
    <xf numFmtId="0" fontId="21" fillId="0" borderId="0"/>
    <xf numFmtId="43" fontId="4" fillId="0" borderId="0" applyFont="0" applyFill="0" applyBorder="0" applyAlignment="0" applyProtection="0"/>
    <xf numFmtId="43" fontId="4" fillId="0" borderId="0" applyFont="0" applyFill="0" applyBorder="0" applyAlignment="0" applyProtection="0"/>
    <xf numFmtId="0" fontId="3" fillId="0" borderId="0"/>
    <xf numFmtId="0" fontId="2" fillId="0" borderId="0"/>
    <xf numFmtId="0" fontId="1" fillId="0" borderId="0"/>
    <xf numFmtId="43" fontId="97" fillId="0" borderId="0" applyFont="0" applyFill="0" applyBorder="0" applyAlignment="0" applyProtection="0"/>
  </cellStyleXfs>
  <cellXfs count="1317">
    <xf numFmtId="0" fontId="0" fillId="0" borderId="0" xfId="0"/>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34" fillId="0" borderId="13" xfId="0" applyFont="1" applyBorder="1"/>
    <xf numFmtId="0" fontId="34" fillId="0" borderId="0" xfId="0" applyFont="1"/>
    <xf numFmtId="0" fontId="34" fillId="0" borderId="14" xfId="0" applyFont="1" applyBorder="1"/>
    <xf numFmtId="0" fontId="37" fillId="0" borderId="0" xfId="0" applyFont="1" applyAlignment="1">
      <alignment horizontal="center" vertical="center" wrapText="1"/>
    </xf>
    <xf numFmtId="0" fontId="0" fillId="0" borderId="15" xfId="0" applyBorder="1"/>
    <xf numFmtId="0" fontId="36" fillId="0" borderId="16" xfId="0" applyFont="1" applyBorder="1" applyAlignment="1">
      <alignment horizontal="center" vertical="center"/>
    </xf>
    <xf numFmtId="0" fontId="37" fillId="0" borderId="16" xfId="0" applyFont="1" applyBorder="1" applyAlignment="1">
      <alignment vertical="center" wrapText="1"/>
    </xf>
    <xf numFmtId="0" fontId="38" fillId="0" borderId="16" xfId="0" applyFont="1" applyBorder="1" applyAlignment="1">
      <alignment vertical="center" textRotation="255" wrapText="1"/>
    </xf>
    <xf numFmtId="0" fontId="0" fillId="0" borderId="17" xfId="0" applyBorder="1"/>
    <xf numFmtId="0" fontId="36" fillId="0" borderId="0" xfId="0" applyFont="1" applyAlignment="1">
      <alignment horizontal="center" vertical="center"/>
    </xf>
    <xf numFmtId="0" fontId="35" fillId="0" borderId="0" xfId="0" applyFont="1" applyAlignment="1">
      <alignment vertical="center" wrapText="1"/>
    </xf>
    <xf numFmtId="0" fontId="37" fillId="0" borderId="0" xfId="0" applyFont="1" applyAlignment="1">
      <alignment horizontal="center"/>
    </xf>
    <xf numFmtId="0" fontId="34" fillId="0" borderId="0" xfId="0" applyFont="1" applyAlignment="1">
      <alignment horizontal="center" vertical="center"/>
    </xf>
    <xf numFmtId="0" fontId="37" fillId="0" borderId="0" xfId="0" applyFont="1" applyAlignment="1">
      <alignment wrapText="1"/>
    </xf>
    <xf numFmtId="0" fontId="37" fillId="0" borderId="0" xfId="0" applyFont="1" applyAlignment="1">
      <alignment vertical="center" wrapText="1"/>
    </xf>
    <xf numFmtId="0" fontId="35" fillId="0" borderId="21" xfId="0" applyFont="1" applyBorder="1" applyAlignment="1">
      <alignment vertical="center" wrapText="1"/>
    </xf>
    <xf numFmtId="0" fontId="35" fillId="0" borderId="22" xfId="0" applyFont="1" applyBorder="1" applyAlignment="1">
      <alignment vertical="center" wrapText="1"/>
    </xf>
    <xf numFmtId="0" fontId="35" fillId="0" borderId="16" xfId="0" applyFont="1" applyBorder="1" applyAlignment="1">
      <alignment vertical="center" wrapText="1"/>
    </xf>
    <xf numFmtId="0" fontId="32" fillId="0" borderId="0" xfId="0" applyFont="1" applyAlignment="1">
      <alignment horizontal="left" vertical="top" wrapText="1"/>
    </xf>
    <xf numFmtId="0" fontId="32" fillId="0" borderId="14" xfId="0" applyFont="1" applyBorder="1" applyAlignment="1">
      <alignment horizontal="left" vertical="top" wrapText="1"/>
    </xf>
    <xf numFmtId="0" fontId="32" fillId="0" borderId="25" xfId="0" applyFont="1" applyBorder="1" applyAlignment="1">
      <alignment vertical="center"/>
    </xf>
    <xf numFmtId="0" fontId="32" fillId="0" borderId="21" xfId="0" applyFont="1" applyBorder="1" applyAlignment="1">
      <alignment vertical="center"/>
    </xf>
    <xf numFmtId="0" fontId="41" fillId="0" borderId="0" xfId="0" applyFont="1"/>
    <xf numFmtId="0" fontId="37" fillId="0" borderId="14" xfId="0" applyFont="1" applyBorder="1" applyAlignment="1">
      <alignment vertical="center" wrapText="1"/>
    </xf>
    <xf numFmtId="0" fontId="32" fillId="0" borderId="30" xfId="0" applyFont="1" applyBorder="1" applyAlignment="1">
      <alignment horizontal="center" vertical="center"/>
    </xf>
    <xf numFmtId="0" fontId="32" fillId="0" borderId="30" xfId="0" applyFont="1" applyBorder="1" applyAlignment="1">
      <alignment vertical="center" wrapText="1"/>
    </xf>
    <xf numFmtId="0" fontId="0" fillId="0" borderId="30" xfId="0" applyBorder="1"/>
    <xf numFmtId="0" fontId="32" fillId="0" borderId="31" xfId="0" applyFont="1" applyBorder="1" applyAlignment="1">
      <alignment horizontal="center" vertical="center"/>
    </xf>
    <xf numFmtId="0" fontId="32" fillId="0" borderId="18" xfId="0" applyFont="1" applyBorder="1" applyAlignment="1">
      <alignment horizontal="center" vertical="center" wrapText="1"/>
    </xf>
    <xf numFmtId="0" fontId="0" fillId="0" borderId="16" xfId="0" applyBorder="1"/>
    <xf numFmtId="0" fontId="37" fillId="0" borderId="17" xfId="0" applyFont="1" applyBorder="1" applyAlignment="1">
      <alignment vertical="center" wrapText="1"/>
    </xf>
    <xf numFmtId="0" fontId="34" fillId="0" borderId="25" xfId="0" applyFont="1" applyBorder="1"/>
    <xf numFmtId="0" fontId="34" fillId="0" borderId="21" xfId="0" applyFont="1" applyBorder="1"/>
    <xf numFmtId="0" fontId="34" fillId="0" borderId="22" xfId="0" applyFont="1" applyBorder="1"/>
    <xf numFmtId="0" fontId="32" fillId="0" borderId="13" xfId="0" applyFont="1" applyBorder="1" applyAlignment="1">
      <alignment vertical="center"/>
    </xf>
    <xf numFmtId="0" fontId="32" fillId="0" borderId="0" xfId="0" applyFont="1" applyAlignment="1">
      <alignment vertical="center"/>
    </xf>
    <xf numFmtId="0" fontId="32" fillId="0" borderId="30" xfId="0" applyFont="1" applyBorder="1" applyAlignment="1">
      <alignment horizontal="center" vertical="center" wrapText="1"/>
    </xf>
    <xf numFmtId="0" fontId="34" fillId="0" borderId="0" xfId="0" applyFont="1" applyAlignment="1">
      <alignment vertical="center"/>
    </xf>
    <xf numFmtId="0" fontId="32" fillId="0" borderId="0" xfId="0" applyFont="1" applyAlignment="1">
      <alignment vertical="top" wrapText="1"/>
    </xf>
    <xf numFmtId="0" fontId="35" fillId="0" borderId="14" xfId="0" applyFont="1" applyBorder="1" applyAlignment="1">
      <alignment vertical="center" wrapText="1"/>
    </xf>
    <xf numFmtId="0" fontId="33" fillId="0" borderId="0" xfId="0" applyFont="1" applyAlignment="1">
      <alignment vertical="center" wrapText="1"/>
    </xf>
    <xf numFmtId="0" fontId="36" fillId="0" borderId="0" xfId="0" applyFont="1"/>
    <xf numFmtId="0" fontId="36" fillId="0" borderId="19" xfId="0" applyFont="1" applyBorder="1"/>
    <xf numFmtId="0" fontId="36" fillId="0" borderId="20" xfId="0" applyFont="1" applyBorder="1"/>
    <xf numFmtId="0" fontId="36" fillId="0" borderId="61" xfId="0" applyFont="1" applyBorder="1"/>
    <xf numFmtId="0" fontId="38" fillId="0" borderId="0" xfId="0" applyFont="1" applyAlignment="1">
      <alignment vertical="center" textRotation="255" wrapText="1"/>
    </xf>
    <xf numFmtId="0" fontId="44" fillId="0" borderId="0" xfId="0" applyFont="1"/>
    <xf numFmtId="0" fontId="37" fillId="0" borderId="0" xfId="0" applyFont="1"/>
    <xf numFmtId="0" fontId="37" fillId="0" borderId="13" xfId="0" applyFont="1" applyBorder="1"/>
    <xf numFmtId="0" fontId="36" fillId="0" borderId="14" xfId="0" applyFont="1" applyBorder="1"/>
    <xf numFmtId="0" fontId="37" fillId="0" borderId="14" xfId="0" applyFont="1" applyBorder="1"/>
    <xf numFmtId="0" fontId="0" fillId="0" borderId="0" xfId="0" applyAlignment="1">
      <alignment horizontal="left"/>
    </xf>
    <xf numFmtId="0" fontId="36" fillId="0" borderId="32" xfId="0" applyFont="1" applyBorder="1" applyAlignment="1">
      <alignment horizontal="left"/>
    </xf>
    <xf numFmtId="0" fontId="36" fillId="0" borderId="32" xfId="0" applyFont="1" applyBorder="1"/>
    <xf numFmtId="1" fontId="34" fillId="0" borderId="0" xfId="0" applyNumberFormat="1" applyFont="1"/>
    <xf numFmtId="167" fontId="34" fillId="0" borderId="0" xfId="0" applyNumberFormat="1" applyFont="1"/>
    <xf numFmtId="3" fontId="34" fillId="0" borderId="0" xfId="0" applyNumberFormat="1" applyFont="1"/>
    <xf numFmtId="0" fontId="48" fillId="0" borderId="0" xfId="0" applyFont="1"/>
    <xf numFmtId="3" fontId="49" fillId="0" borderId="18" xfId="0" applyNumberFormat="1" applyFont="1" applyBorder="1"/>
    <xf numFmtId="3" fontId="49" fillId="0" borderId="20" xfId="0" applyNumberFormat="1" applyFont="1" applyBorder="1"/>
    <xf numFmtId="0" fontId="49" fillId="0" borderId="18" xfId="0" applyFont="1" applyBorder="1"/>
    <xf numFmtId="167" fontId="49" fillId="0" borderId="20" xfId="0" applyNumberFormat="1" applyFont="1" applyBorder="1"/>
    <xf numFmtId="1" fontId="49" fillId="0" borderId="20" xfId="0" applyNumberFormat="1" applyFont="1" applyBorder="1"/>
    <xf numFmtId="1" fontId="48" fillId="0" borderId="0" xfId="0" applyNumberFormat="1" applyFont="1"/>
    <xf numFmtId="0" fontId="36" fillId="0" borderId="48" xfId="0" applyFont="1" applyBorder="1" applyAlignment="1">
      <alignment horizontal="left"/>
    </xf>
    <xf numFmtId="0" fontId="36" fillId="0" borderId="35" xfId="0" applyFont="1" applyBorder="1" applyAlignment="1">
      <alignment horizontal="left"/>
    </xf>
    <xf numFmtId="0" fontId="36" fillId="0" borderId="61" xfId="0" applyFont="1" applyBorder="1" applyAlignment="1">
      <alignment horizontal="left"/>
    </xf>
    <xf numFmtId="0" fontId="36" fillId="0" borderId="48" xfId="0" applyFont="1" applyBorder="1" applyAlignment="1">
      <alignment horizontal="left" vertical="center"/>
    </xf>
    <xf numFmtId="0" fontId="36" fillId="0" borderId="35" xfId="0" applyFont="1" applyBorder="1" applyAlignment="1">
      <alignment horizontal="left" vertical="center"/>
    </xf>
    <xf numFmtId="0" fontId="50" fillId="0" borderId="18" xfId="0" applyFont="1" applyBorder="1"/>
    <xf numFmtId="1" fontId="50" fillId="0" borderId="20" xfId="0" applyNumberFormat="1" applyFont="1" applyBorder="1"/>
    <xf numFmtId="0" fontId="36" fillId="0" borderId="71" xfId="0" applyFont="1" applyBorder="1" applyAlignment="1">
      <alignment horizontal="left"/>
    </xf>
    <xf numFmtId="3" fontId="37" fillId="0" borderId="0" xfId="0" applyNumberFormat="1" applyFont="1" applyAlignment="1">
      <alignment vertical="center" wrapText="1"/>
    </xf>
    <xf numFmtId="1" fontId="51" fillId="0" borderId="0" xfId="0" applyNumberFormat="1" applyFont="1"/>
    <xf numFmtId="0" fontId="33" fillId="0" borderId="0" xfId="0" applyFont="1"/>
    <xf numFmtId="1" fontId="33" fillId="0" borderId="0" xfId="0" applyNumberFormat="1" applyFont="1"/>
    <xf numFmtId="0" fontId="40" fillId="0" borderId="45" xfId="0" applyFont="1" applyBorder="1"/>
    <xf numFmtId="1" fontId="52" fillId="0" borderId="0" xfId="0" applyNumberFormat="1" applyFont="1"/>
    <xf numFmtId="0" fontId="40" fillId="0" borderId="0" xfId="0" applyFont="1"/>
    <xf numFmtId="3" fontId="49" fillId="0" borderId="28" xfId="0" applyNumberFormat="1" applyFont="1" applyBorder="1"/>
    <xf numFmtId="3" fontId="49" fillId="0" borderId="43" xfId="0" applyNumberFormat="1" applyFont="1" applyBorder="1"/>
    <xf numFmtId="167" fontId="49" fillId="0" borderId="29" xfId="0" applyNumberFormat="1" applyFont="1" applyBorder="1"/>
    <xf numFmtId="2" fontId="49" fillId="0" borderId="20" xfId="0" applyNumberFormat="1" applyFont="1" applyBorder="1"/>
    <xf numFmtId="0" fontId="36" fillId="0" borderId="18" xfId="0" applyFont="1" applyBorder="1"/>
    <xf numFmtId="167" fontId="36" fillId="0" borderId="20" xfId="0" applyNumberFormat="1" applyFont="1" applyBorder="1"/>
    <xf numFmtId="3" fontId="49" fillId="0" borderId="18" xfId="0" applyNumberFormat="1" applyFont="1" applyBorder="1" applyAlignment="1">
      <alignment horizontal="center" vertical="center"/>
    </xf>
    <xf numFmtId="3" fontId="49" fillId="0" borderId="28" xfId="0" applyNumberFormat="1" applyFont="1" applyBorder="1" applyAlignment="1">
      <alignment horizontal="center" vertical="center"/>
    </xf>
    <xf numFmtId="3" fontId="49" fillId="0" borderId="20" xfId="0" applyNumberFormat="1" applyFont="1" applyBorder="1" applyAlignment="1">
      <alignment horizontal="center" vertical="center"/>
    </xf>
    <xf numFmtId="3" fontId="47" fillId="0" borderId="0" xfId="0" applyNumberFormat="1" applyFont="1"/>
    <xf numFmtId="167" fontId="41" fillId="0" borderId="0" xfId="0" applyNumberFormat="1" applyFont="1"/>
    <xf numFmtId="168" fontId="49" fillId="0" borderId="20" xfId="0" applyNumberFormat="1" applyFont="1" applyBorder="1"/>
    <xf numFmtId="3" fontId="51" fillId="0" borderId="0" xfId="0" applyNumberFormat="1" applyFont="1"/>
    <xf numFmtId="3" fontId="48" fillId="0" borderId="0" xfId="0" applyNumberFormat="1" applyFont="1"/>
    <xf numFmtId="0" fontId="53" fillId="0" borderId="0" xfId="0" applyFont="1"/>
    <xf numFmtId="3" fontId="0" fillId="0" borderId="0" xfId="0" applyNumberFormat="1"/>
    <xf numFmtId="0" fontId="0" fillId="0" borderId="73" xfId="0" applyBorder="1"/>
    <xf numFmtId="3" fontId="51" fillId="24" borderId="0" xfId="0" applyNumberFormat="1" applyFont="1" applyFill="1"/>
    <xf numFmtId="0" fontId="21" fillId="0" borderId="0" xfId="34"/>
    <xf numFmtId="0" fontId="21" fillId="0" borderId="10" xfId="34" applyBorder="1"/>
    <xf numFmtId="0" fontId="21" fillId="0" borderId="11" xfId="34" applyBorder="1"/>
    <xf numFmtId="0" fontId="21" fillId="0" borderId="12" xfId="34" applyBorder="1"/>
    <xf numFmtId="0" fontId="21" fillId="0" borderId="13" xfId="34" applyBorder="1"/>
    <xf numFmtId="0" fontId="21" fillId="0" borderId="14" xfId="34" applyBorder="1"/>
    <xf numFmtId="0" fontId="34" fillId="0" borderId="0" xfId="34" applyFont="1" applyAlignment="1">
      <alignment horizontal="center" vertical="center"/>
    </xf>
    <xf numFmtId="0" fontId="32" fillId="0" borderId="25" xfId="34" applyFont="1" applyBorder="1" applyAlignment="1">
      <alignment vertical="center"/>
    </xf>
    <xf numFmtId="0" fontId="32" fillId="0" borderId="21" xfId="34" applyFont="1" applyBorder="1" applyAlignment="1">
      <alignment vertical="center"/>
    </xf>
    <xf numFmtId="0" fontId="35" fillId="0" borderId="21" xfId="34" applyFont="1" applyBorder="1" applyAlignment="1">
      <alignment vertical="center" wrapText="1"/>
    </xf>
    <xf numFmtId="0" fontId="35" fillId="0" borderId="22" xfId="34" applyFont="1" applyBorder="1" applyAlignment="1">
      <alignment vertical="center" wrapText="1"/>
    </xf>
    <xf numFmtId="0" fontId="34" fillId="0" borderId="13" xfId="34" applyFont="1" applyBorder="1"/>
    <xf numFmtId="0" fontId="34" fillId="0" borderId="0" xfId="34" applyFont="1"/>
    <xf numFmtId="0" fontId="34" fillId="0" borderId="14" xfId="34" applyFont="1" applyBorder="1"/>
    <xf numFmtId="0" fontId="41" fillId="0" borderId="18" xfId="34" applyFont="1" applyBorder="1"/>
    <xf numFmtId="0" fontId="41" fillId="0" borderId="28" xfId="34" applyFont="1" applyBorder="1"/>
    <xf numFmtId="0" fontId="41" fillId="0" borderId="0" xfId="34" applyFont="1"/>
    <xf numFmtId="167" fontId="41" fillId="0" borderId="20" xfId="34" applyNumberFormat="1" applyFont="1" applyBorder="1"/>
    <xf numFmtId="167" fontId="41" fillId="0" borderId="29" xfId="34" applyNumberFormat="1" applyFont="1" applyBorder="1"/>
    <xf numFmtId="0" fontId="37" fillId="0" borderId="14" xfId="34" applyFont="1" applyBorder="1" applyAlignment="1">
      <alignment vertical="center" wrapText="1"/>
    </xf>
    <xf numFmtId="0" fontId="37" fillId="0" borderId="0" xfId="34" applyFont="1" applyAlignment="1">
      <alignment horizontal="center" vertical="center" wrapText="1"/>
    </xf>
    <xf numFmtId="0" fontId="37" fillId="0" borderId="0" xfId="34" applyFont="1" applyAlignment="1">
      <alignment wrapText="1"/>
    </xf>
    <xf numFmtId="0" fontId="37" fillId="0" borderId="0" xfId="34" applyFont="1" applyAlignment="1">
      <alignment vertical="center" wrapText="1"/>
    </xf>
    <xf numFmtId="0" fontId="32" fillId="0" borderId="30" xfId="34" applyFont="1" applyBorder="1" applyAlignment="1">
      <alignment horizontal="center" vertical="center"/>
    </xf>
    <xf numFmtId="0" fontId="32" fillId="0" borderId="30" xfId="34" applyFont="1" applyBorder="1" applyAlignment="1">
      <alignment vertical="center" wrapText="1"/>
    </xf>
    <xf numFmtId="0" fontId="21" fillId="0" borderId="30" xfId="34" applyBorder="1"/>
    <xf numFmtId="0" fontId="32" fillId="0" borderId="31" xfId="34" applyFont="1" applyBorder="1" applyAlignment="1">
      <alignment horizontal="center" vertical="center"/>
    </xf>
    <xf numFmtId="0" fontId="32" fillId="0" borderId="18" xfId="34" applyFont="1" applyBorder="1" applyAlignment="1">
      <alignment horizontal="center" vertical="center" wrapText="1"/>
    </xf>
    <xf numFmtId="0" fontId="21" fillId="0" borderId="15" xfId="34" applyBorder="1"/>
    <xf numFmtId="0" fontId="36" fillId="0" borderId="16" xfId="34" applyFont="1" applyBorder="1" applyAlignment="1">
      <alignment horizontal="center" vertical="center"/>
    </xf>
    <xf numFmtId="0" fontId="37" fillId="0" borderId="16" xfId="34" applyFont="1" applyBorder="1" applyAlignment="1">
      <alignment vertical="center" wrapText="1"/>
    </xf>
    <xf numFmtId="0" fontId="38" fillId="0" borderId="16" xfId="34" applyFont="1" applyBorder="1" applyAlignment="1">
      <alignment vertical="center" textRotation="255" wrapText="1"/>
    </xf>
    <xf numFmtId="0" fontId="35" fillId="0" borderId="16" xfId="34" applyFont="1" applyBorder="1" applyAlignment="1">
      <alignment vertical="center" wrapText="1"/>
    </xf>
    <xf numFmtId="0" fontId="21" fillId="0" borderId="16" xfId="34" applyBorder="1"/>
    <xf numFmtId="0" fontId="37" fillId="0" borderId="17" xfId="34" applyFont="1" applyBorder="1" applyAlignment="1">
      <alignment vertical="center" wrapText="1"/>
    </xf>
    <xf numFmtId="0" fontId="36" fillId="0" borderId="0" xfId="34" applyFont="1" applyAlignment="1">
      <alignment horizontal="center" vertical="center"/>
    </xf>
    <xf numFmtId="0" fontId="35" fillId="0" borderId="0" xfId="34" applyFont="1" applyAlignment="1">
      <alignment vertical="center" wrapText="1"/>
    </xf>
    <xf numFmtId="0" fontId="37" fillId="0" borderId="0" xfId="34" applyFont="1" applyAlignment="1">
      <alignment horizontal="center"/>
    </xf>
    <xf numFmtId="0" fontId="21" fillId="0" borderId="0" xfId="0" applyFont="1"/>
    <xf numFmtId="3" fontId="47" fillId="0" borderId="18" xfId="0" applyNumberFormat="1" applyFont="1" applyBorder="1"/>
    <xf numFmtId="3" fontId="47" fillId="0" borderId="20" xfId="0" applyNumberFormat="1" applyFont="1" applyBorder="1"/>
    <xf numFmtId="3" fontId="47" fillId="0" borderId="28" xfId="0" applyNumberFormat="1" applyFont="1" applyBorder="1"/>
    <xf numFmtId="167" fontId="47" fillId="0" borderId="20" xfId="0" applyNumberFormat="1" applyFont="1" applyBorder="1"/>
    <xf numFmtId="0" fontId="36" fillId="0" borderId="71" xfId="0" applyFont="1" applyBorder="1"/>
    <xf numFmtId="41" fontId="47" fillId="0" borderId="28" xfId="48" applyFont="1" applyBorder="1" applyAlignment="1"/>
    <xf numFmtId="41" fontId="47" fillId="0" borderId="18" xfId="48" applyFont="1" applyBorder="1" applyAlignment="1"/>
    <xf numFmtId="3" fontId="36" fillId="0" borderId="28" xfId="0" applyNumberFormat="1" applyFont="1" applyBorder="1"/>
    <xf numFmtId="1" fontId="36" fillId="0" borderId="20" xfId="0" applyNumberFormat="1" applyFont="1" applyBorder="1"/>
    <xf numFmtId="0" fontId="46" fillId="0" borderId="0" xfId="47" applyBorder="1" applyAlignment="1" applyProtection="1"/>
    <xf numFmtId="41" fontId="36" fillId="0" borderId="36" xfId="48" applyFont="1" applyBorder="1" applyAlignment="1"/>
    <xf numFmtId="0" fontId="37" fillId="0" borderId="0" xfId="0" applyFont="1" applyAlignment="1">
      <alignment vertical="top" wrapText="1"/>
    </xf>
    <xf numFmtId="0" fontId="37" fillId="0" borderId="0" xfId="0" applyFont="1" applyAlignment="1" applyProtection="1">
      <alignment vertical="top" wrapText="1"/>
      <protection locked="0"/>
    </xf>
    <xf numFmtId="0" fontId="35" fillId="0" borderId="0" xfId="0" applyFont="1" applyAlignment="1" applyProtection="1">
      <alignment vertical="top" wrapText="1"/>
      <protection locked="0"/>
    </xf>
    <xf numFmtId="0" fontId="32" fillId="0" borderId="31" xfId="0" applyFont="1" applyBorder="1" applyAlignment="1" applyProtection="1">
      <alignment horizontal="center" vertical="center"/>
      <protection locked="0"/>
    </xf>
    <xf numFmtId="0" fontId="32" fillId="0" borderId="30" xfId="0" applyFont="1" applyBorder="1" applyAlignment="1" applyProtection="1">
      <alignment horizontal="center" vertical="center"/>
      <protection locked="0"/>
    </xf>
    <xf numFmtId="0" fontId="32" fillId="0" borderId="30" xfId="0" applyFont="1" applyBorder="1" applyAlignment="1" applyProtection="1">
      <alignment vertical="center" wrapText="1"/>
      <protection locked="0"/>
    </xf>
    <xf numFmtId="0" fontId="0" fillId="0" borderId="30" xfId="0" applyBorder="1" applyProtection="1">
      <protection locked="0"/>
    </xf>
    <xf numFmtId="0" fontId="32" fillId="0" borderId="18" xfId="0" applyFont="1" applyBorder="1" applyAlignment="1" applyProtection="1">
      <alignment horizontal="center" vertical="center" wrapText="1"/>
      <protection locked="0"/>
    </xf>
    <xf numFmtId="3" fontId="55" fillId="0" borderId="18" xfId="0" applyNumberFormat="1" applyFont="1" applyBorder="1"/>
    <xf numFmtId="3" fontId="55" fillId="0" borderId="40" xfId="0" applyNumberFormat="1" applyFont="1" applyBorder="1"/>
    <xf numFmtId="41" fontId="36" fillId="0" borderId="44" xfId="48" applyFont="1" applyBorder="1" applyAlignment="1"/>
    <xf numFmtId="3" fontId="36" fillId="0" borderId="18" xfId="0" applyNumberFormat="1" applyFont="1" applyBorder="1"/>
    <xf numFmtId="0" fontId="41" fillId="0" borderId="18" xfId="0" applyFont="1" applyBorder="1"/>
    <xf numFmtId="3" fontId="36" fillId="0" borderId="20" xfId="0" applyNumberFormat="1" applyFont="1" applyBorder="1"/>
    <xf numFmtId="1" fontId="36" fillId="0" borderId="18" xfId="0" applyNumberFormat="1" applyFont="1" applyBorder="1"/>
    <xf numFmtId="0" fontId="32" fillId="0" borderId="31" xfId="34" applyFont="1" applyBorder="1" applyAlignment="1" applyProtection="1">
      <alignment horizontal="center" vertical="center"/>
      <protection locked="0"/>
    </xf>
    <xf numFmtId="0" fontId="21" fillId="24" borderId="31" xfId="34" applyFill="1" applyBorder="1"/>
    <xf numFmtId="0" fontId="35" fillId="0" borderId="0" xfId="44" applyFont="1" applyAlignment="1">
      <alignment horizontal="left" vertical="center" wrapText="1"/>
    </xf>
    <xf numFmtId="0" fontId="37" fillId="0" borderId="0" xfId="44" applyFont="1" applyAlignment="1">
      <alignment horizontal="left" vertical="center" wrapText="1"/>
    </xf>
    <xf numFmtId="0" fontId="32" fillId="0" borderId="69" xfId="0" applyFont="1" applyBorder="1" applyAlignment="1">
      <alignment wrapText="1"/>
    </xf>
    <xf numFmtId="0" fontId="56" fillId="0" borderId="0" xfId="44" applyFont="1"/>
    <xf numFmtId="0" fontId="57" fillId="0" borderId="0" xfId="44" applyFont="1" applyAlignment="1">
      <alignment horizontal="center"/>
    </xf>
    <xf numFmtId="0" fontId="56" fillId="0" borderId="0" xfId="44" applyFont="1" applyAlignment="1">
      <alignment horizontal="left"/>
    </xf>
    <xf numFmtId="0" fontId="57" fillId="0" borderId="0" xfId="44" applyFont="1" applyAlignment="1">
      <alignment horizontal="left"/>
    </xf>
    <xf numFmtId="0" fontId="57" fillId="0" borderId="0" xfId="44" applyFont="1"/>
    <xf numFmtId="168" fontId="57" fillId="0" borderId="0" xfId="44" applyNumberFormat="1" applyFont="1" applyAlignment="1">
      <alignment horizontal="center"/>
    </xf>
    <xf numFmtId="168" fontId="56" fillId="0" borderId="0" xfId="44" applyNumberFormat="1" applyFont="1"/>
    <xf numFmtId="0" fontId="57" fillId="25" borderId="0" xfId="44" applyFont="1" applyFill="1" applyAlignment="1">
      <alignment horizontal="center"/>
    </xf>
    <xf numFmtId="168" fontId="57" fillId="0" borderId="0" xfId="44" applyNumberFormat="1" applyFont="1"/>
    <xf numFmtId="167" fontId="57" fillId="0" borderId="0" xfId="44" applyNumberFormat="1" applyFont="1"/>
    <xf numFmtId="0" fontId="59" fillId="0" borderId="0" xfId="44" applyFont="1"/>
    <xf numFmtId="0" fontId="59" fillId="0" borderId="0" xfId="44" applyFont="1" applyAlignment="1">
      <alignment horizontal="center"/>
    </xf>
    <xf numFmtId="0" fontId="59" fillId="0" borderId="0" xfId="44" applyFont="1" applyAlignment="1">
      <alignment horizontal="left"/>
    </xf>
    <xf numFmtId="0" fontId="57" fillId="0" borderId="26" xfId="44" applyFont="1" applyBorder="1" applyAlignment="1" applyProtection="1">
      <alignment horizontal="center" vertical="center" wrapText="1"/>
      <protection locked="0"/>
    </xf>
    <xf numFmtId="0" fontId="57" fillId="0" borderId="18" xfId="44" applyFont="1" applyBorder="1" applyAlignment="1">
      <alignment horizontal="center" vertical="center" wrapText="1"/>
    </xf>
    <xf numFmtId="0" fontId="57" fillId="0" borderId="18" xfId="44" applyFont="1" applyBorder="1" applyAlignment="1" applyProtection="1">
      <alignment horizontal="center" vertical="center" wrapText="1"/>
      <protection locked="0"/>
    </xf>
    <xf numFmtId="0" fontId="57" fillId="0" borderId="18" xfId="0" applyFont="1" applyBorder="1" applyAlignment="1" applyProtection="1">
      <alignment horizontal="center" vertical="center" wrapText="1"/>
      <protection locked="0"/>
    </xf>
    <xf numFmtId="1" fontId="57" fillId="0" borderId="18" xfId="44" applyNumberFormat="1" applyFont="1" applyBorder="1" applyAlignment="1" applyProtection="1">
      <alignment horizontal="center" vertical="center" wrapText="1"/>
      <protection locked="0"/>
    </xf>
    <xf numFmtId="41" fontId="57" fillId="0" borderId="18" xfId="48" applyFont="1" applyFill="1" applyBorder="1" applyAlignment="1" applyProtection="1">
      <alignment horizontal="center" vertical="center" wrapText="1"/>
    </xf>
    <xf numFmtId="41" fontId="57" fillId="0" borderId="18" xfId="48" applyFont="1" applyFill="1" applyBorder="1" applyAlignment="1" applyProtection="1">
      <alignment horizontal="center" vertical="center" wrapText="1"/>
      <protection locked="0"/>
    </xf>
    <xf numFmtId="41" fontId="56" fillId="0" borderId="0" xfId="48" applyFont="1" applyFill="1" applyProtection="1"/>
    <xf numFmtId="168" fontId="57" fillId="0" borderId="18" xfId="44" applyNumberFormat="1" applyFont="1" applyBorder="1" applyAlignment="1" applyProtection="1">
      <alignment horizontal="center" vertical="center" wrapText="1"/>
      <protection locked="0"/>
    </xf>
    <xf numFmtId="0" fontId="56" fillId="0" borderId="0" xfId="44" quotePrefix="1" applyFont="1"/>
    <xf numFmtId="0" fontId="56" fillId="0" borderId="0" xfId="44" applyFont="1" applyAlignment="1">
      <alignment horizontal="center"/>
    </xf>
    <xf numFmtId="0" fontId="62" fillId="0" borderId="0" xfId="44" applyFont="1" applyAlignment="1">
      <alignment horizontal="left"/>
    </xf>
    <xf numFmtId="0" fontId="32" fillId="0" borderId="50" xfId="0" applyFont="1" applyBorder="1"/>
    <xf numFmtId="0" fontId="37" fillId="0" borderId="18" xfId="44" applyFont="1" applyBorder="1" applyAlignment="1" applyProtection="1">
      <alignment horizontal="center" vertical="center" wrapText="1"/>
      <protection locked="0"/>
    </xf>
    <xf numFmtId="0" fontId="36" fillId="0" borderId="60" xfId="0" applyFont="1" applyBorder="1"/>
    <xf numFmtId="3" fontId="36" fillId="0" borderId="40" xfId="0" applyNumberFormat="1" applyFont="1" applyBorder="1"/>
    <xf numFmtId="3" fontId="36" fillId="0" borderId="49" xfId="0" applyNumberFormat="1" applyFont="1" applyBorder="1"/>
    <xf numFmtId="3" fontId="36" fillId="0" borderId="35" xfId="0" applyNumberFormat="1" applyFont="1" applyBorder="1"/>
    <xf numFmtId="41" fontId="36" fillId="0" borderId="18" xfId="48" applyFont="1" applyBorder="1" applyAlignment="1"/>
    <xf numFmtId="41" fontId="36" fillId="0" borderId="20" xfId="48" applyFont="1" applyBorder="1" applyAlignment="1"/>
    <xf numFmtId="41" fontId="36" fillId="0" borderId="28" xfId="48" applyFont="1" applyBorder="1" applyAlignment="1"/>
    <xf numFmtId="10" fontId="36" fillId="0" borderId="20" xfId="45" applyNumberFormat="1" applyFont="1" applyBorder="1" applyAlignment="1"/>
    <xf numFmtId="10" fontId="36" fillId="0" borderId="36" xfId="45" applyNumberFormat="1" applyFont="1" applyBorder="1" applyAlignment="1"/>
    <xf numFmtId="0" fontId="71" fillId="0" borderId="0" xfId="0" applyFont="1" applyAlignment="1">
      <alignment vertical="center"/>
    </xf>
    <xf numFmtId="0" fontId="59" fillId="0" borderId="0" xfId="44" applyFont="1" applyProtection="1">
      <protection locked="0"/>
    </xf>
    <xf numFmtId="0" fontId="74" fillId="0" borderId="0" xfId="0" applyFont="1"/>
    <xf numFmtId="0" fontId="72" fillId="27" borderId="79" xfId="0" applyFont="1" applyFill="1" applyBorder="1" applyAlignment="1">
      <alignment vertical="center" wrapText="1"/>
    </xf>
    <xf numFmtId="0" fontId="72" fillId="28" borderId="79" xfId="0" applyFont="1" applyFill="1" applyBorder="1" applyAlignment="1">
      <alignment vertical="center" wrapText="1"/>
    </xf>
    <xf numFmtId="0" fontId="65" fillId="0" borderId="0" xfId="53" applyFont="1"/>
    <xf numFmtId="41" fontId="65" fillId="0" borderId="0" xfId="48" applyFont="1" applyProtection="1"/>
    <xf numFmtId="0" fontId="66" fillId="0" borderId="0" xfId="53" applyFont="1"/>
    <xf numFmtId="0" fontId="53" fillId="24" borderId="18" xfId="53" applyFont="1" applyFill="1" applyBorder="1" applyAlignment="1">
      <alignment horizontal="center"/>
    </xf>
    <xf numFmtId="0" fontId="65" fillId="0" borderId="18" xfId="53" applyFont="1" applyBorder="1"/>
    <xf numFmtId="0" fontId="68" fillId="24" borderId="18" xfId="53" applyFont="1" applyFill="1" applyBorder="1" applyAlignment="1">
      <alignment vertical="top" wrapText="1"/>
    </xf>
    <xf numFmtId="170" fontId="68" fillId="24" borderId="18" xfId="53" applyNumberFormat="1" applyFont="1" applyFill="1" applyBorder="1" applyAlignment="1">
      <alignment vertical="top" shrinkToFit="1"/>
    </xf>
    <xf numFmtId="171" fontId="69" fillId="0" borderId="18" xfId="53" applyNumberFormat="1" applyFont="1" applyBorder="1" applyAlignment="1">
      <alignment vertical="top" shrinkToFit="1"/>
    </xf>
    <xf numFmtId="41" fontId="65" fillId="0" borderId="18" xfId="48" applyFont="1" applyBorder="1" applyProtection="1"/>
    <xf numFmtId="41" fontId="65" fillId="0" borderId="43" xfId="48" applyFont="1" applyBorder="1" applyProtection="1"/>
    <xf numFmtId="0" fontId="65" fillId="0" borderId="0" xfId="53" applyFont="1" applyAlignment="1">
      <alignment wrapText="1"/>
    </xf>
    <xf numFmtId="9" fontId="49" fillId="0" borderId="20" xfId="45" applyFont="1" applyBorder="1" applyAlignment="1"/>
    <xf numFmtId="10" fontId="49" fillId="0" borderId="20" xfId="45" applyNumberFormat="1" applyFont="1" applyBorder="1" applyAlignment="1"/>
    <xf numFmtId="0" fontId="76" fillId="0" borderId="0" xfId="44" applyFont="1" applyAlignment="1">
      <alignment horizontal="left"/>
    </xf>
    <xf numFmtId="0" fontId="77" fillId="0" borderId="0" xfId="44" applyFont="1" applyAlignment="1">
      <alignment horizontal="left"/>
    </xf>
    <xf numFmtId="0" fontId="36" fillId="24" borderId="32" xfId="0" applyFont="1" applyFill="1" applyBorder="1"/>
    <xf numFmtId="3" fontId="47" fillId="0" borderId="40" xfId="0" applyNumberFormat="1" applyFont="1" applyBorder="1"/>
    <xf numFmtId="10" fontId="49" fillId="0" borderId="28" xfId="45" applyNumberFormat="1" applyFont="1" applyBorder="1" applyAlignment="1"/>
    <xf numFmtId="10" fontId="49" fillId="0" borderId="18" xfId="45" applyNumberFormat="1" applyFont="1" applyBorder="1" applyAlignment="1"/>
    <xf numFmtId="0" fontId="36" fillId="0" borderId="0" xfId="44" applyFont="1" applyProtection="1">
      <protection locked="0"/>
    </xf>
    <xf numFmtId="0" fontId="36" fillId="0" borderId="0" xfId="44" applyFont="1" applyAlignment="1" applyProtection="1">
      <alignment horizontal="left"/>
      <protection locked="0"/>
    </xf>
    <xf numFmtId="167" fontId="41" fillId="29" borderId="43" xfId="34" applyNumberFormat="1" applyFont="1" applyFill="1" applyBorder="1" applyProtection="1">
      <protection locked="0"/>
    </xf>
    <xf numFmtId="167" fontId="41" fillId="29" borderId="74" xfId="34" applyNumberFormat="1" applyFont="1" applyFill="1" applyBorder="1"/>
    <xf numFmtId="0" fontId="34" fillId="29" borderId="20" xfId="34" applyFont="1" applyFill="1" applyBorder="1" applyProtection="1">
      <protection locked="0"/>
    </xf>
    <xf numFmtId="167" fontId="41" fillId="29" borderId="29" xfId="34" applyNumberFormat="1" applyFont="1" applyFill="1" applyBorder="1"/>
    <xf numFmtId="0" fontId="34" fillId="24" borderId="13" xfId="0" applyFont="1" applyFill="1" applyBorder="1"/>
    <xf numFmtId="0" fontId="34" fillId="24" borderId="0" xfId="0" applyFont="1" applyFill="1"/>
    <xf numFmtId="0" fontId="34" fillId="24" borderId="14" xfId="0" applyFont="1" applyFill="1" applyBorder="1"/>
    <xf numFmtId="0" fontId="0" fillId="24" borderId="14" xfId="0" applyFill="1" applyBorder="1"/>
    <xf numFmtId="167" fontId="49" fillId="30" borderId="43" xfId="0" applyNumberFormat="1" applyFont="1" applyFill="1" applyBorder="1" applyProtection="1">
      <protection locked="0"/>
    </xf>
    <xf numFmtId="167" fontId="49" fillId="30" borderId="29" xfId="0" applyNumberFormat="1" applyFont="1" applyFill="1" applyBorder="1"/>
    <xf numFmtId="0" fontId="49" fillId="30" borderId="18" xfId="0" applyFont="1" applyFill="1" applyBorder="1" applyProtection="1">
      <protection locked="0"/>
    </xf>
    <xf numFmtId="167" fontId="49" fillId="30" borderId="20" xfId="0" applyNumberFormat="1" applyFont="1" applyFill="1" applyBorder="1" applyProtection="1">
      <protection locked="0"/>
    </xf>
    <xf numFmtId="167" fontId="36" fillId="30" borderId="20" xfId="0" applyNumberFormat="1" applyFont="1" applyFill="1" applyBorder="1" applyProtection="1">
      <protection locked="0"/>
    </xf>
    <xf numFmtId="167" fontId="36" fillId="30" borderId="20" xfId="0" applyNumberFormat="1" applyFont="1" applyFill="1" applyBorder="1"/>
    <xf numFmtId="10" fontId="49" fillId="30" borderId="20" xfId="45" applyNumberFormat="1" applyFont="1" applyFill="1" applyBorder="1" applyAlignment="1" applyProtection="1">
      <protection locked="0"/>
    </xf>
    <xf numFmtId="10" fontId="49" fillId="30" borderId="29" xfId="45" applyNumberFormat="1" applyFont="1" applyFill="1" applyBorder="1" applyAlignment="1"/>
    <xf numFmtId="10" fontId="49" fillId="30" borderId="18" xfId="45" applyNumberFormat="1" applyFont="1" applyFill="1" applyBorder="1" applyAlignment="1" applyProtection="1">
      <protection locked="0"/>
    </xf>
    <xf numFmtId="0" fontId="49" fillId="30" borderId="69" xfId="0" applyFont="1" applyFill="1" applyBorder="1" applyAlignment="1" applyProtection="1">
      <alignment wrapText="1"/>
      <protection locked="0"/>
    </xf>
    <xf numFmtId="167" fontId="49" fillId="30" borderId="20" xfId="0" applyNumberFormat="1" applyFont="1" applyFill="1" applyBorder="1"/>
    <xf numFmtId="1" fontId="49" fillId="30" borderId="32" xfId="0" applyNumberFormat="1" applyFont="1" applyFill="1" applyBorder="1" applyProtection="1">
      <protection locked="0"/>
    </xf>
    <xf numFmtId="1" fontId="49" fillId="30" borderId="32" xfId="0" applyNumberFormat="1" applyFont="1" applyFill="1" applyBorder="1"/>
    <xf numFmtId="0" fontId="49" fillId="30" borderId="69" xfId="0" applyFont="1" applyFill="1" applyBorder="1" applyAlignment="1">
      <alignment wrapText="1"/>
    </xf>
    <xf numFmtId="175" fontId="49" fillId="30" borderId="32" xfId="48" applyNumberFormat="1" applyFont="1" applyFill="1" applyBorder="1" applyAlignment="1" applyProtection="1">
      <protection locked="0"/>
    </xf>
    <xf numFmtId="175" fontId="49" fillId="30" borderId="32" xfId="48" applyNumberFormat="1" applyFont="1" applyFill="1" applyBorder="1" applyAlignment="1"/>
    <xf numFmtId="175" fontId="49" fillId="30" borderId="69" xfId="48" applyNumberFormat="1" applyFont="1" applyFill="1" applyBorder="1" applyAlignment="1" applyProtection="1">
      <alignment wrapText="1"/>
      <protection locked="0"/>
    </xf>
    <xf numFmtId="1" fontId="49" fillId="30" borderId="78" xfId="0" applyNumberFormat="1" applyFont="1" applyFill="1" applyBorder="1" applyProtection="1">
      <protection locked="0"/>
    </xf>
    <xf numFmtId="176" fontId="49" fillId="30" borderId="78" xfId="48" applyNumberFormat="1" applyFont="1" applyFill="1" applyBorder="1" applyAlignment="1" applyProtection="1">
      <protection locked="0"/>
    </xf>
    <xf numFmtId="176" fontId="49" fillId="30" borderId="32" xfId="48" applyNumberFormat="1" applyFont="1" applyFill="1" applyBorder="1" applyAlignment="1"/>
    <xf numFmtId="172" fontId="49" fillId="30" borderId="32" xfId="48" applyNumberFormat="1" applyFont="1" applyFill="1" applyBorder="1" applyAlignment="1" applyProtection="1">
      <protection locked="0"/>
    </xf>
    <xf numFmtId="1" fontId="49" fillId="30" borderId="20" xfId="0" applyNumberFormat="1" applyFont="1" applyFill="1" applyBorder="1" applyProtection="1">
      <protection locked="0"/>
    </xf>
    <xf numFmtId="1" fontId="49" fillId="30" borderId="20" xfId="0" applyNumberFormat="1" applyFont="1" applyFill="1" applyBorder="1"/>
    <xf numFmtId="9" fontId="49" fillId="30" borderId="20" xfId="45" applyFont="1" applyFill="1" applyBorder="1" applyAlignment="1" applyProtection="1">
      <protection locked="0"/>
    </xf>
    <xf numFmtId="9" fontId="49" fillId="30" borderId="20" xfId="45" applyFont="1" applyFill="1" applyBorder="1" applyAlignment="1"/>
    <xf numFmtId="9" fontId="49" fillId="30" borderId="18" xfId="45" applyFont="1" applyFill="1" applyBorder="1" applyAlignment="1" applyProtection="1">
      <protection locked="0"/>
    </xf>
    <xf numFmtId="3" fontId="49" fillId="30" borderId="43" xfId="0" applyNumberFormat="1" applyFont="1" applyFill="1" applyBorder="1" applyAlignment="1" applyProtection="1">
      <alignment horizontal="center" vertical="center"/>
      <protection locked="0"/>
    </xf>
    <xf numFmtId="3" fontId="49" fillId="30" borderId="18" xfId="0" applyNumberFormat="1" applyFont="1" applyFill="1" applyBorder="1" applyProtection="1">
      <protection locked="0"/>
    </xf>
    <xf numFmtId="3" fontId="49" fillId="30" borderId="43" xfId="0" applyNumberFormat="1" applyFont="1" applyFill="1" applyBorder="1" applyProtection="1">
      <protection locked="0"/>
    </xf>
    <xf numFmtId="10" fontId="49" fillId="30" borderId="43" xfId="45" applyNumberFormat="1" applyFont="1" applyFill="1" applyBorder="1" applyAlignment="1" applyProtection="1">
      <protection locked="0"/>
    </xf>
    <xf numFmtId="3" fontId="49" fillId="30" borderId="20" xfId="0" applyNumberFormat="1" applyFont="1" applyFill="1" applyBorder="1" applyProtection="1">
      <protection locked="0"/>
    </xf>
    <xf numFmtId="1" fontId="36" fillId="30" borderId="43" xfId="0" applyNumberFormat="1" applyFont="1" applyFill="1" applyBorder="1" applyProtection="1">
      <protection locked="0"/>
    </xf>
    <xf numFmtId="0" fontId="36" fillId="30" borderId="18" xfId="0" applyFont="1" applyFill="1" applyBorder="1" applyProtection="1">
      <protection locked="0"/>
    </xf>
    <xf numFmtId="168" fontId="49" fillId="30" borderId="43" xfId="0" applyNumberFormat="1" applyFont="1" applyFill="1" applyBorder="1" applyProtection="1">
      <protection locked="0"/>
    </xf>
    <xf numFmtId="41" fontId="36" fillId="30" borderId="18" xfId="48" applyFont="1" applyFill="1" applyBorder="1" applyAlignment="1" applyProtection="1">
      <protection locked="0"/>
    </xf>
    <xf numFmtId="172" fontId="36" fillId="30" borderId="18" xfId="48" applyNumberFormat="1" applyFont="1" applyFill="1" applyBorder="1" applyAlignment="1" applyProtection="1">
      <protection locked="0"/>
    </xf>
    <xf numFmtId="41" fontId="36" fillId="30" borderId="50" xfId="48" applyFont="1" applyFill="1" applyBorder="1" applyAlignment="1" applyProtection="1">
      <protection locked="0"/>
    </xf>
    <xf numFmtId="41" fontId="36" fillId="30" borderId="40" xfId="48" applyFont="1" applyFill="1" applyBorder="1" applyAlignment="1" applyProtection="1">
      <protection locked="0"/>
    </xf>
    <xf numFmtId="41" fontId="63" fillId="30" borderId="0" xfId="48" applyFont="1" applyFill="1"/>
    <xf numFmtId="41" fontId="70" fillId="30" borderId="18" xfId="48" applyFont="1" applyFill="1" applyBorder="1"/>
    <xf numFmtId="41" fontId="64" fillId="30" borderId="18" xfId="0" applyNumberFormat="1" applyFont="1" applyFill="1" applyBorder="1" applyProtection="1">
      <protection locked="0"/>
    </xf>
    <xf numFmtId="3" fontId="47" fillId="30" borderId="18" xfId="0" applyNumberFormat="1" applyFont="1" applyFill="1" applyBorder="1" applyProtection="1">
      <protection locked="0"/>
    </xf>
    <xf numFmtId="167" fontId="47" fillId="30" borderId="43" xfId="0" applyNumberFormat="1" applyFont="1" applyFill="1" applyBorder="1" applyProtection="1">
      <protection locked="0"/>
    </xf>
    <xf numFmtId="0" fontId="47" fillId="30" borderId="18" xfId="0" applyFont="1" applyFill="1" applyBorder="1" applyAlignment="1" applyProtection="1">
      <alignment horizontal="center"/>
      <protection locked="0"/>
    </xf>
    <xf numFmtId="10" fontId="36" fillId="30" borderId="20" xfId="45" applyNumberFormat="1" applyFont="1" applyFill="1" applyBorder="1" applyAlignment="1" applyProtection="1">
      <protection locked="0"/>
    </xf>
    <xf numFmtId="41" fontId="47" fillId="30" borderId="43" xfId="48" applyFont="1" applyFill="1" applyBorder="1" applyAlignment="1" applyProtection="1">
      <protection locked="0"/>
    </xf>
    <xf numFmtId="41" fontId="47" fillId="30" borderId="18" xfId="48" applyFont="1" applyFill="1" applyBorder="1" applyAlignment="1" applyProtection="1">
      <protection locked="0"/>
    </xf>
    <xf numFmtId="10" fontId="78" fillId="30" borderId="18" xfId="45" applyNumberFormat="1" applyFont="1" applyFill="1" applyBorder="1" applyAlignment="1" applyProtection="1">
      <alignment horizontal="center" vertical="center"/>
      <protection locked="0"/>
    </xf>
    <xf numFmtId="10" fontId="34" fillId="30" borderId="20" xfId="45" applyNumberFormat="1" applyFont="1" applyFill="1" applyBorder="1" applyAlignment="1" applyProtection="1">
      <protection locked="0"/>
    </xf>
    <xf numFmtId="0" fontId="49" fillId="30" borderId="18" xfId="0" applyFont="1" applyFill="1" applyBorder="1" applyAlignment="1" applyProtection="1">
      <alignment horizontal="center"/>
      <protection locked="0"/>
    </xf>
    <xf numFmtId="0" fontId="34" fillId="29" borderId="26" xfId="34" applyFont="1" applyFill="1" applyBorder="1"/>
    <xf numFmtId="0" fontId="34" fillId="29" borderId="27" xfId="34" applyFont="1" applyFill="1" applyBorder="1"/>
    <xf numFmtId="0" fontId="36" fillId="29" borderId="69" xfId="0" applyFont="1" applyFill="1" applyBorder="1" applyAlignment="1">
      <alignment horizontal="center"/>
    </xf>
    <xf numFmtId="0" fontId="34" fillId="29" borderId="26" xfId="0" applyFont="1" applyFill="1" applyBorder="1"/>
    <xf numFmtId="0" fontId="34" fillId="29" borderId="27" xfId="0" applyFont="1" applyFill="1" applyBorder="1"/>
    <xf numFmtId="0" fontId="36" fillId="29" borderId="58" xfId="0" applyFont="1" applyFill="1" applyBorder="1" applyAlignment="1">
      <alignment horizontal="center"/>
    </xf>
    <xf numFmtId="0" fontId="36" fillId="29" borderId="58" xfId="0" applyFont="1" applyFill="1" applyBorder="1"/>
    <xf numFmtId="0" fontId="36" fillId="29" borderId="51" xfId="0" applyFont="1" applyFill="1" applyBorder="1"/>
    <xf numFmtId="0" fontId="36" fillId="29" borderId="69" xfId="0" applyFont="1" applyFill="1" applyBorder="1"/>
    <xf numFmtId="0" fontId="0" fillId="29" borderId="0" xfId="0" applyFill="1"/>
    <xf numFmtId="0" fontId="34" fillId="29" borderId="50" xfId="0" applyFont="1" applyFill="1" applyBorder="1"/>
    <xf numFmtId="0" fontId="21" fillId="24" borderId="0" xfId="34" applyFill="1"/>
    <xf numFmtId="0" fontId="80" fillId="0" borderId="0" xfId="71" applyFont="1"/>
    <xf numFmtId="0" fontId="34" fillId="24" borderId="0" xfId="34" applyFont="1" applyFill="1"/>
    <xf numFmtId="0" fontId="34" fillId="24" borderId="0" xfId="34" applyFont="1" applyFill="1" applyAlignment="1">
      <alignment vertical="center"/>
    </xf>
    <xf numFmtId="0" fontId="34" fillId="33" borderId="51" xfId="34" applyFont="1" applyFill="1" applyBorder="1" applyAlignment="1">
      <alignment vertical="center"/>
    </xf>
    <xf numFmtId="0" fontId="34" fillId="33" borderId="52" xfId="34" applyFont="1" applyFill="1" applyBorder="1" applyAlignment="1">
      <alignment vertical="center"/>
    </xf>
    <xf numFmtId="0" fontId="34" fillId="0" borderId="37" xfId="34" applyFont="1" applyBorder="1" applyAlignment="1">
      <alignment vertical="center"/>
    </xf>
    <xf numFmtId="0" fontId="21" fillId="0" borderId="0" xfId="34" applyAlignment="1">
      <alignment vertical="center" wrapText="1"/>
    </xf>
    <xf numFmtId="0" fontId="21" fillId="0" borderId="49" xfId="34" applyBorder="1" applyAlignment="1">
      <alignment vertical="center" wrapText="1"/>
    </xf>
    <xf numFmtId="0" fontId="21" fillId="0" borderId="35" xfId="34" applyBorder="1" applyAlignment="1">
      <alignment vertical="center" wrapText="1"/>
    </xf>
    <xf numFmtId="0" fontId="34" fillId="0" borderId="40" xfId="34" applyFont="1" applyBorder="1" applyAlignment="1">
      <alignment vertical="center"/>
    </xf>
    <xf numFmtId="0" fontId="34" fillId="0" borderId="35" xfId="34" applyFont="1" applyBorder="1" applyAlignment="1">
      <alignment vertical="center"/>
    </xf>
    <xf numFmtId="0" fontId="21" fillId="0" borderId="40" xfId="34" applyBorder="1" applyAlignment="1" applyProtection="1">
      <alignment vertical="center" wrapText="1"/>
      <protection locked="0"/>
    </xf>
    <xf numFmtId="0" fontId="21" fillId="0" borderId="35" xfId="34" applyBorder="1" applyAlignment="1" applyProtection="1">
      <alignment vertical="center" wrapText="1"/>
      <protection locked="0"/>
    </xf>
    <xf numFmtId="0" fontId="21" fillId="0" borderId="40" xfId="34" applyBorder="1" applyAlignment="1">
      <alignment vertical="center" wrapText="1"/>
    </xf>
    <xf numFmtId="0" fontId="21" fillId="0" borderId="53" xfId="34" applyBorder="1" applyAlignment="1">
      <alignment vertical="center" wrapText="1"/>
    </xf>
    <xf numFmtId="0" fontId="34" fillId="0" borderId="15" xfId="34" applyFont="1" applyBorder="1" applyAlignment="1">
      <alignment vertical="center"/>
    </xf>
    <xf numFmtId="0" fontId="21" fillId="0" borderId="21" xfId="34" applyBorder="1" applyAlignment="1">
      <alignment vertical="center" wrapText="1"/>
    </xf>
    <xf numFmtId="0" fontId="21" fillId="0" borderId="22" xfId="34" applyBorder="1" applyAlignment="1">
      <alignment vertical="center" wrapText="1"/>
    </xf>
    <xf numFmtId="0" fontId="34" fillId="0" borderId="13" xfId="34" applyFont="1" applyBorder="1" applyAlignment="1">
      <alignment vertical="center"/>
    </xf>
    <xf numFmtId="0" fontId="34" fillId="0" borderId="0" xfId="34" applyFont="1" applyAlignment="1">
      <alignment vertical="center"/>
    </xf>
    <xf numFmtId="0" fontId="34" fillId="0" borderId="32" xfId="34" applyFont="1" applyBorder="1" applyAlignment="1">
      <alignment vertical="center"/>
    </xf>
    <xf numFmtId="0" fontId="21" fillId="0" borderId="45" xfId="34" applyBorder="1" applyAlignment="1">
      <alignment vertical="center" wrapText="1"/>
    </xf>
    <xf numFmtId="0" fontId="21" fillId="0" borderId="14" xfId="34" applyBorder="1" applyAlignment="1">
      <alignment vertical="center" wrapText="1"/>
    </xf>
    <xf numFmtId="0" fontId="80" fillId="0" borderId="0" xfId="71" applyFont="1" applyAlignment="1">
      <alignment wrapText="1"/>
    </xf>
    <xf numFmtId="0" fontId="80" fillId="24" borderId="0" xfId="71" applyFont="1" applyFill="1"/>
    <xf numFmtId="0" fontId="83" fillId="0" borderId="78" xfId="71" applyFont="1" applyBorder="1" applyAlignment="1">
      <alignment horizontal="center" vertical="center"/>
    </xf>
    <xf numFmtId="0" fontId="84" fillId="0" borderId="39" xfId="71" applyFont="1" applyBorder="1" applyAlignment="1">
      <alignment horizontal="center" vertical="center" wrapText="1"/>
    </xf>
    <xf numFmtId="0" fontId="84" fillId="0" borderId="78" xfId="71" applyFont="1" applyBorder="1" applyAlignment="1">
      <alignment horizontal="center" vertical="center"/>
    </xf>
    <xf numFmtId="0" fontId="84" fillId="0" borderId="78" xfId="71" applyFont="1" applyBorder="1" applyAlignment="1">
      <alignment horizontal="center" vertical="center" wrapText="1"/>
    </xf>
    <xf numFmtId="0" fontId="80" fillId="24" borderId="0" xfId="71" applyFont="1" applyFill="1" applyAlignment="1">
      <alignment vertical="center"/>
    </xf>
    <xf numFmtId="0" fontId="80" fillId="0" borderId="0" xfId="71" applyFont="1" applyAlignment="1">
      <alignment vertical="center"/>
    </xf>
    <xf numFmtId="0" fontId="85" fillId="0" borderId="70" xfId="71" applyFont="1" applyBorder="1" applyAlignment="1">
      <alignment horizontal="justify" vertical="center" wrapText="1"/>
    </xf>
    <xf numFmtId="0" fontId="85" fillId="0" borderId="12" xfId="71" applyFont="1" applyBorder="1" applyAlignment="1">
      <alignment vertical="center"/>
    </xf>
    <xf numFmtId="0" fontId="85" fillId="0" borderId="73" xfId="71" applyFont="1" applyBorder="1" applyAlignment="1">
      <alignment horizontal="justify" vertical="center" wrapText="1"/>
    </xf>
    <xf numFmtId="0" fontId="85" fillId="0" borderId="14" xfId="71" applyFont="1" applyBorder="1" applyAlignment="1">
      <alignment horizontal="left" vertical="center"/>
    </xf>
    <xf numFmtId="0" fontId="85" fillId="0" borderId="14" xfId="71" applyFont="1" applyBorder="1" applyAlignment="1">
      <alignment horizontal="justify" vertical="center"/>
    </xf>
    <xf numFmtId="0" fontId="80" fillId="0" borderId="14" xfId="71" applyFont="1" applyBorder="1"/>
    <xf numFmtId="0" fontId="85" fillId="0" borderId="73" xfId="71" applyFont="1" applyBorder="1" applyAlignment="1">
      <alignment horizontal="left" vertical="center" wrapText="1"/>
    </xf>
    <xf numFmtId="0" fontId="80" fillId="0" borderId="73" xfId="71" applyFont="1" applyBorder="1" applyAlignment="1">
      <alignment wrapText="1"/>
    </xf>
    <xf numFmtId="0" fontId="83" fillId="0" borderId="73" xfId="71" applyFont="1" applyBorder="1" applyAlignment="1">
      <alignment vertical="center" wrapText="1"/>
    </xf>
    <xf numFmtId="0" fontId="85" fillId="0" borderId="80" xfId="71" applyFont="1" applyBorder="1" applyAlignment="1">
      <alignment horizontal="justify" vertical="center" wrapText="1"/>
    </xf>
    <xf numFmtId="0" fontId="80" fillId="0" borderId="17" xfId="71" applyFont="1" applyBorder="1"/>
    <xf numFmtId="0" fontId="80" fillId="0" borderId="0" xfId="71" applyFont="1" applyAlignment="1">
      <alignment horizontal="left"/>
    </xf>
    <xf numFmtId="0" fontId="85" fillId="0" borderId="0" xfId="71" applyFont="1" applyAlignment="1">
      <alignment horizontal="left" vertical="center" wrapText="1"/>
    </xf>
    <xf numFmtId="0" fontId="83" fillId="0" borderId="0" xfId="71" applyFont="1" applyAlignment="1">
      <alignment horizontal="left" vertical="center"/>
    </xf>
    <xf numFmtId="0" fontId="85" fillId="0" borderId="0" xfId="71" applyFont="1" applyAlignment="1">
      <alignment horizontal="left" vertical="center"/>
    </xf>
    <xf numFmtId="0" fontId="83" fillId="0" borderId="73" xfId="71" applyFont="1" applyBorder="1" applyAlignment="1">
      <alignment horizontal="left" vertical="center" wrapText="1"/>
    </xf>
    <xf numFmtId="0" fontId="85" fillId="0" borderId="12" xfId="71" applyFont="1" applyBorder="1" applyAlignment="1">
      <alignment horizontal="left" vertical="center" wrapText="1"/>
    </xf>
    <xf numFmtId="0" fontId="85" fillId="0" borderId="14" xfId="71" applyFont="1" applyBorder="1" applyAlignment="1">
      <alignment horizontal="left" vertical="center" wrapText="1"/>
    </xf>
    <xf numFmtId="0" fontId="85" fillId="0" borderId="70" xfId="71" applyFont="1" applyBorder="1" applyAlignment="1">
      <alignment horizontal="left" vertical="center" wrapText="1"/>
    </xf>
    <xf numFmtId="0" fontId="82" fillId="0" borderId="0" xfId="71" applyFont="1" applyAlignment="1">
      <alignment horizontal="left" vertical="center"/>
    </xf>
    <xf numFmtId="0" fontId="85" fillId="0" borderId="12" xfId="71" applyFont="1" applyBorder="1" applyAlignment="1">
      <alignment horizontal="left" vertical="center"/>
    </xf>
    <xf numFmtId="0" fontId="83" fillId="0" borderId="73" xfId="71" applyFont="1" applyBorder="1" applyAlignment="1">
      <alignment horizontal="justify" vertical="center" wrapText="1"/>
    </xf>
    <xf numFmtId="0" fontId="83" fillId="0" borderId="80" xfId="71" applyFont="1" applyBorder="1" applyAlignment="1">
      <alignment horizontal="justify" vertical="center" wrapText="1"/>
    </xf>
    <xf numFmtId="0" fontId="83" fillId="0" borderId="0" xfId="71" applyFont="1" applyAlignment="1">
      <alignment horizontal="justify" vertical="center" wrapText="1"/>
    </xf>
    <xf numFmtId="0" fontId="85" fillId="0" borderId="80" xfId="71" applyFont="1" applyBorder="1" applyAlignment="1">
      <alignment horizontal="left" vertical="center" wrapText="1"/>
    </xf>
    <xf numFmtId="0" fontId="86" fillId="0" borderId="0" xfId="71" applyFont="1" applyAlignment="1">
      <alignment horizontal="left"/>
    </xf>
    <xf numFmtId="167" fontId="57" fillId="26" borderId="26" xfId="44" applyNumberFormat="1" applyFont="1" applyFill="1" applyBorder="1" applyAlignment="1">
      <alignment horizontal="center" vertical="center" wrapText="1"/>
    </xf>
    <xf numFmtId="167" fontId="57" fillId="26" borderId="18" xfId="44" applyNumberFormat="1" applyFont="1" applyFill="1" applyBorder="1" applyAlignment="1">
      <alignment horizontal="center" vertical="center" wrapText="1"/>
    </xf>
    <xf numFmtId="2" fontId="57" fillId="26" borderId="18" xfId="44" applyNumberFormat="1" applyFont="1" applyFill="1" applyBorder="1" applyAlignment="1">
      <alignment horizontal="center" vertical="center" wrapText="1"/>
    </xf>
    <xf numFmtId="2" fontId="57" fillId="26" borderId="18" xfId="46" applyNumberFormat="1" applyFont="1" applyFill="1" applyBorder="1" applyAlignment="1" applyProtection="1">
      <alignment horizontal="center" vertical="center" wrapText="1"/>
    </xf>
    <xf numFmtId="0" fontId="57" fillId="26" borderId="18" xfId="44" applyFont="1" applyFill="1" applyBorder="1" applyAlignment="1">
      <alignment horizontal="center" vertical="center" wrapText="1"/>
    </xf>
    <xf numFmtId="10" fontId="57" fillId="26" borderId="18" xfId="45" applyNumberFormat="1" applyFont="1" applyFill="1" applyBorder="1" applyAlignment="1" applyProtection="1">
      <alignment horizontal="center" vertical="center" wrapText="1"/>
    </xf>
    <xf numFmtId="1" fontId="57" fillId="26" borderId="18" xfId="44" applyNumberFormat="1" applyFont="1" applyFill="1" applyBorder="1" applyAlignment="1">
      <alignment horizontal="center" vertical="center" wrapText="1"/>
    </xf>
    <xf numFmtId="41" fontId="57" fillId="26" borderId="18" xfId="48" applyFont="1" applyFill="1" applyBorder="1" applyAlignment="1" applyProtection="1">
      <alignment horizontal="center" vertical="center" wrapText="1"/>
    </xf>
    <xf numFmtId="168" fontId="57" fillId="26" borderId="18" xfId="44" applyNumberFormat="1" applyFont="1" applyFill="1" applyBorder="1" applyAlignment="1">
      <alignment horizontal="center" vertical="center" wrapText="1"/>
    </xf>
    <xf numFmtId="9" fontId="57" fillId="26" borderId="18" xfId="45" applyFont="1" applyFill="1" applyBorder="1" applyAlignment="1" applyProtection="1">
      <alignment horizontal="center" vertical="center" wrapText="1"/>
    </xf>
    <xf numFmtId="41" fontId="57" fillId="0" borderId="35" xfId="48" applyFont="1" applyFill="1" applyBorder="1" applyAlignment="1" applyProtection="1">
      <alignment horizontal="center" vertical="center" wrapText="1"/>
    </xf>
    <xf numFmtId="0" fontId="58" fillId="35" borderId="78" xfId="44" applyFont="1" applyFill="1" applyBorder="1" applyAlignment="1">
      <alignment horizontal="center" vertical="center" wrapText="1"/>
    </xf>
    <xf numFmtId="167" fontId="57" fillId="35" borderId="78" xfId="44" applyNumberFormat="1" applyFont="1" applyFill="1" applyBorder="1" applyAlignment="1">
      <alignment horizontal="center" vertical="center" wrapText="1"/>
    </xf>
    <xf numFmtId="1" fontId="57" fillId="35" borderId="78" xfId="44" applyNumberFormat="1" applyFont="1" applyFill="1" applyBorder="1" applyAlignment="1">
      <alignment horizontal="center" vertical="center" wrapText="1"/>
    </xf>
    <xf numFmtId="41" fontId="57" fillId="35" borderId="78" xfId="48" applyFont="1" applyFill="1" applyBorder="1" applyAlignment="1" applyProtection="1">
      <alignment horizontal="center" vertical="center" wrapText="1"/>
    </xf>
    <xf numFmtId="168" fontId="57" fillId="35" borderId="78" xfId="44" applyNumberFormat="1" applyFont="1" applyFill="1" applyBorder="1" applyAlignment="1">
      <alignment horizontal="center" vertical="center" wrapText="1"/>
    </xf>
    <xf numFmtId="10" fontId="57" fillId="35" borderId="78" xfId="45" applyNumberFormat="1" applyFont="1" applyFill="1" applyBorder="1" applyAlignment="1" applyProtection="1">
      <alignment horizontal="center" vertical="center" wrapText="1"/>
    </xf>
    <xf numFmtId="4" fontId="57" fillId="35" borderId="78" xfId="44" applyNumberFormat="1" applyFont="1" applyFill="1" applyBorder="1" applyAlignment="1">
      <alignment horizontal="center" vertical="center" wrapText="1"/>
    </xf>
    <xf numFmtId="0" fontId="58" fillId="36" borderId="78" xfId="44" applyFont="1" applyFill="1" applyBorder="1" applyAlignment="1">
      <alignment horizontal="center" vertical="center" wrapText="1"/>
    </xf>
    <xf numFmtId="167" fontId="57" fillId="36" borderId="78" xfId="44" applyNumberFormat="1" applyFont="1" applyFill="1" applyBorder="1" applyAlignment="1">
      <alignment horizontal="center" vertical="center" wrapText="1"/>
    </xf>
    <xf numFmtId="0" fontId="57" fillId="36" borderId="78" xfId="44" applyFont="1" applyFill="1" applyBorder="1" applyAlignment="1">
      <alignment horizontal="center" vertical="center" wrapText="1"/>
    </xf>
    <xf numFmtId="1" fontId="57" fillId="36" borderId="78" xfId="44" applyNumberFormat="1" applyFont="1" applyFill="1" applyBorder="1" applyAlignment="1">
      <alignment horizontal="center" vertical="center" wrapText="1"/>
    </xf>
    <xf numFmtId="41" fontId="57" fillId="36" borderId="78" xfId="48" applyFont="1" applyFill="1" applyBorder="1" applyAlignment="1" applyProtection="1">
      <alignment horizontal="center" vertical="center" wrapText="1"/>
    </xf>
    <xf numFmtId="168" fontId="57" fillId="36" borderId="78" xfId="44" applyNumberFormat="1" applyFont="1" applyFill="1" applyBorder="1" applyAlignment="1">
      <alignment horizontal="center" vertical="center" wrapText="1"/>
    </xf>
    <xf numFmtId="10" fontId="57" fillId="36" borderId="78" xfId="45" applyNumberFormat="1" applyFont="1" applyFill="1" applyBorder="1" applyAlignment="1" applyProtection="1">
      <alignment horizontal="center" vertical="center" wrapText="1"/>
    </xf>
    <xf numFmtId="4" fontId="57" fillId="36" borderId="78" xfId="44" applyNumberFormat="1" applyFont="1" applyFill="1" applyBorder="1" applyAlignment="1">
      <alignment horizontal="center" vertical="center" wrapText="1"/>
    </xf>
    <xf numFmtId="0" fontId="75" fillId="37" borderId="79" xfId="0" applyFont="1" applyFill="1" applyBorder="1" applyAlignment="1">
      <alignment horizontal="center" wrapText="1"/>
    </xf>
    <xf numFmtId="0" fontId="67" fillId="0" borderId="0" xfId="53" applyFont="1" applyAlignment="1">
      <alignment wrapText="1"/>
    </xf>
    <xf numFmtId="0" fontId="67" fillId="0" borderId="0" xfId="53" applyFont="1"/>
    <xf numFmtId="41" fontId="67" fillId="0" borderId="0" xfId="48" applyFont="1" applyProtection="1"/>
    <xf numFmtId="41" fontId="67" fillId="31" borderId="78" xfId="48" applyFont="1" applyFill="1" applyBorder="1" applyProtection="1"/>
    <xf numFmtId="41" fontId="66" fillId="31" borderId="78" xfId="48" applyFont="1" applyFill="1" applyBorder="1" applyAlignment="1" applyProtection="1">
      <alignment horizontal="center" vertical="center"/>
    </xf>
    <xf numFmtId="0" fontId="34" fillId="30" borderId="18" xfId="0" applyFont="1" applyFill="1" applyBorder="1" applyProtection="1">
      <protection locked="0"/>
    </xf>
    <xf numFmtId="0" fontId="49" fillId="30" borderId="20" xfId="0" applyFont="1" applyFill="1" applyBorder="1" applyProtection="1">
      <protection locked="0"/>
    </xf>
    <xf numFmtId="177" fontId="49" fillId="30" borderId="20" xfId="48" applyNumberFormat="1" applyFont="1" applyFill="1" applyBorder="1" applyAlignment="1" applyProtection="1">
      <protection locked="0"/>
    </xf>
    <xf numFmtId="177" fontId="49" fillId="30" borderId="29" xfId="48" applyNumberFormat="1" applyFont="1" applyFill="1" applyBorder="1" applyAlignment="1"/>
    <xf numFmtId="177" fontId="49" fillId="30" borderId="18" xfId="48" applyNumberFormat="1" applyFont="1" applyFill="1" applyBorder="1" applyProtection="1">
      <protection locked="0"/>
    </xf>
    <xf numFmtId="2" fontId="49" fillId="30" borderId="20" xfId="0" applyNumberFormat="1" applyFont="1" applyFill="1" applyBorder="1"/>
    <xf numFmtId="41" fontId="34" fillId="30" borderId="18" xfId="48" applyFont="1" applyFill="1" applyBorder="1" applyProtection="1">
      <protection locked="0"/>
    </xf>
    <xf numFmtId="167" fontId="49" fillId="30" borderId="18" xfId="0" applyNumberFormat="1" applyFont="1" applyFill="1" applyBorder="1" applyProtection="1">
      <protection locked="0"/>
    </xf>
    <xf numFmtId="175" fontId="49" fillId="30" borderId="32" xfId="48" applyNumberFormat="1" applyFont="1" applyFill="1" applyBorder="1" applyAlignment="1" applyProtection="1">
      <alignment horizontal="center"/>
      <protection locked="0"/>
    </xf>
    <xf numFmtId="175" fontId="49" fillId="30" borderId="32" xfId="48" applyNumberFormat="1" applyFont="1" applyFill="1" applyBorder="1" applyAlignment="1">
      <alignment horizontal="center"/>
    </xf>
    <xf numFmtId="0" fontId="49" fillId="30" borderId="69" xfId="0" applyFont="1" applyFill="1" applyBorder="1" applyAlignment="1" applyProtection="1">
      <alignment horizontal="center" wrapText="1"/>
      <protection locked="0"/>
    </xf>
    <xf numFmtId="0" fontId="49" fillId="30" borderId="69" xfId="0" applyFont="1" applyFill="1" applyBorder="1" applyAlignment="1">
      <alignment horizontal="center" wrapText="1"/>
    </xf>
    <xf numFmtId="2" fontId="49" fillId="30" borderId="78" xfId="0" applyNumberFormat="1" applyFont="1" applyFill="1" applyBorder="1" applyProtection="1">
      <protection locked="0"/>
    </xf>
    <xf numFmtId="172" fontId="49" fillId="0" borderId="20" xfId="48" applyNumberFormat="1" applyFont="1" applyBorder="1" applyAlignment="1"/>
    <xf numFmtId="173" fontId="49" fillId="30" borderId="20" xfId="0" applyNumberFormat="1" applyFont="1" applyFill="1" applyBorder="1" applyProtection="1">
      <protection locked="0"/>
    </xf>
    <xf numFmtId="174" fontId="49" fillId="30" borderId="20" xfId="0" applyNumberFormat="1" applyFont="1" applyFill="1" applyBorder="1"/>
    <xf numFmtId="2" fontId="49" fillId="30" borderId="20" xfId="0" applyNumberFormat="1" applyFont="1" applyFill="1" applyBorder="1" applyProtection="1">
      <protection locked="0"/>
    </xf>
    <xf numFmtId="167" fontId="36" fillId="30" borderId="43" xfId="0" applyNumberFormat="1" applyFont="1" applyFill="1" applyBorder="1" applyProtection="1">
      <protection locked="0"/>
    </xf>
    <xf numFmtId="0" fontId="85" fillId="0" borderId="14" xfId="71" applyFont="1" applyBorder="1" applyAlignment="1">
      <alignment horizontal="justify" vertical="center" wrapText="1"/>
    </xf>
    <xf numFmtId="0" fontId="88" fillId="0" borderId="0" xfId="0" applyFont="1" applyAlignment="1">
      <alignment horizontal="justify" vertical="center"/>
    </xf>
    <xf numFmtId="0" fontId="90" fillId="0" borderId="0" xfId="0" applyFont="1" applyAlignment="1">
      <alignment horizontal="justify" vertical="center"/>
    </xf>
    <xf numFmtId="0" fontId="91" fillId="0" borderId="0" xfId="0" applyFont="1" applyAlignment="1">
      <alignment wrapText="1"/>
    </xf>
    <xf numFmtId="0" fontId="91" fillId="0" borderId="0" xfId="0" applyFont="1"/>
    <xf numFmtId="0" fontId="93" fillId="0" borderId="0" xfId="0" applyFont="1"/>
    <xf numFmtId="0" fontId="85" fillId="0" borderId="14" xfId="71" applyFont="1" applyBorder="1" applyAlignment="1">
      <alignment vertical="center"/>
    </xf>
    <xf numFmtId="0" fontId="89" fillId="0" borderId="0" xfId="0" applyFont="1" applyAlignment="1">
      <alignment horizontal="justify" vertical="center"/>
    </xf>
    <xf numFmtId="0" fontId="88" fillId="0" borderId="0" xfId="0" applyFont="1" applyAlignment="1">
      <alignment vertical="center"/>
    </xf>
    <xf numFmtId="0" fontId="80" fillId="0" borderId="14" xfId="71" applyFont="1" applyBorder="1" applyAlignment="1">
      <alignment wrapText="1"/>
    </xf>
    <xf numFmtId="0" fontId="80" fillId="0" borderId="17" xfId="71" applyFont="1" applyBorder="1" applyAlignment="1">
      <alignment wrapText="1"/>
    </xf>
    <xf numFmtId="41" fontId="36" fillId="30" borderId="43" xfId="48" applyFont="1" applyFill="1" applyBorder="1" applyAlignment="1" applyProtection="1">
      <protection locked="0"/>
    </xf>
    <xf numFmtId="0" fontId="76" fillId="25" borderId="0" xfId="44" applyFont="1" applyFill="1" applyAlignment="1">
      <alignment horizontal="left"/>
    </xf>
    <xf numFmtId="0" fontId="49" fillId="26" borderId="78" xfId="0" applyFont="1" applyFill="1" applyBorder="1" applyAlignment="1">
      <alignment horizontal="center" vertical="center"/>
    </xf>
    <xf numFmtId="0" fontId="49" fillId="26" borderId="78" xfId="0" applyFont="1" applyFill="1" applyBorder="1" applyAlignment="1">
      <alignment horizontal="center" vertical="center" wrapText="1"/>
    </xf>
    <xf numFmtId="0" fontId="57" fillId="0" borderId="46" xfId="44" applyFont="1" applyBorder="1" applyAlignment="1" applyProtection="1">
      <alignment horizontal="center" vertical="center" wrapText="1"/>
      <protection locked="0"/>
    </xf>
    <xf numFmtId="167" fontId="57" fillId="26" borderId="27" xfId="44" applyNumberFormat="1" applyFont="1" applyFill="1" applyBorder="1" applyAlignment="1">
      <alignment horizontal="center" vertical="center" wrapText="1"/>
    </xf>
    <xf numFmtId="0" fontId="57" fillId="0" borderId="42" xfId="44" applyFont="1" applyBorder="1" applyAlignment="1" applyProtection="1">
      <alignment horizontal="center" vertical="center" wrapText="1"/>
      <protection locked="0"/>
    </xf>
    <xf numFmtId="167" fontId="57" fillId="26" borderId="28" xfId="44" applyNumberFormat="1" applyFont="1" applyFill="1" applyBorder="1" applyAlignment="1">
      <alignment horizontal="center" vertical="center" wrapText="1"/>
    </xf>
    <xf numFmtId="2" fontId="57" fillId="26" borderId="28" xfId="44" applyNumberFormat="1" applyFont="1" applyFill="1" applyBorder="1" applyAlignment="1">
      <alignment horizontal="center" vertical="center" wrapText="1"/>
    </xf>
    <xf numFmtId="167" fontId="57" fillId="0" borderId="42" xfId="44" applyNumberFormat="1" applyFont="1" applyBorder="1" applyAlignment="1" applyProtection="1">
      <alignment horizontal="center" vertical="center" wrapText="1"/>
      <protection locked="0"/>
    </xf>
    <xf numFmtId="0" fontId="57" fillId="0" borderId="42" xfId="0" applyFont="1" applyBorder="1" applyAlignment="1" applyProtection="1">
      <alignment horizontal="center" vertical="center" wrapText="1"/>
      <protection locked="0"/>
    </xf>
    <xf numFmtId="2" fontId="57" fillId="26" borderId="28" xfId="46" applyNumberFormat="1" applyFont="1" applyFill="1" applyBorder="1" applyAlignment="1" applyProtection="1">
      <alignment horizontal="center" vertical="center" wrapText="1"/>
    </xf>
    <xf numFmtId="0" fontId="57" fillId="26" borderId="28" xfId="44" applyFont="1" applyFill="1" applyBorder="1" applyAlignment="1">
      <alignment horizontal="center" vertical="center" wrapText="1"/>
    </xf>
    <xf numFmtId="10" fontId="57" fillId="26" borderId="28" xfId="45" applyNumberFormat="1" applyFont="1" applyFill="1" applyBorder="1" applyAlignment="1" applyProtection="1">
      <alignment horizontal="center" vertical="center" wrapText="1"/>
    </xf>
    <xf numFmtId="1" fontId="57" fillId="26" borderId="28" xfId="44" applyNumberFormat="1" applyFont="1" applyFill="1" applyBorder="1" applyAlignment="1">
      <alignment horizontal="center" vertical="center" wrapText="1"/>
    </xf>
    <xf numFmtId="41" fontId="57" fillId="0" borderId="42" xfId="44" applyNumberFormat="1" applyFont="1" applyBorder="1" applyAlignment="1">
      <alignment horizontal="center" vertical="center" wrapText="1"/>
    </xf>
    <xf numFmtId="0" fontId="57" fillId="0" borderId="42" xfId="44" applyFont="1" applyBorder="1" applyAlignment="1">
      <alignment horizontal="center" vertical="center" wrapText="1"/>
    </xf>
    <xf numFmtId="41" fontId="57" fillId="0" borderId="42" xfId="48" applyFont="1" applyFill="1" applyBorder="1" applyAlignment="1" applyProtection="1">
      <alignment horizontal="center" vertical="center" wrapText="1"/>
      <protection locked="0"/>
    </xf>
    <xf numFmtId="41" fontId="57" fillId="26" borderId="28" xfId="48" applyFont="1" applyFill="1" applyBorder="1" applyAlignment="1" applyProtection="1">
      <alignment horizontal="center" vertical="center" wrapText="1"/>
    </xf>
    <xf numFmtId="168" fontId="57" fillId="0" borderId="42" xfId="44" applyNumberFormat="1" applyFont="1" applyBorder="1" applyAlignment="1" applyProtection="1">
      <alignment horizontal="center" vertical="center" wrapText="1"/>
      <protection locked="0"/>
    </xf>
    <xf numFmtId="168" fontId="57" fillId="26" borderId="28" xfId="44" applyNumberFormat="1" applyFont="1" applyFill="1" applyBorder="1" applyAlignment="1">
      <alignment horizontal="center" vertical="center" wrapText="1"/>
    </xf>
    <xf numFmtId="41" fontId="57" fillId="0" borderId="42" xfId="48" applyFont="1" applyFill="1" applyBorder="1" applyAlignment="1" applyProtection="1">
      <alignment horizontal="center" vertical="center" wrapText="1"/>
    </xf>
    <xf numFmtId="168" fontId="37" fillId="0" borderId="42" xfId="44" applyNumberFormat="1" applyFont="1" applyBorder="1" applyAlignment="1" applyProtection="1">
      <alignment horizontal="center" vertical="center" wrapText="1"/>
      <protection locked="0"/>
    </xf>
    <xf numFmtId="9" fontId="57" fillId="26" borderId="28" xfId="45" applyFont="1" applyFill="1" applyBorder="1" applyAlignment="1" applyProtection="1">
      <alignment horizontal="center" vertical="center" wrapText="1"/>
    </xf>
    <xf numFmtId="168" fontId="57" fillId="0" borderId="19" xfId="44" applyNumberFormat="1" applyFont="1" applyBorder="1" applyAlignment="1" applyProtection="1">
      <alignment horizontal="center" vertical="center" wrapText="1"/>
      <protection locked="0"/>
    </xf>
    <xf numFmtId="168" fontId="57" fillId="0" borderId="20" xfId="44" applyNumberFormat="1" applyFont="1" applyBorder="1" applyAlignment="1" applyProtection="1">
      <alignment horizontal="center" vertical="center" wrapText="1"/>
      <protection locked="0"/>
    </xf>
    <xf numFmtId="9" fontId="57" fillId="26" borderId="29" xfId="45" applyFont="1" applyFill="1" applyBorder="1" applyAlignment="1" applyProtection="1">
      <alignment horizontal="center" vertical="center" wrapText="1"/>
    </xf>
    <xf numFmtId="0" fontId="58" fillId="26" borderId="75" xfId="44" applyFont="1" applyFill="1" applyBorder="1" applyAlignment="1">
      <alignment horizontal="center" vertical="center" wrapText="1"/>
    </xf>
    <xf numFmtId="0" fontId="58" fillId="26" borderId="76" xfId="44" applyFont="1" applyFill="1" applyBorder="1" applyAlignment="1">
      <alignment horizontal="center" vertical="center" wrapText="1"/>
    </xf>
    <xf numFmtId="0" fontId="58" fillId="26" borderId="77" xfId="44" applyFont="1" applyFill="1" applyBorder="1" applyAlignment="1">
      <alignment horizontal="center" vertical="center" wrapText="1"/>
    </xf>
    <xf numFmtId="0" fontId="59" fillId="0" borderId="81" xfId="44" applyFont="1" applyBorder="1" applyAlignment="1">
      <alignment horizontal="center" vertical="center"/>
    </xf>
    <xf numFmtId="0" fontId="59" fillId="0" borderId="82" xfId="44" applyFont="1" applyBorder="1" applyAlignment="1">
      <alignment horizontal="center" vertical="center"/>
    </xf>
    <xf numFmtId="0" fontId="59" fillId="0" borderId="83" xfId="44" applyFont="1" applyBorder="1" applyAlignment="1">
      <alignment horizontal="center" vertical="center"/>
    </xf>
    <xf numFmtId="41" fontId="59" fillId="0" borderId="83" xfId="48" applyFont="1" applyFill="1" applyBorder="1" applyAlignment="1" applyProtection="1">
      <alignment horizontal="center" vertical="center"/>
    </xf>
    <xf numFmtId="0" fontId="59" fillId="0" borderId="83" xfId="44" applyFont="1" applyBorder="1" applyAlignment="1">
      <alignment horizontal="center" vertical="center" wrapText="1"/>
    </xf>
    <xf numFmtId="0" fontId="59" fillId="0" borderId="80" xfId="44" applyFont="1" applyBorder="1" applyAlignment="1">
      <alignment horizontal="center" vertical="center"/>
    </xf>
    <xf numFmtId="0" fontId="37" fillId="0" borderId="81" xfId="44" applyFont="1" applyBorder="1" applyAlignment="1">
      <alignment vertical="center" wrapText="1"/>
    </xf>
    <xf numFmtId="0" fontId="37" fillId="0" borderId="83" xfId="44" applyFont="1" applyBorder="1" applyAlignment="1">
      <alignment vertical="center" wrapText="1"/>
    </xf>
    <xf numFmtId="0" fontId="57" fillId="0" borderId="83" xfId="44" applyFont="1" applyBorder="1" applyAlignment="1">
      <alignment vertical="center" wrapText="1"/>
    </xf>
    <xf numFmtId="41" fontId="57" fillId="0" borderId="83" xfId="48" applyFont="1" applyFill="1" applyBorder="1" applyAlignment="1" applyProtection="1">
      <alignment vertical="center" wrapText="1"/>
    </xf>
    <xf numFmtId="0" fontId="37" fillId="0" borderId="84" xfId="44" applyFont="1" applyBorder="1" applyAlignment="1">
      <alignment vertical="center" wrapText="1"/>
    </xf>
    <xf numFmtId="0" fontId="60" fillId="0" borderId="81" xfId="47" quotePrefix="1" applyFont="1" applyFill="1" applyBorder="1" applyAlignment="1" applyProtection="1">
      <alignment horizontal="center" vertical="center" wrapText="1"/>
    </xf>
    <xf numFmtId="0" fontId="60" fillId="0" borderId="83" xfId="47" quotePrefix="1" applyFont="1" applyFill="1" applyBorder="1" applyAlignment="1" applyProtection="1">
      <alignment horizontal="center" vertical="center" wrapText="1"/>
    </xf>
    <xf numFmtId="0" fontId="60" fillId="0" borderId="83" xfId="47" applyFont="1" applyFill="1" applyBorder="1" applyAlignment="1" applyProtection="1">
      <alignment horizontal="center" vertical="center" wrapText="1"/>
    </xf>
    <xf numFmtId="41" fontId="60" fillId="0" borderId="83" xfId="47" applyNumberFormat="1" applyFont="1" applyFill="1" applyBorder="1" applyAlignment="1" applyProtection="1">
      <alignment horizontal="center" vertical="center" wrapText="1"/>
    </xf>
    <xf numFmtId="41" fontId="60" fillId="0" borderId="83" xfId="47" quotePrefix="1" applyNumberFormat="1" applyFont="1" applyFill="1" applyBorder="1" applyAlignment="1" applyProtection="1">
      <alignment horizontal="center" vertical="center" wrapText="1"/>
    </xf>
    <xf numFmtId="0" fontId="57" fillId="0" borderId="83" xfId="44" applyFont="1" applyBorder="1" applyAlignment="1">
      <alignment horizontal="center" vertical="center" wrapText="1"/>
    </xf>
    <xf numFmtId="0" fontId="57" fillId="0" borderId="80" xfId="44" applyFont="1" applyBorder="1" applyAlignment="1">
      <alignment horizontal="center" vertical="center" wrapText="1"/>
    </xf>
    <xf numFmtId="0" fontId="37" fillId="0" borderId="81" xfId="44" applyFont="1" applyBorder="1" applyAlignment="1">
      <alignment horizontal="left" vertical="center" wrapText="1"/>
    </xf>
    <xf numFmtId="0" fontId="37" fillId="0" borderId="83" xfId="44" applyFont="1" applyBorder="1" applyAlignment="1">
      <alignment horizontal="left" vertical="center" wrapText="1"/>
    </xf>
    <xf numFmtId="0" fontId="57" fillId="0" borderId="83" xfId="44" applyFont="1" applyBorder="1" applyAlignment="1">
      <alignment horizontal="left" vertical="center" wrapText="1"/>
    </xf>
    <xf numFmtId="0" fontId="61" fillId="0" borderId="83" xfId="44" applyFont="1" applyBorder="1" applyAlignment="1">
      <alignment horizontal="left" vertical="center" wrapText="1"/>
    </xf>
    <xf numFmtId="41" fontId="57" fillId="0" borderId="83" xfId="48" applyFont="1" applyFill="1" applyBorder="1" applyAlignment="1" applyProtection="1">
      <alignment horizontal="left" vertical="center" wrapText="1"/>
    </xf>
    <xf numFmtId="0" fontId="37" fillId="0" borderId="80" xfId="44" applyFont="1" applyBorder="1" applyAlignment="1">
      <alignment horizontal="left" vertical="center" wrapText="1"/>
    </xf>
    <xf numFmtId="9" fontId="57" fillId="26" borderId="20" xfId="45" applyFont="1" applyFill="1" applyBorder="1" applyAlignment="1" applyProtection="1">
      <alignment horizontal="center" vertical="center" wrapText="1"/>
    </xf>
    <xf numFmtId="0" fontId="66" fillId="0" borderId="0" xfId="53" applyFont="1" applyAlignment="1">
      <alignment wrapText="1"/>
    </xf>
    <xf numFmtId="41" fontId="0" fillId="0" borderId="0" xfId="48" applyFont="1"/>
    <xf numFmtId="41" fontId="0" fillId="0" borderId="0" xfId="48" applyFont="1" applyProtection="1"/>
    <xf numFmtId="41" fontId="73" fillId="37" borderId="79" xfId="48" applyFont="1" applyFill="1" applyBorder="1" applyAlignment="1" applyProtection="1">
      <alignment horizontal="center" wrapText="1"/>
    </xf>
    <xf numFmtId="41" fontId="72" fillId="27" borderId="79" xfId="48" applyFont="1" applyFill="1" applyBorder="1" applyAlignment="1" applyProtection="1">
      <alignment vertical="center" wrapText="1"/>
      <protection locked="0"/>
    </xf>
    <xf numFmtId="41" fontId="72" fillId="27" borderId="79" xfId="48" applyFont="1" applyFill="1" applyBorder="1" applyAlignment="1" applyProtection="1">
      <alignment vertical="center" wrapText="1"/>
    </xf>
    <xf numFmtId="41" fontId="72" fillId="28" borderId="79" xfId="48" applyFont="1" applyFill="1" applyBorder="1" applyAlignment="1" applyProtection="1">
      <alignment vertical="center" wrapText="1"/>
      <protection locked="0"/>
    </xf>
    <xf numFmtId="41" fontId="72" fillId="28" borderId="79" xfId="48" applyFont="1" applyFill="1" applyBorder="1" applyAlignment="1" applyProtection="1">
      <alignment vertical="center" wrapText="1"/>
    </xf>
    <xf numFmtId="41" fontId="0" fillId="0" borderId="0" xfId="48" applyFont="1" applyProtection="1">
      <protection locked="0"/>
    </xf>
    <xf numFmtId="41" fontId="72" fillId="37" borderId="79" xfId="48" applyFont="1" applyFill="1" applyBorder="1" applyAlignment="1" applyProtection="1">
      <alignment vertical="center" wrapText="1"/>
    </xf>
    <xf numFmtId="0" fontId="37" fillId="0" borderId="18" xfId="0" applyFont="1" applyBorder="1" applyAlignment="1" applyProtection="1">
      <alignment horizontal="center" vertical="center" wrapText="1"/>
      <protection locked="0"/>
    </xf>
    <xf numFmtId="0" fontId="72" fillId="0" borderId="79" xfId="0" applyFont="1" applyBorder="1" applyProtection="1">
      <protection locked="0"/>
    </xf>
    <xf numFmtId="0" fontId="72" fillId="0" borderId="0" xfId="0" applyFont="1" applyProtection="1">
      <protection locked="0"/>
    </xf>
    <xf numFmtId="0" fontId="72" fillId="27" borderId="79" xfId="0" applyFont="1" applyFill="1" applyBorder="1" applyAlignment="1" applyProtection="1">
      <alignment vertical="center" wrapText="1"/>
      <protection locked="0"/>
    </xf>
    <xf numFmtId="0" fontId="87" fillId="0" borderId="79" xfId="0" applyFont="1" applyBorder="1" applyProtection="1">
      <protection locked="0"/>
    </xf>
    <xf numFmtId="0" fontId="72" fillId="28" borderId="79" xfId="0" applyFont="1" applyFill="1" applyBorder="1" applyAlignment="1" applyProtection="1">
      <alignment vertical="center" wrapText="1"/>
      <protection locked="0"/>
    </xf>
    <xf numFmtId="1" fontId="37" fillId="0" borderId="18" xfId="44" applyNumberFormat="1" applyFont="1" applyBorder="1" applyAlignment="1" applyProtection="1">
      <alignment horizontal="center" vertical="center" wrapText="1"/>
      <protection locked="0"/>
    </xf>
    <xf numFmtId="41" fontId="57" fillId="0" borderId="0" xfId="48" applyFont="1" applyFill="1" applyAlignment="1" applyProtection="1">
      <alignment horizontal="center"/>
    </xf>
    <xf numFmtId="41" fontId="57" fillId="0" borderId="0" xfId="48" applyFont="1" applyFill="1" applyBorder="1" applyAlignment="1" applyProtection="1"/>
    <xf numFmtId="41" fontId="58" fillId="35" borderId="78" xfId="48" applyFont="1" applyFill="1" applyBorder="1" applyAlignment="1" applyProtection="1">
      <alignment horizontal="center" vertical="center" wrapText="1"/>
    </xf>
    <xf numFmtId="41" fontId="56" fillId="0" borderId="0" xfId="48" applyFont="1" applyProtection="1"/>
    <xf numFmtId="168" fontId="37" fillId="0" borderId="18" xfId="44" applyNumberFormat="1" applyFont="1" applyBorder="1" applyAlignment="1" applyProtection="1">
      <alignment horizontal="center" vertical="center" wrapText="1"/>
      <protection locked="0"/>
    </xf>
    <xf numFmtId="0" fontId="57" fillId="0" borderId="35" xfId="44" applyFont="1" applyBorder="1" applyAlignment="1" applyProtection="1">
      <alignment horizontal="center" vertical="center" wrapText="1"/>
      <protection locked="0"/>
    </xf>
    <xf numFmtId="0" fontId="34" fillId="29" borderId="18" xfId="34" applyFont="1" applyFill="1" applyBorder="1" applyAlignment="1">
      <alignment horizontal="center" vertical="center"/>
    </xf>
    <xf numFmtId="0" fontId="0" fillId="0" borderId="0" xfId="0" applyAlignment="1">
      <alignment horizontal="center" vertical="center"/>
    </xf>
    <xf numFmtId="41" fontId="34" fillId="0" borderId="18" xfId="48" applyFont="1" applyBorder="1" applyProtection="1"/>
    <xf numFmtId="41" fontId="34" fillId="0" borderId="18" xfId="48" applyFont="1" applyBorder="1" applyAlignment="1" applyProtection="1"/>
    <xf numFmtId="41" fontId="21" fillId="0" borderId="18" xfId="48" applyFont="1" applyBorder="1" applyAlignment="1" applyProtection="1">
      <protection locked="0"/>
    </xf>
    <xf numFmtId="0" fontId="49" fillId="26" borderId="38" xfId="0" applyFont="1" applyFill="1" applyBorder="1" applyAlignment="1">
      <alignment horizontal="center" vertical="center" wrapText="1"/>
    </xf>
    <xf numFmtId="0" fontId="57" fillId="0" borderId="23" xfId="44" applyFont="1" applyBorder="1" applyAlignment="1">
      <alignment horizontal="center" vertical="center" wrapText="1"/>
    </xf>
    <xf numFmtId="0" fontId="57" fillId="0" borderId="49" xfId="44" applyFont="1" applyBorder="1" applyAlignment="1">
      <alignment horizontal="center" vertical="center" wrapText="1"/>
    </xf>
    <xf numFmtId="0" fontId="37" fillId="0" borderId="49" xfId="44" applyFont="1" applyBorder="1" applyAlignment="1">
      <alignment horizontal="center" vertical="center" wrapText="1"/>
    </xf>
    <xf numFmtId="41" fontId="57" fillId="0" borderId="49" xfId="48" applyFont="1" applyFill="1" applyBorder="1" applyAlignment="1" applyProtection="1">
      <alignment horizontal="center" vertical="center" wrapText="1"/>
    </xf>
    <xf numFmtId="0" fontId="57" fillId="0" borderId="63" xfId="44" applyFont="1" applyBorder="1" applyAlignment="1">
      <alignment horizontal="center" vertical="center" wrapText="1"/>
    </xf>
    <xf numFmtId="0" fontId="58" fillId="26" borderId="71" xfId="44" applyFont="1" applyFill="1" applyBorder="1" applyAlignment="1">
      <alignment horizontal="center" vertical="center" wrapText="1"/>
    </xf>
    <xf numFmtId="0" fontId="57" fillId="0" borderId="69" xfId="44" applyFont="1" applyBorder="1" applyAlignment="1" applyProtection="1">
      <alignment horizontal="center" vertical="center" wrapText="1"/>
      <protection locked="0"/>
    </xf>
    <xf numFmtId="0" fontId="37" fillId="0" borderId="35" xfId="44" applyFont="1" applyBorder="1" applyAlignment="1" applyProtection="1">
      <alignment horizontal="center" vertical="center" wrapText="1"/>
      <protection locked="0"/>
    </xf>
    <xf numFmtId="167" fontId="57" fillId="0" borderId="35" xfId="44" applyNumberFormat="1" applyFont="1" applyBorder="1" applyAlignment="1" applyProtection="1">
      <alignment horizontal="center" vertical="center" wrapText="1"/>
      <protection locked="0"/>
    </xf>
    <xf numFmtId="0" fontId="57" fillId="0" borderId="35" xfId="0" applyFont="1" applyBorder="1" applyAlignment="1" applyProtection="1">
      <alignment horizontal="center" vertical="center" wrapText="1"/>
      <protection locked="0"/>
    </xf>
    <xf numFmtId="41" fontId="57" fillId="0" borderId="35" xfId="44" applyNumberFormat="1" applyFont="1" applyBorder="1" applyAlignment="1">
      <alignment horizontal="center" vertical="center" wrapText="1"/>
    </xf>
    <xf numFmtId="41" fontId="57" fillId="0" borderId="35" xfId="48" applyFont="1" applyFill="1" applyBorder="1" applyAlignment="1" applyProtection="1">
      <alignment horizontal="center" vertical="center" wrapText="1"/>
      <protection locked="0"/>
    </xf>
    <xf numFmtId="168" fontId="57" fillId="0" borderId="35" xfId="44" applyNumberFormat="1" applyFont="1" applyBorder="1" applyAlignment="1" applyProtection="1">
      <alignment horizontal="center" vertical="center" wrapText="1"/>
      <protection locked="0"/>
    </xf>
    <xf numFmtId="168" fontId="37" fillId="0" borderId="35" xfId="44" applyNumberFormat="1" applyFont="1" applyBorder="1" applyAlignment="1" applyProtection="1">
      <alignment horizontal="center" vertical="center" wrapText="1"/>
      <protection locked="0"/>
    </xf>
    <xf numFmtId="168" fontId="57" fillId="0" borderId="61" xfId="44" applyNumberFormat="1" applyFont="1" applyBorder="1" applyAlignment="1" applyProtection="1">
      <alignment horizontal="center" vertical="center" wrapText="1"/>
      <protection locked="0"/>
    </xf>
    <xf numFmtId="0" fontId="36" fillId="26" borderId="78" xfId="44" applyFont="1" applyFill="1" applyBorder="1" applyAlignment="1" applyProtection="1">
      <alignment horizontal="center" vertical="center" wrapText="1"/>
      <protection locked="0"/>
    </xf>
    <xf numFmtId="0" fontId="36" fillId="34" borderId="82" xfId="44" applyFont="1" applyFill="1" applyBorder="1" applyAlignment="1" applyProtection="1">
      <alignment horizontal="center" vertical="center" wrapText="1"/>
      <protection locked="0"/>
    </xf>
    <xf numFmtId="0" fontId="36" fillId="34" borderId="83" xfId="44" applyFont="1" applyFill="1" applyBorder="1" applyAlignment="1" applyProtection="1">
      <alignment horizontal="center" vertical="center" wrapText="1"/>
      <protection locked="0"/>
    </xf>
    <xf numFmtId="9" fontId="36" fillId="34" borderId="83" xfId="44" applyNumberFormat="1" applyFont="1" applyFill="1" applyBorder="1" applyAlignment="1" applyProtection="1">
      <alignment horizontal="center" vertical="center" wrapText="1"/>
      <protection locked="0"/>
    </xf>
    <xf numFmtId="41" fontId="36" fillId="34" borderId="83" xfId="48" applyFont="1" applyFill="1" applyBorder="1" applyAlignment="1" applyProtection="1">
      <alignment vertical="center" wrapText="1"/>
      <protection locked="0"/>
    </xf>
    <xf numFmtId="41" fontId="36" fillId="34" borderId="83" xfId="48" applyFont="1" applyFill="1" applyBorder="1" applyAlignment="1" applyProtection="1">
      <alignment horizontal="center" vertical="center" wrapText="1"/>
      <protection locked="0"/>
    </xf>
    <xf numFmtId="3" fontId="36" fillId="34" borderId="83" xfId="44" applyNumberFormat="1" applyFont="1" applyFill="1" applyBorder="1" applyAlignment="1" applyProtection="1">
      <alignment horizontal="center" vertical="center" wrapText="1"/>
      <protection locked="0"/>
    </xf>
    <xf numFmtId="9" fontId="36" fillId="34" borderId="83" xfId="45" applyFont="1" applyFill="1" applyBorder="1" applyAlignment="1" applyProtection="1">
      <alignment horizontal="center" vertical="center" wrapText="1"/>
      <protection locked="0"/>
    </xf>
    <xf numFmtId="10" fontId="36" fillId="34" borderId="83" xfId="44" applyNumberFormat="1" applyFont="1" applyFill="1" applyBorder="1" applyAlignment="1" applyProtection="1">
      <alignment horizontal="center" vertical="center" wrapText="1"/>
      <protection locked="0"/>
    </xf>
    <xf numFmtId="0" fontId="36" fillId="34" borderId="84" xfId="44" applyFont="1" applyFill="1" applyBorder="1" applyAlignment="1" applyProtection="1">
      <alignment horizontal="center" vertical="center" wrapText="1"/>
      <protection locked="0"/>
    </xf>
    <xf numFmtId="0" fontId="57" fillId="0" borderId="24" xfId="44" applyFont="1" applyBorder="1" applyAlignment="1" applyProtection="1">
      <alignment horizontal="center" vertical="center" wrapText="1"/>
      <protection locked="0"/>
    </xf>
    <xf numFmtId="0" fontId="57" fillId="0" borderId="30" xfId="44" applyFont="1" applyBorder="1" applyAlignment="1" applyProtection="1">
      <alignment horizontal="center" vertical="center" wrapText="1"/>
      <protection locked="0"/>
    </xf>
    <xf numFmtId="0" fontId="57" fillId="0" borderId="59" xfId="44" applyFont="1" applyBorder="1" applyAlignment="1" applyProtection="1">
      <alignment horizontal="center" vertical="center" wrapText="1"/>
      <protection locked="0"/>
    </xf>
    <xf numFmtId="0" fontId="37" fillId="0" borderId="46" xfId="44" applyFont="1" applyBorder="1" applyAlignment="1" applyProtection="1">
      <alignment horizontal="center" vertical="center" wrapText="1"/>
      <protection locked="0"/>
    </xf>
    <xf numFmtId="0" fontId="37" fillId="0" borderId="26" xfId="44" applyFont="1" applyBorder="1" applyAlignment="1" applyProtection="1">
      <alignment horizontal="center" vertical="center" wrapText="1"/>
      <protection locked="0"/>
    </xf>
    <xf numFmtId="0" fontId="37" fillId="0" borderId="42" xfId="44" applyFont="1" applyBorder="1" applyAlignment="1" applyProtection="1">
      <alignment horizontal="center" vertical="center" wrapText="1"/>
      <protection locked="0"/>
    </xf>
    <xf numFmtId="167" fontId="37" fillId="0" borderId="42" xfId="44" applyNumberFormat="1" applyFont="1" applyBorder="1" applyAlignment="1" applyProtection="1">
      <alignment horizontal="center" vertical="center" wrapText="1"/>
      <protection locked="0"/>
    </xf>
    <xf numFmtId="0" fontId="37" fillId="0" borderId="42" xfId="0" applyFont="1" applyBorder="1" applyAlignment="1" applyProtection="1">
      <alignment horizontal="center" vertical="center" wrapText="1"/>
      <protection locked="0"/>
    </xf>
    <xf numFmtId="0" fontId="88" fillId="0" borderId="0" xfId="0" applyFont="1" applyAlignment="1">
      <alignment horizontal="justify" vertical="center" wrapText="1"/>
    </xf>
    <xf numFmtId="0" fontId="93" fillId="0" borderId="78" xfId="0" applyFont="1" applyBorder="1" applyAlignment="1">
      <alignment wrapText="1"/>
    </xf>
    <xf numFmtId="0" fontId="84" fillId="0" borderId="0" xfId="71" applyFont="1" applyAlignment="1">
      <alignment horizontal="left"/>
    </xf>
    <xf numFmtId="0" fontId="83" fillId="0" borderId="78" xfId="71" applyFont="1" applyBorder="1" applyAlignment="1">
      <alignment horizontal="left" vertical="center"/>
    </xf>
    <xf numFmtId="0" fontId="85" fillId="0" borderId="13" xfId="71" applyFont="1" applyBorder="1" applyAlignment="1">
      <alignment horizontal="left" vertical="center" wrapText="1"/>
    </xf>
    <xf numFmtId="0" fontId="88" fillId="0" borderId="18" xfId="0" applyFont="1" applyBorder="1" applyAlignment="1">
      <alignment vertical="center"/>
    </xf>
    <xf numFmtId="0" fontId="80" fillId="0" borderId="18" xfId="71" applyFont="1" applyBorder="1" applyAlignment="1">
      <alignment horizontal="left"/>
    </xf>
    <xf numFmtId="0" fontId="80" fillId="0" borderId="18" xfId="71" applyFont="1" applyBorder="1" applyAlignment="1">
      <alignment wrapText="1"/>
    </xf>
    <xf numFmtId="0" fontId="80" fillId="0" borderId="18" xfId="71" applyFont="1" applyBorder="1"/>
    <xf numFmtId="0" fontId="83" fillId="0" borderId="18" xfId="71" applyFont="1" applyBorder="1" applyAlignment="1">
      <alignment horizontal="left" vertical="center"/>
    </xf>
    <xf numFmtId="0" fontId="85" fillId="0" borderId="18" xfId="71" applyFont="1" applyBorder="1" applyAlignment="1">
      <alignment horizontal="left" vertical="center"/>
    </xf>
    <xf numFmtId="0" fontId="85" fillId="0" borderId="18" xfId="71" applyFont="1" applyBorder="1" applyAlignment="1">
      <alignment horizontal="left" vertical="center" wrapText="1"/>
    </xf>
    <xf numFmtId="0" fontId="35" fillId="0" borderId="18" xfId="34" applyFont="1" applyBorder="1" applyAlignment="1">
      <alignment horizontal="center" vertical="center" wrapText="1"/>
    </xf>
    <xf numFmtId="0" fontId="35" fillId="0" borderId="20" xfId="34" applyFont="1" applyBorder="1" applyAlignment="1">
      <alignment horizontal="center" vertical="center" wrapText="1"/>
    </xf>
    <xf numFmtId="0" fontId="35" fillId="0" borderId="18" xfId="0" applyFont="1" applyBorder="1" applyAlignment="1">
      <alignment vertical="center" wrapText="1"/>
    </xf>
    <xf numFmtId="0" fontId="35" fillId="0" borderId="18" xfId="0" applyFont="1" applyBorder="1" applyAlignment="1">
      <alignment horizontal="center" vertical="center" wrapText="1"/>
    </xf>
    <xf numFmtId="0" fontId="35" fillId="0" borderId="20"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45" xfId="0" applyFont="1" applyBorder="1" applyAlignment="1">
      <alignment horizontal="center" vertical="center" wrapText="1"/>
    </xf>
    <xf numFmtId="0" fontId="32" fillId="0" borderId="20" xfId="0" applyFont="1" applyBorder="1" applyAlignment="1">
      <alignment horizontal="center" vertical="center" wrapText="1"/>
    </xf>
    <xf numFmtId="0" fontId="33" fillId="0" borderId="49" xfId="0" applyFont="1" applyBorder="1" applyAlignment="1">
      <alignment vertical="center" wrapText="1"/>
    </xf>
    <xf numFmtId="0" fontId="32" fillId="0" borderId="50" xfId="0" applyFont="1" applyBorder="1" applyAlignment="1">
      <alignment vertical="center"/>
    </xf>
    <xf numFmtId="0" fontId="33" fillId="0" borderId="26" xfId="0" applyFont="1" applyBorder="1" applyAlignment="1" applyProtection="1">
      <alignment vertical="center" wrapText="1"/>
      <protection locked="0"/>
    </xf>
    <xf numFmtId="0" fontId="35" fillId="0" borderId="45" xfId="34" applyFont="1" applyBorder="1" applyAlignment="1">
      <alignment horizontal="center" vertical="center" wrapText="1"/>
    </xf>
    <xf numFmtId="0" fontId="35" fillId="0" borderId="31" xfId="34" applyFont="1" applyBorder="1" applyAlignment="1">
      <alignment horizontal="center" vertical="center" wrapText="1"/>
    </xf>
    <xf numFmtId="43" fontId="49" fillId="0" borderId="28" xfId="72" applyFont="1" applyBorder="1" applyAlignment="1"/>
    <xf numFmtId="178" fontId="41" fillId="0" borderId="18" xfId="72" applyNumberFormat="1" applyFont="1" applyBorder="1" applyAlignment="1"/>
    <xf numFmtId="178" fontId="41" fillId="0" borderId="28" xfId="72" applyNumberFormat="1" applyFont="1" applyBorder="1" applyAlignment="1"/>
    <xf numFmtId="178" fontId="49" fillId="0" borderId="28" xfId="72" applyNumberFormat="1" applyFont="1" applyBorder="1" applyAlignment="1"/>
    <xf numFmtId="178" fontId="49" fillId="0" borderId="18" xfId="72" applyNumberFormat="1" applyFont="1" applyBorder="1" applyAlignment="1"/>
    <xf numFmtId="178" fontId="49" fillId="0" borderId="20" xfId="72" applyNumberFormat="1" applyFont="1" applyBorder="1" applyAlignment="1"/>
    <xf numFmtId="178" fontId="49" fillId="0" borderId="29" xfId="72" applyNumberFormat="1" applyFont="1" applyBorder="1" applyAlignment="1"/>
    <xf numFmtId="178" fontId="36" fillId="0" borderId="18" xfId="72" applyNumberFormat="1" applyFont="1" applyBorder="1" applyAlignment="1"/>
    <xf numFmtId="178" fontId="36" fillId="0" borderId="28" xfId="72" applyNumberFormat="1" applyFont="1" applyBorder="1" applyAlignment="1"/>
    <xf numFmtId="2" fontId="34" fillId="0" borderId="0" xfId="0" applyNumberFormat="1" applyFont="1" applyAlignment="1">
      <alignment horizontal="center" vertical="center"/>
    </xf>
    <xf numFmtId="178" fontId="49" fillId="0" borderId="43" xfId="72" applyNumberFormat="1" applyFont="1" applyBorder="1" applyAlignment="1"/>
    <xf numFmtId="178" fontId="49" fillId="0" borderId="18" xfId="72" applyNumberFormat="1" applyFont="1" applyBorder="1" applyAlignment="1">
      <alignment horizontal="center" vertical="center"/>
    </xf>
    <xf numFmtId="178" fontId="49" fillId="0" borderId="28" xfId="72" applyNumberFormat="1" applyFont="1" applyBorder="1" applyAlignment="1">
      <alignment horizontal="center" vertical="center"/>
    </xf>
    <xf numFmtId="178" fontId="33" fillId="0" borderId="0" xfId="72" applyNumberFormat="1" applyFont="1"/>
    <xf numFmtId="178" fontId="0" fillId="0" borderId="0" xfId="72" applyNumberFormat="1" applyFont="1"/>
    <xf numFmtId="178" fontId="34" fillId="0" borderId="0" xfId="72" applyNumberFormat="1" applyFont="1" applyBorder="1" applyAlignment="1"/>
    <xf numFmtId="178" fontId="34" fillId="0" borderId="14" xfId="72" applyNumberFormat="1" applyFont="1" applyBorder="1" applyAlignment="1"/>
    <xf numFmtId="178" fontId="36" fillId="0" borderId="20" xfId="72" applyNumberFormat="1" applyFont="1" applyBorder="1" applyAlignment="1"/>
    <xf numFmtId="0" fontId="32" fillId="0" borderId="40"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31" xfId="0" applyFont="1" applyBorder="1" applyAlignment="1">
      <alignment horizontal="center" vertical="center" wrapText="1"/>
    </xf>
    <xf numFmtId="43" fontId="47" fillId="0" borderId="18" xfId="72" applyFont="1" applyBorder="1" applyAlignment="1"/>
    <xf numFmtId="178" fontId="47" fillId="0" borderId="18" xfId="72" applyNumberFormat="1" applyFont="1" applyBorder="1" applyAlignment="1"/>
    <xf numFmtId="41" fontId="37" fillId="0" borderId="83" xfId="48" applyFont="1" applyFill="1" applyBorder="1" applyAlignment="1" applyProtection="1">
      <alignment vertical="center" wrapText="1"/>
    </xf>
    <xf numFmtId="41" fontId="37" fillId="0" borderId="83" xfId="48" applyFont="1" applyFill="1" applyBorder="1" applyAlignment="1" applyProtection="1">
      <alignment horizontal="left" vertical="center" wrapText="1"/>
    </xf>
    <xf numFmtId="41" fontId="37" fillId="0" borderId="49" xfId="48" applyFont="1" applyFill="1" applyBorder="1" applyAlignment="1" applyProtection="1">
      <alignment horizontal="center" vertical="center" wrapText="1"/>
    </xf>
    <xf numFmtId="41" fontId="36" fillId="34" borderId="83" xfId="48" applyFont="1" applyFill="1" applyBorder="1" applyAlignment="1" applyProtection="1">
      <alignment horizontal="center" vertical="center" wrapText="1"/>
    </xf>
    <xf numFmtId="168" fontId="98" fillId="0" borderId="18" xfId="44" applyNumberFormat="1" applyFont="1" applyBorder="1" applyAlignment="1" applyProtection="1">
      <alignment horizontal="center" vertical="center" wrapText="1"/>
      <protection locked="0"/>
    </xf>
    <xf numFmtId="172" fontId="57" fillId="35" borderId="78" xfId="48" applyNumberFormat="1" applyFont="1" applyFill="1" applyBorder="1" applyAlignment="1" applyProtection="1">
      <alignment horizontal="center" vertical="center" wrapText="1"/>
    </xf>
    <xf numFmtId="0" fontId="99" fillId="0" borderId="42" xfId="44" applyFont="1" applyBorder="1" applyAlignment="1" applyProtection="1">
      <alignment horizontal="center" vertical="center" wrapText="1"/>
      <protection locked="0"/>
    </xf>
    <xf numFmtId="0" fontId="57" fillId="24" borderId="83" xfId="44" applyFont="1" applyFill="1" applyBorder="1" applyAlignment="1">
      <alignment horizontal="left" vertical="center" wrapText="1"/>
    </xf>
    <xf numFmtId="168" fontId="57" fillId="0" borderId="0" xfId="44" applyNumberFormat="1" applyFont="1" applyAlignment="1">
      <alignment horizontal="center" vertical="center"/>
    </xf>
    <xf numFmtId="0" fontId="57" fillId="0" borderId="0" xfId="44" applyFont="1" applyAlignment="1">
      <alignment horizontal="center" vertical="center"/>
    </xf>
    <xf numFmtId="168" fontId="56" fillId="0" borderId="0" xfId="44" applyNumberFormat="1" applyFont="1" applyAlignment="1">
      <alignment horizontal="center" vertical="center"/>
    </xf>
    <xf numFmtId="0" fontId="57" fillId="24" borderId="18" xfId="44" applyFont="1" applyFill="1" applyBorder="1" applyAlignment="1">
      <alignment horizontal="center" vertical="center" wrapText="1"/>
    </xf>
    <xf numFmtId="41" fontId="36" fillId="30" borderId="20" xfId="48" applyFont="1" applyFill="1" applyBorder="1" applyProtection="1">
      <protection locked="0"/>
    </xf>
    <xf numFmtId="41" fontId="36" fillId="30" borderId="18" xfId="48" applyFont="1" applyFill="1" applyBorder="1" applyProtection="1">
      <protection locked="0"/>
    </xf>
    <xf numFmtId="0" fontId="59" fillId="24" borderId="83" xfId="44" applyFont="1" applyFill="1" applyBorder="1" applyAlignment="1">
      <alignment horizontal="center" vertical="center"/>
    </xf>
    <xf numFmtId="0" fontId="37" fillId="24" borderId="83" xfId="44" applyFont="1" applyFill="1" applyBorder="1" applyAlignment="1">
      <alignment vertical="center" wrapText="1"/>
    </xf>
    <xf numFmtId="0" fontId="46" fillId="24" borderId="83" xfId="47" applyFill="1" applyBorder="1" applyAlignment="1" applyProtection="1">
      <alignment horizontal="center" vertical="center" wrapText="1"/>
    </xf>
    <xf numFmtId="0" fontId="37" fillId="24" borderId="83" xfId="44" applyFont="1" applyFill="1" applyBorder="1" applyAlignment="1">
      <alignment horizontal="left" vertical="center" wrapText="1"/>
    </xf>
    <xf numFmtId="0" fontId="37" fillId="24" borderId="49" xfId="44" applyFont="1" applyFill="1" applyBorder="1" applyAlignment="1">
      <alignment horizontal="center" vertical="center" wrapText="1"/>
    </xf>
    <xf numFmtId="0" fontId="36" fillId="24" borderId="83" xfId="44" applyFont="1" applyFill="1" applyBorder="1" applyAlignment="1" applyProtection="1">
      <alignment horizontal="center" vertical="center" wrapText="1"/>
      <protection locked="0"/>
    </xf>
    <xf numFmtId="0" fontId="37" fillId="24" borderId="35" xfId="44" applyFont="1" applyFill="1" applyBorder="1" applyAlignment="1" applyProtection="1">
      <alignment horizontal="center" vertical="center" wrapText="1"/>
      <protection locked="0"/>
    </xf>
    <xf numFmtId="0" fontId="37" fillId="24" borderId="18" xfId="44" applyFont="1" applyFill="1" applyBorder="1" applyAlignment="1" applyProtection="1">
      <alignment horizontal="center" vertical="center" wrapText="1"/>
      <protection locked="0"/>
    </xf>
    <xf numFmtId="167" fontId="37" fillId="24" borderId="28" xfId="44" applyNumberFormat="1" applyFont="1" applyFill="1" applyBorder="1" applyAlignment="1">
      <alignment horizontal="center" vertical="center" wrapText="1"/>
    </xf>
    <xf numFmtId="0" fontId="37" fillId="24" borderId="42" xfId="44" applyFont="1" applyFill="1" applyBorder="1" applyAlignment="1" applyProtection="1">
      <alignment horizontal="center" vertical="center" wrapText="1"/>
      <protection locked="0"/>
    </xf>
    <xf numFmtId="41" fontId="37" fillId="24" borderId="78" xfId="48" applyFont="1" applyFill="1" applyBorder="1" applyAlignment="1" applyProtection="1">
      <alignment horizontal="center" vertical="center" wrapText="1"/>
    </xf>
    <xf numFmtId="167" fontId="37" fillId="24" borderId="78" xfId="44" applyNumberFormat="1" applyFont="1" applyFill="1" applyBorder="1" applyAlignment="1">
      <alignment horizontal="center" vertical="center" wrapText="1"/>
    </xf>
    <xf numFmtId="167" fontId="37" fillId="24" borderId="18" xfId="44" applyNumberFormat="1" applyFont="1" applyFill="1" applyBorder="1" applyAlignment="1">
      <alignment horizontal="center" vertical="center" wrapText="1"/>
    </xf>
    <xf numFmtId="0" fontId="56" fillId="24" borderId="0" xfId="44" applyFont="1" applyFill="1"/>
    <xf numFmtId="41" fontId="37" fillId="35" borderId="78" xfId="48" applyFont="1" applyFill="1" applyBorder="1" applyAlignment="1" applyProtection="1">
      <alignment horizontal="center" vertical="center" wrapText="1"/>
    </xf>
    <xf numFmtId="167" fontId="37" fillId="35" borderId="78" xfId="44" applyNumberFormat="1" applyFont="1" applyFill="1" applyBorder="1" applyAlignment="1">
      <alignment horizontal="center" vertical="center" wrapText="1"/>
    </xf>
    <xf numFmtId="0" fontId="46" fillId="24" borderId="83" xfId="47" quotePrefix="1" applyFill="1" applyBorder="1" applyAlignment="1" applyProtection="1">
      <alignment horizontal="center" vertical="center" wrapText="1"/>
    </xf>
    <xf numFmtId="9" fontId="36" fillId="24" borderId="83" xfId="44" applyNumberFormat="1" applyFont="1" applyFill="1" applyBorder="1" applyAlignment="1" applyProtection="1">
      <alignment horizontal="center" vertical="center" wrapText="1"/>
      <protection locked="0"/>
    </xf>
    <xf numFmtId="0" fontId="37" fillId="24" borderId="26" xfId="44" applyFont="1" applyFill="1" applyBorder="1" applyAlignment="1" applyProtection="1">
      <alignment horizontal="center" vertical="center" wrapText="1"/>
      <protection locked="0"/>
    </xf>
    <xf numFmtId="0" fontId="0" fillId="24" borderId="18" xfId="0" applyFill="1" applyBorder="1" applyProtection="1">
      <protection locked="0"/>
    </xf>
    <xf numFmtId="2" fontId="37" fillId="24" borderId="28" xfId="44" applyNumberFormat="1" applyFont="1" applyFill="1" applyBorder="1" applyAlignment="1">
      <alignment horizontal="center" vertical="center" wrapText="1"/>
    </xf>
    <xf numFmtId="2" fontId="37" fillId="24" borderId="18" xfId="44" applyNumberFormat="1" applyFont="1" applyFill="1" applyBorder="1" applyAlignment="1">
      <alignment horizontal="center" vertical="center" wrapText="1"/>
    </xf>
    <xf numFmtId="1" fontId="37" fillId="24" borderId="28" xfId="44" applyNumberFormat="1" applyFont="1" applyFill="1" applyBorder="1" applyAlignment="1">
      <alignment horizontal="center" vertical="center" wrapText="1"/>
    </xf>
    <xf numFmtId="1" fontId="37" fillId="24" borderId="18" xfId="44" applyNumberFormat="1" applyFont="1" applyFill="1" applyBorder="1" applyAlignment="1">
      <alignment horizontal="center" vertical="center" wrapText="1"/>
    </xf>
    <xf numFmtId="0" fontId="58" fillId="26" borderId="37" xfId="44" applyFont="1" applyFill="1" applyBorder="1" applyAlignment="1">
      <alignment horizontal="center" vertical="center" wrapText="1"/>
    </xf>
    <xf numFmtId="0" fontId="58" fillId="26" borderId="38" xfId="44" applyFont="1" applyFill="1" applyBorder="1" applyAlignment="1">
      <alignment horizontal="center" vertical="center" wrapText="1"/>
    </xf>
    <xf numFmtId="0" fontId="58" fillId="26" borderId="39" xfId="44" applyFont="1" applyFill="1" applyBorder="1" applyAlignment="1">
      <alignment horizontal="center" vertical="center" wrapText="1"/>
    </xf>
    <xf numFmtId="0" fontId="58" fillId="35" borderId="78" xfId="44" applyFont="1" applyFill="1" applyBorder="1" applyAlignment="1">
      <alignment horizontal="center" vertical="center" wrapText="1"/>
    </xf>
    <xf numFmtId="0" fontId="58" fillId="36" borderId="78" xfId="44" applyFont="1" applyFill="1" applyBorder="1" applyAlignment="1">
      <alignment horizontal="center" vertical="center" wrapText="1"/>
    </xf>
    <xf numFmtId="0" fontId="32" fillId="0" borderId="42" xfId="34" applyFont="1" applyBorder="1" applyAlignment="1">
      <alignment vertical="center" wrapText="1"/>
    </xf>
    <xf numFmtId="0" fontId="32" fillId="0" borderId="18" xfId="34" applyFont="1" applyBorder="1" applyAlignment="1">
      <alignment vertical="center" wrapText="1"/>
    </xf>
    <xf numFmtId="0" fontId="34" fillId="29" borderId="37" xfId="34" applyFont="1" applyFill="1" applyBorder="1" applyAlignment="1">
      <alignment horizontal="center"/>
    </xf>
    <xf numFmtId="0" fontId="34" fillId="29" borderId="38" xfId="34" applyFont="1" applyFill="1" applyBorder="1" applyAlignment="1">
      <alignment horizontal="center"/>
    </xf>
    <xf numFmtId="0" fontId="34" fillId="29" borderId="39" xfId="34" applyFont="1" applyFill="1" applyBorder="1" applyAlignment="1">
      <alignment horizontal="center"/>
    </xf>
    <xf numFmtId="0" fontId="32" fillId="0" borderId="13" xfId="34" applyFont="1" applyBorder="1" applyAlignment="1">
      <alignment vertical="center"/>
    </xf>
    <xf numFmtId="0" fontId="32" fillId="0" borderId="0" xfId="34" applyFont="1" applyAlignment="1">
      <alignment vertical="center"/>
    </xf>
    <xf numFmtId="0" fontId="32" fillId="0" borderId="32" xfId="34" applyFont="1" applyBorder="1" applyAlignment="1">
      <alignment vertical="center"/>
    </xf>
    <xf numFmtId="0" fontId="32" fillId="0" borderId="33" xfId="34" applyFont="1" applyBorder="1" applyAlignment="1">
      <alignment vertical="center"/>
    </xf>
    <xf numFmtId="0" fontId="32" fillId="0" borderId="23" xfId="34" applyFont="1" applyBorder="1" applyAlignment="1">
      <alignment vertical="center"/>
    </xf>
    <xf numFmtId="0" fontId="32" fillId="0" borderId="24" xfId="34" applyFont="1" applyBorder="1" applyAlignment="1">
      <alignment vertical="center"/>
    </xf>
    <xf numFmtId="0" fontId="32" fillId="0" borderId="48" xfId="34" applyFont="1" applyBorder="1" applyAlignment="1">
      <alignment vertical="center" wrapText="1"/>
    </xf>
    <xf numFmtId="0" fontId="32" fillId="0" borderId="49" xfId="34" applyFont="1" applyBorder="1" applyAlignment="1">
      <alignment vertical="center" wrapText="1"/>
    </xf>
    <xf numFmtId="0" fontId="32" fillId="0" borderId="35" xfId="34" applyFont="1" applyBorder="1" applyAlignment="1">
      <alignment vertical="center" wrapText="1"/>
    </xf>
    <xf numFmtId="0" fontId="34" fillId="0" borderId="40" xfId="34" applyFont="1" applyBorder="1" applyAlignment="1">
      <alignment horizontal="left"/>
    </xf>
    <xf numFmtId="0" fontId="34" fillId="0" borderId="49" xfId="34" applyFont="1" applyBorder="1" applyAlignment="1">
      <alignment horizontal="left"/>
    </xf>
    <xf numFmtId="0" fontId="34" fillId="0" borderId="35" xfId="34" applyFont="1" applyBorder="1" applyAlignment="1">
      <alignment horizontal="left"/>
    </xf>
    <xf numFmtId="0" fontId="34" fillId="0" borderId="18" xfId="34" applyFont="1" applyBorder="1" applyAlignment="1" applyProtection="1">
      <alignment horizontal="left"/>
      <protection locked="0"/>
    </xf>
    <xf numFmtId="0" fontId="36" fillId="0" borderId="18" xfId="34" applyFont="1" applyBorder="1" applyAlignment="1">
      <alignment horizontal="left"/>
    </xf>
    <xf numFmtId="0" fontId="32" fillId="0" borderId="24" xfId="34" applyFont="1" applyBorder="1" applyAlignment="1">
      <alignment vertical="center" wrapText="1"/>
    </xf>
    <xf numFmtId="0" fontId="32" fillId="0" borderId="30" xfId="34" applyFont="1" applyBorder="1" applyAlignment="1">
      <alignment vertical="center" wrapText="1"/>
    </xf>
    <xf numFmtId="0" fontId="35" fillId="0" borderId="18" xfId="34" applyFont="1" applyBorder="1" applyAlignment="1">
      <alignment horizontal="left" vertical="center" wrapText="1"/>
    </xf>
    <xf numFmtId="0" fontId="32" fillId="0" borderId="42" xfId="34" applyFont="1" applyBorder="1" applyAlignment="1">
      <alignment vertical="center"/>
    </xf>
    <xf numFmtId="0" fontId="32" fillId="0" borderId="18" xfId="34" applyFont="1" applyBorder="1" applyAlignment="1">
      <alignment vertical="center"/>
    </xf>
    <xf numFmtId="0" fontId="35" fillId="0" borderId="18" xfId="34" applyFont="1" applyBorder="1" applyAlignment="1">
      <alignment vertical="center" wrapText="1"/>
    </xf>
    <xf numFmtId="0" fontId="32" fillId="0" borderId="59" xfId="34" applyFont="1" applyBorder="1" applyAlignment="1">
      <alignment vertical="center"/>
    </xf>
    <xf numFmtId="0" fontId="32" fillId="0" borderId="30" xfId="34" applyFont="1" applyBorder="1" applyAlignment="1">
      <alignment vertical="center"/>
    </xf>
    <xf numFmtId="0" fontId="34" fillId="0" borderId="40" xfId="34" applyFont="1" applyBorder="1" applyAlignment="1" applyProtection="1">
      <alignment horizontal="left"/>
      <protection locked="0"/>
    </xf>
    <xf numFmtId="0" fontId="34" fillId="0" borderId="49" xfId="34" applyFont="1" applyBorder="1" applyAlignment="1" applyProtection="1">
      <alignment horizontal="left"/>
      <protection locked="0"/>
    </xf>
    <xf numFmtId="0" fontId="34" fillId="0" borderId="35" xfId="34" applyFont="1" applyBorder="1" applyAlignment="1" applyProtection="1">
      <alignment horizontal="left"/>
      <protection locked="0"/>
    </xf>
    <xf numFmtId="0" fontId="34" fillId="0" borderId="18" xfId="0" applyFont="1" applyBorder="1" applyAlignment="1">
      <alignment horizontal="left"/>
    </xf>
    <xf numFmtId="0" fontId="34" fillId="0" borderId="18" xfId="34" applyFont="1" applyBorder="1" applyAlignment="1">
      <alignment horizontal="left"/>
    </xf>
    <xf numFmtId="0" fontId="34" fillId="29" borderId="18" xfId="34" applyFont="1" applyFill="1" applyBorder="1" applyAlignment="1">
      <alignment horizontal="center" vertical="center"/>
    </xf>
    <xf numFmtId="0" fontId="34" fillId="29" borderId="37" xfId="0" applyFont="1" applyFill="1" applyBorder="1" applyAlignment="1">
      <alignment horizontal="center" vertical="center"/>
    </xf>
    <xf numFmtId="0" fontId="34" fillId="29" borderId="38" xfId="0" applyFont="1" applyFill="1" applyBorder="1" applyAlignment="1">
      <alignment horizontal="center" vertical="center"/>
    </xf>
    <xf numFmtId="0" fontId="34" fillId="29" borderId="39" xfId="0" applyFont="1" applyFill="1" applyBorder="1" applyAlignment="1">
      <alignment horizontal="center" vertical="center"/>
    </xf>
    <xf numFmtId="0" fontId="37" fillId="0" borderId="10"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37" fillId="0" borderId="13" xfId="0" applyFont="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7" xfId="0" applyFont="1" applyBorder="1" applyAlignment="1" applyProtection="1">
      <alignment horizontal="center" vertical="center" wrapText="1"/>
      <protection locked="0"/>
    </xf>
    <xf numFmtId="0" fontId="37" fillId="0" borderId="10" xfId="0" applyFont="1" applyBorder="1" applyAlignment="1" applyProtection="1">
      <alignment horizontal="center" vertical="top" wrapText="1"/>
      <protection locked="0"/>
    </xf>
    <xf numFmtId="0" fontId="37" fillId="0" borderId="11" xfId="0" applyFont="1" applyBorder="1" applyAlignment="1" applyProtection="1">
      <alignment horizontal="center" vertical="top" wrapText="1"/>
      <protection locked="0"/>
    </xf>
    <xf numFmtId="0" fontId="37" fillId="0" borderId="12" xfId="0" applyFont="1" applyBorder="1" applyAlignment="1" applyProtection="1">
      <alignment horizontal="center" vertical="top" wrapText="1"/>
      <protection locked="0"/>
    </xf>
    <xf numFmtId="0" fontId="37" fillId="0" borderId="13" xfId="0" applyFont="1" applyBorder="1" applyAlignment="1" applyProtection="1">
      <alignment horizontal="center" vertical="top" wrapText="1"/>
      <protection locked="0"/>
    </xf>
    <xf numFmtId="0" fontId="37" fillId="0" borderId="0" xfId="0" applyFont="1" applyAlignment="1" applyProtection="1">
      <alignment horizontal="center" vertical="top" wrapText="1"/>
      <protection locked="0"/>
    </xf>
    <xf numFmtId="0" fontId="37" fillId="0" borderId="14" xfId="0" applyFont="1" applyBorder="1" applyAlignment="1" applyProtection="1">
      <alignment horizontal="center" vertical="top" wrapText="1"/>
      <protection locked="0"/>
    </xf>
    <xf numFmtId="0" fontId="37" fillId="0" borderId="15" xfId="0" applyFont="1" applyBorder="1" applyAlignment="1" applyProtection="1">
      <alignment horizontal="center" vertical="top" wrapText="1"/>
      <protection locked="0"/>
    </xf>
    <xf numFmtId="0" fontId="37" fillId="0" borderId="16" xfId="0" applyFont="1" applyBorder="1" applyAlignment="1" applyProtection="1">
      <alignment horizontal="center" vertical="top" wrapText="1"/>
      <protection locked="0"/>
    </xf>
    <xf numFmtId="0" fontId="37" fillId="0" borderId="17" xfId="0" applyFont="1" applyBorder="1" applyAlignment="1" applyProtection="1">
      <alignment horizontal="center" vertical="top" wrapText="1"/>
      <protection locked="0"/>
    </xf>
    <xf numFmtId="9" fontId="32" fillId="0" borderId="18" xfId="34" applyNumberFormat="1" applyFont="1" applyBorder="1" applyAlignment="1">
      <alignment horizontal="center" vertical="center" wrapText="1"/>
    </xf>
    <xf numFmtId="9" fontId="32" fillId="0" borderId="28" xfId="34" applyNumberFormat="1" applyFont="1" applyBorder="1" applyAlignment="1">
      <alignment horizontal="center" vertical="center" wrapText="1"/>
    </xf>
    <xf numFmtId="0" fontId="34" fillId="29" borderId="13" xfId="34" applyFont="1" applyFill="1" applyBorder="1" applyAlignment="1">
      <alignment horizontal="center"/>
    </xf>
    <xf numFmtId="0" fontId="34" fillId="29" borderId="0" xfId="34" applyFont="1" applyFill="1" applyAlignment="1">
      <alignment horizontal="center"/>
    </xf>
    <xf numFmtId="0" fontId="34" fillId="29" borderId="14" xfId="34" applyFont="1" applyFill="1" applyBorder="1" applyAlignment="1">
      <alignment horizontal="center"/>
    </xf>
    <xf numFmtId="0" fontId="32" fillId="0" borderId="46" xfId="34" applyFont="1" applyBorder="1" applyAlignment="1">
      <alignment vertical="center" wrapText="1"/>
    </xf>
    <xf numFmtId="0" fontId="32" fillId="0" borderId="26" xfId="34" applyFont="1" applyBorder="1" applyAlignment="1">
      <alignment vertical="center" wrapText="1"/>
    </xf>
    <xf numFmtId="0" fontId="35" fillId="0" borderId="47" xfId="34" applyFont="1" applyBorder="1" applyAlignment="1">
      <alignment horizontal="left" vertical="center" wrapText="1"/>
    </xf>
    <xf numFmtId="0" fontId="35" fillId="0" borderId="11" xfId="34" applyFont="1" applyBorder="1" applyAlignment="1">
      <alignment horizontal="left" vertical="center" wrapText="1"/>
    </xf>
    <xf numFmtId="0" fontId="35" fillId="0" borderId="12" xfId="34" applyFont="1" applyBorder="1" applyAlignment="1">
      <alignment horizontal="left" vertical="center" wrapText="1"/>
    </xf>
    <xf numFmtId="0" fontId="32" fillId="0" borderId="19" xfId="34" applyFont="1" applyBorder="1" applyAlignment="1">
      <alignment vertical="center" wrapText="1"/>
    </xf>
    <xf numFmtId="0" fontId="32" fillId="0" borderId="20" xfId="34" applyFont="1" applyBorder="1" applyAlignment="1">
      <alignment vertical="center" wrapText="1"/>
    </xf>
    <xf numFmtId="0" fontId="35" fillId="0" borderId="18" xfId="34" applyFont="1" applyBorder="1" applyAlignment="1">
      <alignment horizontal="center" vertical="center" wrapText="1"/>
    </xf>
    <xf numFmtId="0" fontId="32" fillId="0" borderId="18" xfId="34" applyFont="1" applyBorder="1" applyAlignment="1">
      <alignment horizontal="center" vertical="center" wrapText="1"/>
    </xf>
    <xf numFmtId="9" fontId="32" fillId="0" borderId="45" xfId="34" applyNumberFormat="1" applyFont="1" applyBorder="1" applyAlignment="1">
      <alignment horizontal="center" vertical="center" wrapText="1"/>
    </xf>
    <xf numFmtId="9" fontId="32" fillId="0" borderId="14" xfId="34" applyNumberFormat="1" applyFont="1" applyBorder="1" applyAlignment="1">
      <alignment horizontal="center" vertical="center" wrapText="1"/>
    </xf>
    <xf numFmtId="9" fontId="32" fillId="0" borderId="31" xfId="34" applyNumberFormat="1" applyFont="1" applyBorder="1" applyAlignment="1">
      <alignment horizontal="center" vertical="center" wrapText="1"/>
    </xf>
    <xf numFmtId="9" fontId="32" fillId="0" borderId="41" xfId="34" applyNumberFormat="1" applyFont="1" applyBorder="1" applyAlignment="1">
      <alignment horizontal="center" vertical="center" wrapText="1"/>
    </xf>
    <xf numFmtId="9" fontId="32" fillId="0" borderId="20" xfId="34" applyNumberFormat="1" applyFont="1" applyBorder="1" applyAlignment="1">
      <alignment horizontal="center" vertical="center" wrapText="1"/>
    </xf>
    <xf numFmtId="9" fontId="32" fillId="0" borderId="29" xfId="34" applyNumberFormat="1" applyFont="1" applyBorder="1" applyAlignment="1">
      <alignment horizontal="center" vertical="center" wrapText="1"/>
    </xf>
    <xf numFmtId="0" fontId="35" fillId="0" borderId="20" xfId="34" applyFont="1" applyBorder="1" applyAlignment="1">
      <alignment horizontal="left" vertical="center" wrapText="1"/>
    </xf>
    <xf numFmtId="0" fontId="32" fillId="0" borderId="20" xfId="34" applyFont="1" applyBorder="1" applyAlignment="1">
      <alignment horizontal="center" vertical="center" wrapText="1"/>
    </xf>
    <xf numFmtId="0" fontId="35" fillId="0" borderId="20" xfId="34" applyFont="1" applyBorder="1" applyAlignment="1">
      <alignment horizontal="center" vertical="center" wrapText="1"/>
    </xf>
    <xf numFmtId="0" fontId="35" fillId="0" borderId="44" xfId="34" applyFont="1" applyBorder="1" applyAlignment="1">
      <alignment horizontal="left" vertical="center" wrapText="1"/>
    </xf>
    <xf numFmtId="0" fontId="35" fillId="0" borderId="21" xfId="34" applyFont="1" applyBorder="1" applyAlignment="1">
      <alignment horizontal="left" vertical="center" wrapText="1"/>
    </xf>
    <xf numFmtId="0" fontId="35" fillId="0" borderId="22" xfId="34" applyFont="1" applyBorder="1" applyAlignment="1">
      <alignment horizontal="left" vertical="center" wrapText="1"/>
    </xf>
    <xf numFmtId="0" fontId="35" fillId="0" borderId="31" xfId="34" applyFont="1" applyBorder="1" applyAlignment="1">
      <alignment horizontal="left" vertical="center" wrapText="1"/>
    </xf>
    <xf numFmtId="0" fontId="35" fillId="0" borderId="23" xfId="34" applyFont="1" applyBorder="1" applyAlignment="1">
      <alignment horizontal="left" vertical="center" wrapText="1"/>
    </xf>
    <xf numFmtId="0" fontId="35" fillId="0" borderId="41" xfId="34" applyFont="1" applyBorder="1" applyAlignment="1">
      <alignment horizontal="left" vertical="center" wrapText="1"/>
    </xf>
    <xf numFmtId="0" fontId="32" fillId="0" borderId="19" xfId="34" applyFont="1" applyBorder="1" applyAlignment="1">
      <alignment vertical="center"/>
    </xf>
    <xf numFmtId="0" fontId="32" fillId="0" borderId="20" xfId="34" applyFont="1" applyBorder="1" applyAlignment="1">
      <alignment vertical="center"/>
    </xf>
    <xf numFmtId="0" fontId="35" fillId="0" borderId="40" xfId="34" applyFont="1" applyBorder="1" applyAlignment="1">
      <alignment horizontal="left" vertical="center" wrapText="1"/>
    </xf>
    <xf numFmtId="0" fontId="35" fillId="0" borderId="36" xfId="34" applyFont="1" applyBorder="1" applyAlignment="1">
      <alignment horizontal="left" vertical="center" wrapText="1"/>
    </xf>
    <xf numFmtId="0" fontId="35" fillId="0" borderId="28" xfId="34" applyFont="1" applyBorder="1" applyAlignment="1">
      <alignment vertical="center" wrapText="1"/>
    </xf>
    <xf numFmtId="0" fontId="35" fillId="0" borderId="20" xfId="34" applyFont="1" applyBorder="1" applyAlignment="1">
      <alignment vertical="center" wrapText="1"/>
    </xf>
    <xf numFmtId="0" fontId="35" fillId="0" borderId="29" xfId="34" applyFont="1" applyBorder="1" applyAlignment="1">
      <alignment vertical="center" wrapText="1"/>
    </xf>
    <xf numFmtId="9" fontId="35" fillId="0" borderId="18" xfId="34" applyNumberFormat="1" applyFont="1" applyBorder="1" applyAlignment="1">
      <alignment horizontal="left" vertical="center" wrapText="1"/>
    </xf>
    <xf numFmtId="9" fontId="35" fillId="0" borderId="20" xfId="34" applyNumberFormat="1" applyFont="1" applyBorder="1" applyAlignment="1">
      <alignment horizontal="left" vertical="center" wrapText="1"/>
    </xf>
    <xf numFmtId="0" fontId="32" fillId="0" borderId="46" xfId="34" applyFont="1" applyBorder="1" applyAlignment="1">
      <alignment vertical="center"/>
    </xf>
    <xf numFmtId="0" fontId="32" fillId="0" borderId="26" xfId="34" applyFont="1" applyBorder="1" applyAlignment="1">
      <alignment vertical="center"/>
    </xf>
    <xf numFmtId="0" fontId="35" fillId="0" borderId="50" xfId="34" applyFont="1" applyBorder="1" applyAlignment="1">
      <alignment vertical="center" wrapText="1"/>
    </xf>
    <xf numFmtId="0" fontId="35" fillId="0" borderId="51" xfId="34" applyFont="1" applyBorder="1" applyAlignment="1">
      <alignment vertical="center" wrapText="1"/>
    </xf>
    <xf numFmtId="0" fontId="35" fillId="0" borderId="52" xfId="34" applyFont="1" applyBorder="1" applyAlignment="1">
      <alignment vertical="center" wrapText="1"/>
    </xf>
    <xf numFmtId="0" fontId="34" fillId="29" borderId="10" xfId="34" applyFont="1" applyFill="1" applyBorder="1" applyAlignment="1">
      <alignment horizontal="center"/>
    </xf>
    <xf numFmtId="0" fontId="34" fillId="29" borderId="11" xfId="34" applyFont="1" applyFill="1" applyBorder="1" applyAlignment="1">
      <alignment horizontal="center"/>
    </xf>
    <xf numFmtId="0" fontId="34" fillId="29" borderId="12" xfId="34" applyFont="1" applyFill="1" applyBorder="1" applyAlignment="1">
      <alignment horizontal="center"/>
    </xf>
    <xf numFmtId="0" fontId="32" fillId="0" borderId="25" xfId="34" applyFont="1" applyBorder="1" applyAlignment="1">
      <alignment vertical="center"/>
    </xf>
    <xf numFmtId="0" fontId="32" fillId="0" borderId="21" xfId="34" applyFont="1" applyBorder="1" applyAlignment="1">
      <alignment vertical="center"/>
    </xf>
    <xf numFmtId="0" fontId="32" fillId="0" borderId="54" xfId="34" applyFont="1" applyBorder="1" applyAlignment="1">
      <alignment vertical="center"/>
    </xf>
    <xf numFmtId="0" fontId="37" fillId="0" borderId="44" xfId="34" applyFont="1" applyBorder="1" applyAlignment="1">
      <alignment vertical="center" wrapText="1"/>
    </xf>
    <xf numFmtId="0" fontId="37" fillId="0" borderId="21" xfId="34" applyFont="1" applyBorder="1" applyAlignment="1">
      <alignment vertical="center" wrapText="1"/>
    </xf>
    <xf numFmtId="0" fontId="37" fillId="0" borderId="22" xfId="34" applyFont="1" applyBorder="1" applyAlignment="1">
      <alignment vertical="center" wrapText="1"/>
    </xf>
    <xf numFmtId="0" fontId="37" fillId="0" borderId="45" xfId="34" applyFont="1" applyBorder="1" applyAlignment="1">
      <alignment vertical="center" wrapText="1"/>
    </xf>
    <xf numFmtId="0" fontId="37" fillId="0" borderId="0" xfId="34" applyFont="1" applyAlignment="1">
      <alignment vertical="center" wrapText="1"/>
    </xf>
    <xf numFmtId="0" fontId="37" fillId="0" borderId="14" xfId="34" applyFont="1" applyBorder="1" applyAlignment="1">
      <alignment vertical="center" wrapText="1"/>
    </xf>
    <xf numFmtId="0" fontId="31" fillId="0" borderId="0" xfId="34" applyFont="1" applyAlignment="1">
      <alignment horizontal="center"/>
    </xf>
    <xf numFmtId="0" fontId="49" fillId="29" borderId="58" xfId="34" applyFont="1" applyFill="1" applyBorder="1" applyAlignment="1">
      <alignment horizontal="center" vertical="center"/>
    </xf>
    <xf numFmtId="0" fontId="49" fillId="29" borderId="51" xfId="34" applyFont="1" applyFill="1" applyBorder="1" applyAlignment="1">
      <alignment horizontal="center" vertical="center"/>
    </xf>
    <xf numFmtId="0" fontId="49" fillId="29" borderId="52" xfId="34" applyFont="1" applyFill="1" applyBorder="1" applyAlignment="1">
      <alignment horizontal="center" vertical="center"/>
    </xf>
    <xf numFmtId="0" fontId="32" fillId="0" borderId="48" xfId="34" applyFont="1" applyBorder="1" applyAlignment="1">
      <alignment vertical="center"/>
    </xf>
    <xf numFmtId="0" fontId="32" fillId="0" borderId="49" xfId="34" applyFont="1" applyBorder="1" applyAlignment="1">
      <alignment vertical="center"/>
    </xf>
    <xf numFmtId="0" fontId="32" fillId="0" borderId="35" xfId="34" applyFont="1" applyBorder="1" applyAlignment="1">
      <alignment vertical="center"/>
    </xf>
    <xf numFmtId="0" fontId="33" fillId="0" borderId="40" xfId="34" applyFont="1" applyBorder="1" applyAlignment="1">
      <alignment vertical="center" wrapText="1"/>
    </xf>
    <xf numFmtId="0" fontId="33" fillId="0" borderId="49" xfId="34" applyFont="1" applyBorder="1" applyAlignment="1">
      <alignment vertical="center" wrapText="1"/>
    </xf>
    <xf numFmtId="0" fontId="33" fillId="0" borderId="35" xfId="34" applyFont="1" applyBorder="1" applyAlignment="1">
      <alignment vertical="center" wrapText="1"/>
    </xf>
    <xf numFmtId="0" fontId="32" fillId="0" borderId="40" xfId="34" applyFont="1" applyBorder="1" applyAlignment="1">
      <alignment vertical="center"/>
    </xf>
    <xf numFmtId="0" fontId="35" fillId="0" borderId="40" xfId="34" applyFont="1" applyBorder="1" applyAlignment="1">
      <alignment vertical="center" wrapText="1"/>
    </xf>
    <xf numFmtId="0" fontId="35" fillId="0" borderId="49" xfId="34" applyFont="1" applyBorder="1" applyAlignment="1">
      <alignment vertical="center" wrapText="1"/>
    </xf>
    <xf numFmtId="0" fontId="35" fillId="0" borderId="53" xfId="34" applyFont="1" applyBorder="1" applyAlignment="1">
      <alignment vertical="center" wrapText="1"/>
    </xf>
    <xf numFmtId="41" fontId="67" fillId="0" borderId="43" xfId="48" applyFont="1" applyBorder="1" applyAlignment="1" applyProtection="1">
      <alignment horizontal="center" vertical="center" wrapText="1"/>
    </xf>
    <xf numFmtId="41" fontId="67" fillId="0" borderId="30" xfId="48" applyFont="1" applyBorder="1" applyAlignment="1" applyProtection="1">
      <alignment horizontal="center" vertical="center" wrapText="1"/>
    </xf>
    <xf numFmtId="0" fontId="53" fillId="24" borderId="18" xfId="53" applyFont="1" applyFill="1" applyBorder="1" applyAlignment="1">
      <alignment horizontal="center" vertical="center" wrapText="1"/>
    </xf>
    <xf numFmtId="0" fontId="53" fillId="24" borderId="40" xfId="53" applyFont="1" applyFill="1" applyBorder="1" applyAlignment="1">
      <alignment horizontal="center" vertical="center"/>
    </xf>
    <xf numFmtId="0" fontId="53" fillId="24" borderId="49" xfId="53" applyFont="1" applyFill="1" applyBorder="1" applyAlignment="1">
      <alignment horizontal="center" vertical="center"/>
    </xf>
    <xf numFmtId="0" fontId="53" fillId="24" borderId="35" xfId="53" applyFont="1" applyFill="1" applyBorder="1" applyAlignment="1">
      <alignment horizontal="center" vertical="center"/>
    </xf>
    <xf numFmtId="0" fontId="37" fillId="0" borderId="13" xfId="0" applyFont="1" applyBorder="1" applyAlignment="1" applyProtection="1">
      <alignment horizontal="left" vertical="top" wrapText="1"/>
      <protection locked="0"/>
    </xf>
    <xf numFmtId="0" fontId="37" fillId="0" borderId="0" xfId="0" applyFont="1" applyAlignment="1" applyProtection="1">
      <alignment horizontal="left" vertical="top" wrapText="1"/>
      <protection locked="0"/>
    </xf>
    <xf numFmtId="0" fontId="37" fillId="0" borderId="14" xfId="0" applyFont="1" applyBorder="1" applyAlignment="1" applyProtection="1">
      <alignment horizontal="left" vertical="top" wrapText="1"/>
      <protection locked="0"/>
    </xf>
    <xf numFmtId="0" fontId="37" fillId="0" borderId="15" xfId="0" applyFont="1" applyBorder="1" applyAlignment="1" applyProtection="1">
      <alignment horizontal="left" vertical="top" wrapText="1"/>
      <protection locked="0"/>
    </xf>
    <xf numFmtId="0" fontId="37" fillId="0" borderId="16" xfId="0" applyFont="1" applyBorder="1" applyAlignment="1" applyProtection="1">
      <alignment horizontal="left" vertical="top" wrapText="1"/>
      <protection locked="0"/>
    </xf>
    <xf numFmtId="0" fontId="37" fillId="0" borderId="17" xfId="0" applyFont="1" applyBorder="1" applyAlignment="1" applyProtection="1">
      <alignment horizontal="left" vertical="top" wrapText="1"/>
      <protection locked="0"/>
    </xf>
    <xf numFmtId="0" fontId="31" fillId="0" borderId="0" xfId="0" applyFont="1" applyAlignment="1">
      <alignment horizontal="center"/>
    </xf>
    <xf numFmtId="0" fontId="49" fillId="29" borderId="58" xfId="0" applyFont="1" applyFill="1" applyBorder="1" applyAlignment="1">
      <alignment horizontal="center" vertical="center"/>
    </xf>
    <xf numFmtId="0" fontId="49" fillId="29" borderId="51" xfId="0" applyFont="1" applyFill="1" applyBorder="1" applyAlignment="1">
      <alignment horizontal="center" vertical="center"/>
    </xf>
    <xf numFmtId="0" fontId="49" fillId="29" borderId="52" xfId="0" applyFont="1" applyFill="1" applyBorder="1" applyAlignment="1">
      <alignment horizontal="center" vertical="center"/>
    </xf>
    <xf numFmtId="0" fontId="32" fillId="0" borderId="48" xfId="0" applyFont="1" applyBorder="1" applyAlignment="1">
      <alignment vertical="center"/>
    </xf>
    <xf numFmtId="0" fontId="32" fillId="0" borderId="49" xfId="0" applyFont="1" applyBorder="1" applyAlignment="1">
      <alignment vertical="center"/>
    </xf>
    <xf numFmtId="0" fontId="32" fillId="0" borderId="35" xfId="0" applyFont="1" applyBorder="1" applyAlignment="1">
      <alignment vertical="center"/>
    </xf>
    <xf numFmtId="0" fontId="33" fillId="0" borderId="40" xfId="0" applyFont="1" applyBorder="1" applyAlignment="1">
      <alignment vertical="center" wrapText="1"/>
    </xf>
    <xf numFmtId="0" fontId="33" fillId="0" borderId="49" xfId="0" applyFont="1" applyBorder="1" applyAlignment="1">
      <alignment vertical="center" wrapText="1"/>
    </xf>
    <xf numFmtId="0" fontId="33" fillId="0" borderId="35" xfId="0" applyFont="1" applyBorder="1" applyAlignment="1">
      <alignment vertical="center" wrapText="1"/>
    </xf>
    <xf numFmtId="0" fontId="32" fillId="0" borderId="40" xfId="0" applyFont="1" applyBorder="1" applyAlignment="1">
      <alignment vertical="center"/>
    </xf>
    <xf numFmtId="0" fontId="33" fillId="0" borderId="40" xfId="0" applyFont="1" applyBorder="1" applyAlignment="1" applyProtection="1">
      <alignment vertical="center" wrapText="1"/>
      <protection locked="0"/>
    </xf>
    <xf numFmtId="0" fontId="33" fillId="0" borderId="35" xfId="0" applyFont="1" applyBorder="1" applyAlignment="1" applyProtection="1">
      <alignment vertical="center" wrapText="1"/>
      <protection locked="0"/>
    </xf>
    <xf numFmtId="0" fontId="35" fillId="0" borderId="40" xfId="0" applyFont="1" applyBorder="1" applyAlignment="1">
      <alignment vertical="center" wrapText="1"/>
    </xf>
    <xf numFmtId="0" fontId="35" fillId="0" borderId="49" xfId="0" applyFont="1" applyBorder="1" applyAlignment="1">
      <alignment vertical="center" wrapText="1"/>
    </xf>
    <xf numFmtId="0" fontId="35" fillId="0" borderId="53" xfId="0" applyFont="1" applyBorder="1" applyAlignment="1">
      <alignment vertical="center" wrapText="1"/>
    </xf>
    <xf numFmtId="0" fontId="32" fillId="0" borderId="25" xfId="0" applyFont="1" applyBorder="1" applyAlignment="1">
      <alignment vertical="center"/>
    </xf>
    <xf numFmtId="0" fontId="32" fillId="0" borderId="21" xfId="0" applyFont="1" applyBorder="1" applyAlignment="1">
      <alignment vertical="center"/>
    </xf>
    <xf numFmtId="0" fontId="32" fillId="0" borderId="54" xfId="0" applyFont="1" applyBorder="1" applyAlignment="1">
      <alignment vertical="center"/>
    </xf>
    <xf numFmtId="0" fontId="32" fillId="0" borderId="13" xfId="0" applyFont="1" applyBorder="1" applyAlignment="1">
      <alignment vertical="center"/>
    </xf>
    <xf numFmtId="0" fontId="32" fillId="0" borderId="0" xfId="0" applyFont="1" applyAlignment="1">
      <alignment vertical="center"/>
    </xf>
    <xf numFmtId="0" fontId="32" fillId="0" borderId="32" xfId="0" applyFont="1" applyBorder="1" applyAlignment="1">
      <alignment vertical="center"/>
    </xf>
    <xf numFmtId="0" fontId="37" fillId="0" borderId="44" xfId="0" applyFont="1" applyBorder="1" applyAlignment="1">
      <alignment vertical="center" wrapText="1"/>
    </xf>
    <xf numFmtId="0" fontId="37" fillId="0" borderId="21" xfId="0" applyFont="1" applyBorder="1" applyAlignment="1">
      <alignment vertical="center" wrapText="1"/>
    </xf>
    <xf numFmtId="0" fontId="37" fillId="0" borderId="22" xfId="0" applyFont="1" applyBorder="1" applyAlignment="1">
      <alignment vertical="center" wrapText="1"/>
    </xf>
    <xf numFmtId="0" fontId="37" fillId="0" borderId="45" xfId="0" applyFont="1" applyBorder="1" applyAlignment="1">
      <alignment vertical="center" wrapText="1"/>
    </xf>
    <xf numFmtId="0" fontId="37" fillId="0" borderId="0" xfId="0" applyFont="1" applyAlignment="1">
      <alignment vertical="center" wrapText="1"/>
    </xf>
    <xf numFmtId="0" fontId="37" fillId="0" borderId="14" xfId="0" applyFont="1" applyBorder="1" applyAlignment="1">
      <alignment vertical="center" wrapText="1"/>
    </xf>
    <xf numFmtId="0" fontId="34" fillId="29" borderId="55" xfId="0" applyFont="1" applyFill="1" applyBorder="1" applyAlignment="1">
      <alignment horizontal="center" vertical="center"/>
    </xf>
    <xf numFmtId="0" fontId="34" fillId="29" borderId="56" xfId="0" applyFont="1" applyFill="1" applyBorder="1" applyAlignment="1">
      <alignment horizontal="center" vertical="center"/>
    </xf>
    <xf numFmtId="0" fontId="34" fillId="29" borderId="57" xfId="0" applyFont="1" applyFill="1" applyBorder="1" applyAlignment="1">
      <alignment horizontal="center" vertical="center"/>
    </xf>
    <xf numFmtId="0" fontId="37" fillId="0" borderId="10" xfId="0" applyFont="1" applyBorder="1" applyAlignment="1" applyProtection="1">
      <alignment horizontal="left" vertical="center" wrapText="1"/>
      <protection locked="0"/>
    </xf>
    <xf numFmtId="0" fontId="37" fillId="0" borderId="11"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37" fillId="0" borderId="13" xfId="0" applyFont="1" applyBorder="1" applyAlignment="1" applyProtection="1">
      <alignment horizontal="left" vertical="center" wrapText="1"/>
      <protection locked="0"/>
    </xf>
    <xf numFmtId="0" fontId="37" fillId="0" borderId="0" xfId="0" applyFont="1" applyAlignment="1" applyProtection="1">
      <alignment horizontal="left" vertical="center" wrapText="1"/>
      <protection locked="0"/>
    </xf>
    <xf numFmtId="0" fontId="37" fillId="0" borderId="14" xfId="0" applyFont="1" applyBorder="1" applyAlignment="1" applyProtection="1">
      <alignment horizontal="left" vertical="center" wrapText="1"/>
      <protection locked="0"/>
    </xf>
    <xf numFmtId="0" fontId="37" fillId="0" borderId="15" xfId="0" applyFont="1" applyBorder="1" applyAlignment="1" applyProtection="1">
      <alignment horizontal="left" vertical="center" wrapText="1"/>
      <protection locked="0"/>
    </xf>
    <xf numFmtId="0" fontId="37" fillId="0" borderId="16" xfId="0" applyFont="1" applyBorder="1" applyAlignment="1" applyProtection="1">
      <alignment horizontal="left" vertical="center" wrapText="1"/>
      <protection locked="0"/>
    </xf>
    <xf numFmtId="0" fontId="37" fillId="0" borderId="17" xfId="0" applyFont="1" applyBorder="1" applyAlignment="1" applyProtection="1">
      <alignment horizontal="left" vertical="center" wrapText="1"/>
      <protection locked="0"/>
    </xf>
    <xf numFmtId="0" fontId="34" fillId="29" borderId="75" xfId="0" applyFont="1" applyFill="1" applyBorder="1" applyAlignment="1">
      <alignment horizontal="center" vertical="center"/>
    </xf>
    <xf numFmtId="0" fontId="34" fillId="29" borderId="76" xfId="0" applyFont="1" applyFill="1" applyBorder="1" applyAlignment="1">
      <alignment horizontal="center" vertical="center"/>
    </xf>
    <xf numFmtId="0" fontId="34" fillId="29" borderId="77" xfId="0" applyFont="1" applyFill="1" applyBorder="1" applyAlignment="1">
      <alignment horizontal="center" vertical="center"/>
    </xf>
    <xf numFmtId="0" fontId="32" fillId="0" borderId="50" xfId="0" applyFont="1" applyBorder="1" applyAlignment="1">
      <alignment horizontal="center" wrapText="1"/>
    </xf>
    <xf numFmtId="0" fontId="32" fillId="0" borderId="69" xfId="0" applyFont="1" applyBorder="1" applyAlignment="1">
      <alignment horizontal="center" wrapText="1"/>
    </xf>
    <xf numFmtId="0" fontId="34" fillId="32" borderId="37" xfId="0" applyFont="1" applyFill="1" applyBorder="1" applyAlignment="1">
      <alignment horizontal="center"/>
    </xf>
    <xf numFmtId="0" fontId="34" fillId="32" borderId="38" xfId="0" applyFont="1" applyFill="1" applyBorder="1" applyAlignment="1">
      <alignment horizontal="center"/>
    </xf>
    <xf numFmtId="0" fontId="34" fillId="32" borderId="39" xfId="0" applyFont="1" applyFill="1" applyBorder="1" applyAlignment="1">
      <alignment horizontal="center"/>
    </xf>
    <xf numFmtId="0" fontId="34" fillId="32" borderId="10" xfId="0" applyFont="1" applyFill="1" applyBorder="1" applyAlignment="1">
      <alignment horizontal="center"/>
    </xf>
    <xf numFmtId="0" fontId="34" fillId="32" borderId="11" xfId="0" applyFont="1" applyFill="1" applyBorder="1" applyAlignment="1">
      <alignment horizontal="center"/>
    </xf>
    <xf numFmtId="0" fontId="34" fillId="32" borderId="12" xfId="0" applyFont="1" applyFill="1" applyBorder="1" applyAlignment="1">
      <alignment horizontal="center"/>
    </xf>
    <xf numFmtId="0" fontId="32" fillId="0" borderId="59" xfId="0" applyFont="1" applyBorder="1" applyAlignment="1">
      <alignment vertical="center"/>
    </xf>
    <xf numFmtId="0" fontId="32" fillId="0" borderId="30" xfId="0" applyFont="1" applyBorder="1" applyAlignment="1">
      <alignment vertical="center"/>
    </xf>
    <xf numFmtId="0" fontId="35" fillId="0" borderId="50" xfId="0" applyFont="1" applyBorder="1" applyAlignment="1">
      <alignment vertical="center" wrapText="1"/>
    </xf>
    <xf numFmtId="0" fontId="35" fillId="0" borderId="51" xfId="0" applyFont="1" applyBorder="1" applyAlignment="1">
      <alignment vertical="center" wrapText="1"/>
    </xf>
    <xf numFmtId="0" fontId="35" fillId="0" borderId="52" xfId="0" applyFont="1" applyBorder="1" applyAlignment="1">
      <alignment vertical="center" wrapText="1"/>
    </xf>
    <xf numFmtId="0" fontId="32" fillId="0" borderId="46" xfId="0" applyFont="1" applyBorder="1" applyAlignment="1">
      <alignment vertical="center"/>
    </xf>
    <xf numFmtId="0" fontId="32" fillId="0" borderId="26" xfId="0" applyFont="1" applyBorder="1" applyAlignment="1">
      <alignment vertical="center"/>
    </xf>
    <xf numFmtId="0" fontId="35" fillId="0" borderId="50" xfId="34" applyFont="1" applyBorder="1" applyAlignment="1" applyProtection="1">
      <alignment vertical="center" wrapText="1"/>
      <protection locked="0"/>
    </xf>
    <xf numFmtId="0" fontId="35" fillId="0" borderId="51" xfId="34" applyFont="1" applyBorder="1" applyAlignment="1" applyProtection="1">
      <alignment vertical="center" wrapText="1"/>
      <protection locked="0"/>
    </xf>
    <xf numFmtId="0" fontId="35" fillId="0" borderId="52" xfId="34" applyFont="1" applyBorder="1" applyAlignment="1" applyProtection="1">
      <alignment vertical="center" wrapText="1"/>
      <protection locked="0"/>
    </xf>
    <xf numFmtId="0" fontId="32" fillId="0" borderId="42" xfId="0" applyFont="1" applyBorder="1" applyAlignment="1">
      <alignment vertical="center"/>
    </xf>
    <xf numFmtId="0" fontId="32" fillId="0" borderId="18" xfId="0" applyFont="1" applyBorder="1" applyAlignment="1">
      <alignment vertical="center"/>
    </xf>
    <xf numFmtId="0" fontId="32" fillId="0" borderId="42" xfId="0" applyFont="1" applyBorder="1" applyAlignment="1">
      <alignment vertical="center" wrapText="1"/>
    </xf>
    <xf numFmtId="0" fontId="32" fillId="0" borderId="18" xfId="0" applyFont="1" applyBorder="1" applyAlignment="1">
      <alignment vertical="center" wrapText="1"/>
    </xf>
    <xf numFmtId="0" fontId="35" fillId="0" borderId="18" xfId="34" applyFont="1" applyBorder="1" applyAlignment="1" applyProtection="1">
      <alignment vertical="center" wrapText="1"/>
      <protection locked="0"/>
    </xf>
    <xf numFmtId="0" fontId="35" fillId="0" borderId="28" xfId="34" applyFont="1" applyBorder="1" applyAlignment="1" applyProtection="1">
      <alignment vertical="center" wrapText="1"/>
      <protection locked="0"/>
    </xf>
    <xf numFmtId="0" fontId="32" fillId="0" borderId="19" xfId="0" applyFont="1" applyBorder="1" applyAlignment="1">
      <alignment vertical="center"/>
    </xf>
    <xf numFmtId="0" fontId="32" fillId="0" borderId="20" xfId="0" applyFont="1" applyBorder="1" applyAlignment="1">
      <alignment vertical="center"/>
    </xf>
    <xf numFmtId="0" fontId="35" fillId="0" borderId="44" xfId="0" applyFont="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62" xfId="0" applyFont="1" applyBorder="1" applyAlignment="1">
      <alignment horizontal="left" vertical="center" wrapText="1"/>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20" xfId="34" applyFont="1" applyBorder="1" applyAlignment="1" applyProtection="1">
      <alignment vertical="center" wrapText="1"/>
      <protection locked="0"/>
    </xf>
    <xf numFmtId="0" fontId="35" fillId="0" borderId="29" xfId="34" applyFont="1" applyBorder="1" applyAlignment="1" applyProtection="1">
      <alignment vertical="center" wrapText="1"/>
      <protection locked="0"/>
    </xf>
    <xf numFmtId="0" fontId="34" fillId="32" borderId="13" xfId="0" applyFont="1" applyFill="1" applyBorder="1" applyAlignment="1">
      <alignment horizontal="center"/>
    </xf>
    <xf numFmtId="0" fontId="34" fillId="32" borderId="0" xfId="0" applyFont="1" applyFill="1" applyAlignment="1">
      <alignment horizontal="center"/>
    </xf>
    <xf numFmtId="0" fontId="34" fillId="32" borderId="14" xfId="0" applyFont="1" applyFill="1" applyBorder="1" applyAlignment="1">
      <alignment horizontal="center"/>
    </xf>
    <xf numFmtId="0" fontId="32" fillId="0" borderId="33" xfId="0" applyFont="1" applyBorder="1" applyAlignment="1">
      <alignment vertical="center"/>
    </xf>
    <xf numFmtId="0" fontId="32" fillId="0" borderId="23" xfId="0" applyFont="1" applyBorder="1" applyAlignment="1">
      <alignment vertical="center"/>
    </xf>
    <xf numFmtId="0" fontId="32" fillId="0" borderId="24" xfId="0" applyFont="1" applyBorder="1" applyAlignment="1">
      <alignment vertical="center"/>
    </xf>
    <xf numFmtId="0" fontId="32" fillId="0" borderId="50" xfId="0" applyFont="1" applyBorder="1" applyAlignment="1">
      <alignment vertical="center" wrapText="1"/>
    </xf>
    <xf numFmtId="0" fontId="32" fillId="0" borderId="69" xfId="0" applyFont="1" applyBorder="1" applyAlignment="1">
      <alignment vertical="center" wrapText="1"/>
    </xf>
    <xf numFmtId="0" fontId="32" fillId="0" borderId="46" xfId="0" applyFont="1" applyBorder="1" applyAlignment="1">
      <alignment vertical="center" wrapText="1"/>
    </xf>
    <xf numFmtId="0" fontId="32" fillId="0" borderId="26" xfId="0" applyFont="1" applyBorder="1" applyAlignment="1">
      <alignment vertical="center" wrapText="1"/>
    </xf>
    <xf numFmtId="0" fontId="35" fillId="0" borderId="47" xfId="0" applyFont="1" applyBorder="1" applyAlignment="1">
      <alignment horizontal="left" vertical="center" wrapTex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40" xfId="0" applyFont="1" applyBorder="1" applyAlignment="1" applyProtection="1">
      <alignment horizontal="left" vertical="center" wrapText="1"/>
      <protection locked="0"/>
    </xf>
    <xf numFmtId="0" fontId="35" fillId="0" borderId="49" xfId="0" applyFont="1" applyBorder="1" applyAlignment="1" applyProtection="1">
      <alignment horizontal="left" vertical="center" wrapText="1"/>
      <protection locked="0"/>
    </xf>
    <xf numFmtId="0" fontId="35" fillId="0" borderId="35" xfId="0" applyFont="1" applyBorder="1" applyAlignment="1" applyProtection="1">
      <alignment horizontal="left" vertical="center" wrapText="1"/>
      <protection locked="0"/>
    </xf>
    <xf numFmtId="0" fontId="32" fillId="0" borderId="19" xfId="0" applyFont="1" applyBorder="1" applyAlignment="1">
      <alignment vertical="center" wrapText="1"/>
    </xf>
    <xf numFmtId="0" fontId="32" fillId="0" borderId="20" xfId="0" applyFont="1" applyBorder="1" applyAlignment="1">
      <alignment vertical="center" wrapText="1"/>
    </xf>
    <xf numFmtId="0" fontId="35" fillId="0" borderId="18" xfId="0" applyFont="1" applyBorder="1" applyAlignment="1">
      <alignment vertical="center" wrapText="1"/>
    </xf>
    <xf numFmtId="0" fontId="35" fillId="0" borderId="18" xfId="0" applyFont="1" applyBorder="1" applyAlignment="1">
      <alignment horizontal="center" vertical="center" wrapText="1"/>
    </xf>
    <xf numFmtId="9" fontId="32" fillId="0" borderId="18" xfId="0" applyNumberFormat="1" applyFont="1" applyBorder="1" applyAlignment="1">
      <alignment horizontal="center" vertical="center" wrapText="1"/>
    </xf>
    <xf numFmtId="9" fontId="32" fillId="0" borderId="28" xfId="0" applyNumberFormat="1" applyFont="1" applyBorder="1" applyAlignment="1">
      <alignment horizontal="center" vertical="center" wrapText="1"/>
    </xf>
    <xf numFmtId="0" fontId="32" fillId="0" borderId="48" xfId="0" applyFont="1" applyBorder="1" applyAlignment="1">
      <alignment vertical="center" wrapText="1"/>
    </xf>
    <xf numFmtId="0" fontId="32" fillId="0" borderId="49" xfId="0" applyFont="1" applyBorder="1" applyAlignment="1">
      <alignment vertical="center" wrapText="1"/>
    </xf>
    <xf numFmtId="0" fontId="32" fillId="0" borderId="35" xfId="0" applyFont="1" applyBorder="1" applyAlignment="1">
      <alignment vertical="center" wrapText="1"/>
    </xf>
    <xf numFmtId="0" fontId="35" fillId="0" borderId="53" xfId="0" applyFont="1" applyBorder="1" applyAlignment="1" applyProtection="1">
      <alignment horizontal="left" vertical="center" wrapText="1"/>
      <protection locked="0"/>
    </xf>
    <xf numFmtId="0" fontId="32" fillId="0" borderId="18" xfId="0" applyFont="1" applyBorder="1" applyAlignment="1">
      <alignment horizontal="center" vertical="center" wrapText="1"/>
    </xf>
    <xf numFmtId="9" fontId="32" fillId="0" borderId="45" xfId="0" applyNumberFormat="1" applyFont="1" applyBorder="1" applyAlignment="1">
      <alignment horizontal="center" vertical="center" wrapText="1"/>
    </xf>
    <xf numFmtId="9" fontId="32" fillId="0" borderId="14" xfId="0" applyNumberFormat="1" applyFont="1" applyBorder="1" applyAlignment="1">
      <alignment horizontal="center" vertical="center" wrapText="1"/>
    </xf>
    <xf numFmtId="9" fontId="32" fillId="0" borderId="31" xfId="0" applyNumberFormat="1" applyFont="1" applyBorder="1" applyAlignment="1">
      <alignment horizontal="center" vertical="center" wrapText="1"/>
    </xf>
    <xf numFmtId="9" fontId="32" fillId="0" borderId="41" xfId="0" applyNumberFormat="1" applyFont="1" applyBorder="1" applyAlignment="1">
      <alignment horizontal="center" vertical="center" wrapText="1"/>
    </xf>
    <xf numFmtId="0" fontId="35" fillId="0" borderId="40" xfId="0" applyFont="1" applyBorder="1" applyAlignment="1">
      <alignment horizontal="left" vertical="center" wrapText="1"/>
    </xf>
    <xf numFmtId="0" fontId="35" fillId="0" borderId="49" xfId="0" applyFont="1" applyBorder="1" applyAlignment="1">
      <alignment horizontal="left" vertical="center" wrapText="1"/>
    </xf>
    <xf numFmtId="0" fontId="35" fillId="0" borderId="53" xfId="0" applyFont="1" applyBorder="1" applyAlignment="1">
      <alignment horizontal="left" vertical="center" wrapText="1"/>
    </xf>
    <xf numFmtId="0" fontId="37" fillId="0" borderId="0" xfId="0" applyFont="1" applyAlignment="1">
      <alignment wrapText="1"/>
    </xf>
    <xf numFmtId="9" fontId="35" fillId="0" borderId="40" xfId="0" applyNumberFormat="1" applyFont="1" applyBorder="1" applyAlignment="1">
      <alignment horizontal="left" vertical="center" wrapText="1"/>
    </xf>
    <xf numFmtId="9" fontId="35" fillId="0" borderId="49" xfId="0" applyNumberFormat="1" applyFont="1" applyBorder="1" applyAlignment="1">
      <alignment horizontal="left" vertical="center" wrapText="1"/>
    </xf>
    <xf numFmtId="9" fontId="35" fillId="0" borderId="53" xfId="0" applyNumberFormat="1" applyFont="1" applyBorder="1" applyAlignment="1">
      <alignment horizontal="left" vertical="center" wrapText="1"/>
    </xf>
    <xf numFmtId="0" fontId="35" fillId="0" borderId="20" xfId="0" applyFont="1" applyBorder="1" applyAlignment="1">
      <alignment horizontal="center" vertical="center" wrapText="1"/>
    </xf>
    <xf numFmtId="0" fontId="32" fillId="0" borderId="20" xfId="0" applyFont="1" applyBorder="1" applyAlignment="1">
      <alignment horizontal="center" vertical="center" wrapText="1"/>
    </xf>
    <xf numFmtId="9" fontId="35" fillId="0" borderId="40" xfId="0" applyNumberFormat="1" applyFont="1" applyBorder="1" applyAlignment="1" applyProtection="1">
      <alignment horizontal="left" vertical="center" wrapText="1"/>
      <protection locked="0"/>
    </xf>
    <xf numFmtId="9" fontId="35" fillId="0" borderId="49" xfId="0" applyNumberFormat="1" applyFont="1" applyBorder="1" applyAlignment="1" applyProtection="1">
      <alignment horizontal="left" vertical="center" wrapText="1"/>
      <protection locked="0"/>
    </xf>
    <xf numFmtId="9" fontId="35" fillId="0" borderId="53" xfId="0" applyNumberFormat="1" applyFont="1" applyBorder="1" applyAlignment="1" applyProtection="1">
      <alignment horizontal="left" vertical="center" wrapText="1"/>
      <protection locked="0"/>
    </xf>
    <xf numFmtId="0" fontId="37" fillId="0" borderId="0" xfId="34" applyFont="1" applyAlignment="1">
      <alignment wrapText="1"/>
    </xf>
    <xf numFmtId="9" fontId="35" fillId="0" borderId="18" xfId="34" applyNumberFormat="1" applyFont="1" applyBorder="1" applyAlignment="1" applyProtection="1">
      <alignment horizontal="left" vertical="center" wrapText="1"/>
      <protection locked="0"/>
    </xf>
    <xf numFmtId="0" fontId="35" fillId="0" borderId="18" xfId="34" applyFont="1" applyBorder="1" applyAlignment="1" applyProtection="1">
      <alignment horizontal="left" vertical="center" wrapText="1"/>
      <protection locked="0"/>
    </xf>
    <xf numFmtId="0" fontId="35" fillId="0" borderId="40" xfId="34" applyFont="1" applyBorder="1" applyAlignment="1" applyProtection="1">
      <alignment horizontal="left" vertical="center" wrapText="1"/>
      <protection locked="0"/>
    </xf>
    <xf numFmtId="0" fontId="35" fillId="0" borderId="43" xfId="34" applyFont="1" applyBorder="1" applyAlignment="1">
      <alignment horizontal="left" vertical="center" wrapText="1"/>
    </xf>
    <xf numFmtId="0" fontId="36" fillId="29" borderId="46" xfId="34" applyFont="1" applyFill="1" applyBorder="1"/>
    <xf numFmtId="0" fontId="36" fillId="29" borderId="26" xfId="34" applyFont="1" applyFill="1" applyBorder="1"/>
    <xf numFmtId="0" fontId="36" fillId="0" borderId="42" xfId="34" applyFont="1" applyBorder="1"/>
    <xf numFmtId="0" fontId="36" fillId="0" borderId="18" xfId="34" applyFont="1" applyBorder="1"/>
    <xf numFmtId="0" fontId="32" fillId="0" borderId="19" xfId="34" applyFont="1" applyBorder="1" applyAlignment="1">
      <alignment horizontal="center" wrapText="1"/>
    </xf>
    <xf numFmtId="0" fontId="32" fillId="0" borderId="20" xfId="34" applyFont="1" applyBorder="1" applyAlignment="1">
      <alignment horizontal="center" wrapText="1"/>
    </xf>
    <xf numFmtId="0" fontId="33" fillId="0" borderId="40" xfId="34" applyFont="1" applyBorder="1" applyAlignment="1" applyProtection="1">
      <alignment vertical="center" wrapText="1"/>
      <protection locked="0"/>
    </xf>
    <xf numFmtId="0" fontId="33" fillId="0" borderId="35" xfId="34" applyFont="1" applyBorder="1" applyAlignment="1" applyProtection="1">
      <alignment vertical="center" wrapText="1"/>
      <protection locked="0"/>
    </xf>
    <xf numFmtId="0" fontId="34" fillId="29" borderId="50" xfId="34" applyFont="1" applyFill="1" applyBorder="1" applyAlignment="1">
      <alignment horizontal="center"/>
    </xf>
    <xf numFmtId="0" fontId="34" fillId="29" borderId="51" xfId="34" applyFont="1" applyFill="1" applyBorder="1" applyAlignment="1">
      <alignment horizontal="center"/>
    </xf>
    <xf numFmtId="0" fontId="34" fillId="29" borderId="52" xfId="34" applyFont="1" applyFill="1" applyBorder="1" applyAlignment="1">
      <alignment horizontal="center"/>
    </xf>
    <xf numFmtId="0" fontId="49" fillId="29" borderId="37" xfId="34" applyFont="1" applyFill="1" applyBorder="1" applyAlignment="1">
      <alignment horizontal="center" vertical="center"/>
    </xf>
    <xf numFmtId="0" fontId="49" fillId="29" borderId="38" xfId="34" applyFont="1" applyFill="1" applyBorder="1" applyAlignment="1">
      <alignment horizontal="center" vertical="center"/>
    </xf>
    <xf numFmtId="0" fontId="49" fillId="29" borderId="39" xfId="34" applyFont="1" applyFill="1" applyBorder="1" applyAlignment="1">
      <alignment horizontal="center" vertical="center"/>
    </xf>
    <xf numFmtId="0" fontId="37" fillId="0" borderId="13" xfId="0" applyFont="1" applyBorder="1" applyAlignment="1" applyProtection="1">
      <alignment vertical="top" wrapText="1"/>
      <protection locked="0"/>
    </xf>
    <xf numFmtId="0" fontId="37" fillId="0" borderId="0" xfId="0" applyFont="1" applyAlignment="1" applyProtection="1">
      <alignment vertical="top" wrapText="1"/>
      <protection locked="0"/>
    </xf>
    <xf numFmtId="0" fontId="37" fillId="0" borderId="14" xfId="0" applyFont="1" applyBorder="1" applyAlignment="1" applyProtection="1">
      <alignment vertical="top" wrapText="1"/>
      <protection locked="0"/>
    </xf>
    <xf numFmtId="0" fontId="37" fillId="0" borderId="15" xfId="0" applyFont="1" applyBorder="1" applyAlignment="1" applyProtection="1">
      <alignment vertical="top" wrapText="1"/>
      <protection locked="0"/>
    </xf>
    <xf numFmtId="0" fontId="37" fillId="0" borderId="16" xfId="0" applyFont="1" applyBorder="1" applyAlignment="1" applyProtection="1">
      <alignment vertical="top" wrapText="1"/>
      <protection locked="0"/>
    </xf>
    <xf numFmtId="0" fontId="37" fillId="0" borderId="17" xfId="0" applyFont="1" applyBorder="1" applyAlignment="1" applyProtection="1">
      <alignment vertical="top" wrapText="1"/>
      <protection locked="0"/>
    </xf>
    <xf numFmtId="0" fontId="33" fillId="0" borderId="44" xfId="0" applyFont="1" applyBorder="1" applyAlignment="1">
      <alignment vertical="center" wrapText="1"/>
    </xf>
    <xf numFmtId="0" fontId="33" fillId="0" borderId="21" xfId="0" applyFont="1" applyBorder="1" applyAlignment="1">
      <alignment vertical="center" wrapText="1"/>
    </xf>
    <xf numFmtId="0" fontId="33" fillId="0" borderId="22" xfId="0" applyFont="1" applyBorder="1" applyAlignment="1">
      <alignment vertical="center" wrapText="1"/>
    </xf>
    <xf numFmtId="0" fontId="33" fillId="0" borderId="45" xfId="0" applyFont="1" applyBorder="1" applyAlignment="1">
      <alignment vertical="center" wrapText="1"/>
    </xf>
    <xf numFmtId="0" fontId="33" fillId="0" borderId="0" xfId="0" applyFont="1" applyAlignment="1">
      <alignment vertical="center" wrapText="1"/>
    </xf>
    <xf numFmtId="0" fontId="33" fillId="0" borderId="14" xfId="0" applyFont="1" applyBorder="1" applyAlignment="1">
      <alignment vertical="center" wrapText="1"/>
    </xf>
    <xf numFmtId="0" fontId="34" fillId="29" borderId="47" xfId="0" applyFont="1" applyFill="1" applyBorder="1" applyAlignment="1">
      <alignment horizontal="center" vertical="center"/>
    </xf>
    <xf numFmtId="0" fontId="34" fillId="29" borderId="72" xfId="0" applyFont="1" applyFill="1" applyBorder="1" applyAlignment="1">
      <alignment horizontal="center" vertical="center"/>
    </xf>
    <xf numFmtId="0" fontId="35" fillId="0" borderId="40" xfId="34" applyFont="1" applyBorder="1" applyAlignment="1" applyProtection="1">
      <alignment vertical="center" wrapText="1"/>
      <protection locked="0"/>
    </xf>
    <xf numFmtId="0" fontId="35" fillId="0" borderId="36" xfId="34" applyFont="1" applyBorder="1" applyAlignment="1" applyProtection="1">
      <alignment vertical="center" wrapText="1"/>
      <protection locked="0"/>
    </xf>
    <xf numFmtId="9" fontId="32" fillId="0" borderId="40" xfId="0" applyNumberFormat="1" applyFont="1" applyBorder="1" applyAlignment="1">
      <alignment horizontal="center" vertical="center" wrapText="1"/>
    </xf>
    <xf numFmtId="9" fontId="32" fillId="0" borderId="0" xfId="0" applyNumberFormat="1" applyFont="1" applyAlignment="1">
      <alignment horizontal="center" vertical="center" wrapText="1"/>
    </xf>
    <xf numFmtId="9" fontId="32" fillId="0" borderId="23" xfId="0" applyNumberFormat="1" applyFont="1" applyBorder="1" applyAlignment="1">
      <alignment horizontal="center" vertical="center" wrapText="1"/>
    </xf>
    <xf numFmtId="9" fontId="32" fillId="0" borderId="40" xfId="34" applyNumberFormat="1" applyFont="1" applyBorder="1" applyAlignment="1">
      <alignment horizontal="center" vertical="center" wrapText="1"/>
    </xf>
    <xf numFmtId="9" fontId="32" fillId="0" borderId="36" xfId="34" applyNumberFormat="1" applyFont="1" applyBorder="1" applyAlignment="1">
      <alignment horizontal="center" vertical="center" wrapText="1"/>
    </xf>
    <xf numFmtId="9" fontId="32" fillId="0" borderId="0" xfId="34" applyNumberFormat="1" applyFont="1" applyAlignment="1">
      <alignment horizontal="center" vertical="center" wrapText="1"/>
    </xf>
    <xf numFmtId="9" fontId="32" fillId="0" borderId="23" xfId="34" applyNumberFormat="1" applyFont="1" applyBorder="1" applyAlignment="1">
      <alignment horizontal="center" vertical="center" wrapText="1"/>
    </xf>
    <xf numFmtId="0" fontId="34" fillId="29" borderId="13" xfId="0" applyFont="1" applyFill="1" applyBorder="1" applyAlignment="1">
      <alignment horizontal="center"/>
    </xf>
    <xf numFmtId="0" fontId="34" fillId="29" borderId="0" xfId="0" applyFont="1" applyFill="1" applyAlignment="1">
      <alignment horizontal="center"/>
    </xf>
    <xf numFmtId="0" fontId="34" fillId="29" borderId="14" xfId="0" applyFont="1" applyFill="1" applyBorder="1" applyAlignment="1">
      <alignment horizontal="center"/>
    </xf>
    <xf numFmtId="0" fontId="34" fillId="29" borderId="37" xfId="0" applyFont="1" applyFill="1" applyBorder="1" applyAlignment="1">
      <alignment horizontal="center"/>
    </xf>
    <xf numFmtId="0" fontId="34" fillId="29" borderId="38" xfId="0" applyFont="1" applyFill="1" applyBorder="1" applyAlignment="1">
      <alignment horizontal="center"/>
    </xf>
    <xf numFmtId="0" fontId="34" fillId="29" borderId="39" xfId="0" applyFont="1" applyFill="1" applyBorder="1" applyAlignment="1">
      <alignment horizontal="center"/>
    </xf>
    <xf numFmtId="0" fontId="34" fillId="29" borderId="10" xfId="0" applyFont="1" applyFill="1" applyBorder="1" applyAlignment="1">
      <alignment horizontal="center"/>
    </xf>
    <xf numFmtId="0" fontId="34" fillId="29" borderId="11" xfId="0" applyFont="1" applyFill="1" applyBorder="1" applyAlignment="1">
      <alignment horizontal="center"/>
    </xf>
    <xf numFmtId="0" fontId="34" fillId="29" borderId="12" xfId="0" applyFont="1" applyFill="1" applyBorder="1" applyAlignment="1">
      <alignment horizontal="center"/>
    </xf>
    <xf numFmtId="9" fontId="35" fillId="0" borderId="18" xfId="0" applyNumberFormat="1" applyFont="1" applyBorder="1" applyAlignment="1" applyProtection="1">
      <alignment horizontal="left" vertical="center" wrapText="1"/>
      <protection locked="0"/>
    </xf>
    <xf numFmtId="0" fontId="35" fillId="0" borderId="18" xfId="0" applyFont="1" applyBorder="1" applyAlignment="1" applyProtection="1">
      <alignment horizontal="left" vertical="center" wrapText="1"/>
      <protection locked="0"/>
    </xf>
    <xf numFmtId="0" fontId="35" fillId="0" borderId="43" xfId="0" applyFont="1" applyBorder="1" applyAlignment="1">
      <alignment horizontal="left" vertical="center" wrapText="1"/>
    </xf>
    <xf numFmtId="0" fontId="32" fillId="0" borderId="24" xfId="0" applyFont="1" applyBorder="1" applyAlignment="1">
      <alignment vertical="center" wrapText="1"/>
    </xf>
    <xf numFmtId="0" fontId="32" fillId="0" borderId="30" xfId="0" applyFont="1" applyBorder="1" applyAlignment="1">
      <alignment vertical="center" wrapText="1"/>
    </xf>
    <xf numFmtId="0" fontId="35" fillId="0" borderId="18" xfId="0" applyFont="1" applyBorder="1" applyAlignment="1">
      <alignment horizontal="left" vertical="center" wrapText="1"/>
    </xf>
    <xf numFmtId="0" fontId="35" fillId="0" borderId="20" xfId="0" applyFont="1" applyBorder="1" applyAlignment="1">
      <alignment horizontal="left" vertical="center" wrapText="1"/>
    </xf>
    <xf numFmtId="0" fontId="35" fillId="0" borderId="36" xfId="0" applyFont="1" applyBorder="1" applyAlignment="1">
      <alignment horizontal="left" vertical="center" wrapText="1"/>
    </xf>
    <xf numFmtId="0" fontId="32" fillId="0" borderId="72" xfId="0" applyFont="1" applyBorder="1" applyAlignment="1">
      <alignment horizontal="center" wrapText="1"/>
    </xf>
    <xf numFmtId="0" fontId="32" fillId="0" borderId="71" xfId="0" applyFont="1" applyBorder="1" applyAlignment="1">
      <alignment horizontal="center" wrapText="1"/>
    </xf>
    <xf numFmtId="0" fontId="32" fillId="0" borderId="37" xfId="0" applyFont="1" applyBorder="1" applyAlignment="1">
      <alignment horizontal="center" wrapText="1"/>
    </xf>
    <xf numFmtId="0" fontId="35" fillId="0" borderId="18" xfId="0" applyFont="1" applyBorder="1" applyAlignment="1" applyProtection="1">
      <alignment vertical="center" wrapText="1"/>
      <protection locked="0"/>
    </xf>
    <xf numFmtId="0" fontId="35" fillId="0" borderId="28" xfId="0" applyFont="1" applyBorder="1" applyAlignment="1" applyProtection="1">
      <alignment vertical="center" wrapText="1"/>
      <protection locked="0"/>
    </xf>
    <xf numFmtId="0" fontId="35" fillId="0" borderId="50" xfId="0" applyFont="1" applyBorder="1" applyAlignment="1" applyProtection="1">
      <alignment vertical="center" wrapText="1"/>
      <protection locked="0"/>
    </xf>
    <xf numFmtId="0" fontId="35" fillId="0" borderId="51" xfId="0" applyFont="1" applyBorder="1" applyAlignment="1" applyProtection="1">
      <alignment vertical="center" wrapText="1"/>
      <protection locked="0"/>
    </xf>
    <xf numFmtId="0" fontId="35" fillId="0" borderId="52" xfId="0" applyFont="1" applyBorder="1" applyAlignment="1" applyProtection="1">
      <alignment vertical="center" wrapText="1"/>
      <protection locked="0"/>
    </xf>
    <xf numFmtId="0" fontId="35" fillId="0" borderId="20" xfId="0" applyFont="1" applyBorder="1" applyAlignment="1" applyProtection="1">
      <alignment vertical="center" wrapText="1"/>
      <protection locked="0"/>
    </xf>
    <xf numFmtId="0" fontId="35" fillId="0" borderId="29" xfId="0" applyFont="1" applyBorder="1" applyAlignment="1" applyProtection="1">
      <alignment vertical="center" wrapText="1"/>
      <protection locked="0"/>
    </xf>
    <xf numFmtId="0" fontId="35" fillId="0" borderId="40" xfId="0" applyFont="1" applyBorder="1" applyAlignment="1" applyProtection="1">
      <alignment vertical="center" wrapText="1"/>
      <protection locked="0"/>
    </xf>
    <xf numFmtId="0" fontId="35" fillId="0" borderId="49" xfId="0" applyFont="1" applyBorder="1" applyAlignment="1" applyProtection="1">
      <alignment vertical="center" wrapText="1"/>
      <protection locked="0"/>
    </xf>
    <xf numFmtId="0" fontId="35" fillId="0" borderId="53" xfId="0" applyFont="1" applyBorder="1" applyAlignment="1" applyProtection="1">
      <alignment vertical="center" wrapText="1"/>
      <protection locked="0"/>
    </xf>
    <xf numFmtId="0" fontId="35" fillId="0" borderId="36" xfId="0" applyFont="1" applyBorder="1" applyAlignment="1" applyProtection="1">
      <alignment vertical="center" wrapText="1"/>
      <protection locked="0"/>
    </xf>
    <xf numFmtId="9" fontId="35" fillId="0" borderId="18" xfId="0" applyNumberFormat="1" applyFont="1" applyBorder="1" applyAlignment="1">
      <alignment horizontal="left" vertical="center" wrapText="1"/>
    </xf>
    <xf numFmtId="0" fontId="37" fillId="0" borderId="10" xfId="0" applyFont="1" applyBorder="1" applyAlignment="1" applyProtection="1">
      <alignment horizontal="left" vertical="top" wrapText="1"/>
      <protection locked="0"/>
    </xf>
    <xf numFmtId="0" fontId="37" fillId="0" borderId="11" xfId="0" applyFont="1" applyBorder="1" applyAlignment="1" applyProtection="1">
      <alignment horizontal="left" vertical="top" wrapText="1"/>
      <protection locked="0"/>
    </xf>
    <xf numFmtId="0" fontId="37" fillId="0" borderId="12" xfId="0" applyFont="1" applyBorder="1" applyAlignment="1" applyProtection="1">
      <alignment horizontal="left" vertical="top" wrapText="1"/>
      <protection locked="0"/>
    </xf>
    <xf numFmtId="0" fontId="36" fillId="29" borderId="58" xfId="0" applyFont="1" applyFill="1" applyBorder="1" applyAlignment="1">
      <alignment horizontal="center"/>
    </xf>
    <xf numFmtId="0" fontId="36" fillId="29" borderId="69" xfId="0" applyFont="1" applyFill="1" applyBorder="1" applyAlignment="1">
      <alignment horizontal="center"/>
    </xf>
    <xf numFmtId="0" fontId="36" fillId="29" borderId="51" xfId="0" applyFont="1" applyFill="1" applyBorder="1" applyAlignment="1">
      <alignment horizontal="center"/>
    </xf>
    <xf numFmtId="0" fontId="34" fillId="0" borderId="0" xfId="0" applyFont="1" applyAlignment="1">
      <alignment horizontal="center" vertical="center"/>
    </xf>
    <xf numFmtId="0" fontId="34" fillId="29" borderId="46" xfId="0" applyFont="1" applyFill="1" applyBorder="1" applyAlignment="1">
      <alignment horizontal="center" vertical="center"/>
    </xf>
    <xf numFmtId="0" fontId="34" fillId="29" borderId="26" xfId="0" applyFont="1" applyFill="1" applyBorder="1" applyAlignment="1">
      <alignment horizontal="center" vertical="center"/>
    </xf>
    <xf numFmtId="0" fontId="34" fillId="29" borderId="27" xfId="0" applyFont="1" applyFill="1" applyBorder="1" applyAlignment="1">
      <alignment horizontal="center" vertical="center"/>
    </xf>
    <xf numFmtId="0" fontId="35" fillId="0" borderId="26" xfId="0" applyFont="1" applyBorder="1" applyAlignment="1" applyProtection="1">
      <alignment vertical="center"/>
      <protection locked="0"/>
    </xf>
    <xf numFmtId="0" fontId="35" fillId="0" borderId="27" xfId="0" applyFont="1" applyBorder="1" applyAlignment="1" applyProtection="1">
      <alignment vertical="center"/>
      <protection locked="0"/>
    </xf>
    <xf numFmtId="0" fontId="37" fillId="0" borderId="40" xfId="0" applyFont="1" applyBorder="1" applyAlignment="1">
      <alignment vertical="center" wrapText="1"/>
    </xf>
    <xf numFmtId="0" fontId="37" fillId="0" borderId="49" xfId="0" applyFont="1" applyBorder="1" applyAlignment="1">
      <alignment vertical="center" wrapText="1"/>
    </xf>
    <xf numFmtId="0" fontId="37" fillId="0" borderId="53" xfId="0" applyFont="1" applyBorder="1" applyAlignment="1">
      <alignment vertical="center" wrapText="1"/>
    </xf>
    <xf numFmtId="0" fontId="37" fillId="0" borderId="10" xfId="47" applyFont="1" applyBorder="1" applyAlignment="1" applyProtection="1">
      <alignment horizontal="left" vertical="top" wrapText="1"/>
      <protection locked="0"/>
    </xf>
    <xf numFmtId="0" fontId="37" fillId="0" borderId="11" xfId="47" applyFont="1" applyBorder="1" applyAlignment="1" applyProtection="1">
      <alignment horizontal="left" vertical="top" wrapText="1"/>
      <protection locked="0"/>
    </xf>
    <xf numFmtId="0" fontId="37" fillId="0" borderId="12" xfId="47" applyFont="1" applyBorder="1" applyAlignment="1" applyProtection="1">
      <alignment horizontal="left" vertical="top" wrapText="1"/>
      <protection locked="0"/>
    </xf>
    <xf numFmtId="0" fontId="37" fillId="0" borderId="13" xfId="47" applyFont="1" applyBorder="1" applyAlignment="1" applyProtection="1">
      <alignment horizontal="left" vertical="top" wrapText="1"/>
      <protection locked="0"/>
    </xf>
    <xf numFmtId="0" fontId="37" fillId="0" borderId="0" xfId="47" applyFont="1" applyBorder="1" applyAlignment="1" applyProtection="1">
      <alignment horizontal="left" vertical="top" wrapText="1"/>
      <protection locked="0"/>
    </xf>
    <xf numFmtId="0" fontId="37" fillId="0" borderId="14" xfId="47" applyFont="1" applyBorder="1" applyAlignment="1" applyProtection="1">
      <alignment horizontal="left" vertical="top" wrapText="1"/>
      <protection locked="0"/>
    </xf>
    <xf numFmtId="0" fontId="37" fillId="0" borderId="15" xfId="47" applyFont="1" applyBorder="1" applyAlignment="1" applyProtection="1">
      <alignment horizontal="left" vertical="top" wrapText="1"/>
      <protection locked="0"/>
    </xf>
    <xf numFmtId="0" fontId="37" fillId="0" borderId="16" xfId="47" applyFont="1" applyBorder="1" applyAlignment="1" applyProtection="1">
      <alignment horizontal="left" vertical="top" wrapText="1"/>
      <protection locked="0"/>
    </xf>
    <xf numFmtId="0" fontId="37" fillId="0" borderId="17" xfId="47" applyFont="1" applyBorder="1" applyAlignment="1" applyProtection="1">
      <alignment horizontal="left" vertical="top" wrapText="1"/>
      <protection locked="0"/>
    </xf>
    <xf numFmtId="0" fontId="49" fillId="29" borderId="46" xfId="0" applyFont="1" applyFill="1" applyBorder="1" applyAlignment="1">
      <alignment horizontal="center" vertical="center"/>
    </xf>
    <xf numFmtId="0" fontId="49" fillId="29" borderId="26" xfId="0" applyFont="1" applyFill="1" applyBorder="1" applyAlignment="1">
      <alignment horizontal="center" vertical="center"/>
    </xf>
    <xf numFmtId="0" fontId="49" fillId="29" borderId="27" xfId="0" applyFont="1" applyFill="1" applyBorder="1" applyAlignment="1">
      <alignment horizontal="center" vertical="center"/>
    </xf>
    <xf numFmtId="0" fontId="37" fillId="0" borderId="23" xfId="0" applyFont="1" applyBorder="1" applyAlignment="1">
      <alignment vertical="center" wrapText="1"/>
    </xf>
    <xf numFmtId="0" fontId="37" fillId="0" borderId="41" xfId="0" applyFont="1" applyBorder="1" applyAlignment="1">
      <alignment vertical="center" wrapText="1"/>
    </xf>
    <xf numFmtId="0" fontId="33" fillId="0" borderId="30" xfId="0" applyFont="1" applyBorder="1" applyAlignment="1">
      <alignment vertical="center" wrapText="1"/>
    </xf>
    <xf numFmtId="0" fontId="33" fillId="0" borderId="30" xfId="0" applyFont="1" applyBorder="1" applyAlignment="1" applyProtection="1">
      <alignment vertical="center" wrapText="1"/>
      <protection locked="0"/>
    </xf>
    <xf numFmtId="0" fontId="35" fillId="0" borderId="31" xfId="0" applyFont="1" applyBorder="1" applyAlignment="1">
      <alignment vertical="center" wrapText="1"/>
    </xf>
    <xf numFmtId="0" fontId="35" fillId="0" borderId="23" xfId="0" applyFont="1" applyBorder="1" applyAlignment="1">
      <alignment vertical="center" wrapText="1"/>
    </xf>
    <xf numFmtId="0" fontId="35" fillId="0" borderId="41" xfId="0" applyFont="1" applyBorder="1" applyAlignment="1">
      <alignment vertical="center" wrapText="1"/>
    </xf>
    <xf numFmtId="0" fontId="35" fillId="0" borderId="47" xfId="0" applyFont="1" applyBorder="1" applyAlignment="1" applyProtection="1">
      <alignment vertical="center" wrapText="1"/>
      <protection locked="0"/>
    </xf>
    <xf numFmtId="0" fontId="35" fillId="0" borderId="11" xfId="0" applyFont="1" applyBorder="1" applyAlignment="1" applyProtection="1">
      <alignment vertical="center" wrapText="1"/>
      <protection locked="0"/>
    </xf>
    <xf numFmtId="0" fontId="35" fillId="0" borderId="12" xfId="0" applyFont="1" applyBorder="1" applyAlignment="1" applyProtection="1">
      <alignment vertical="center" wrapText="1"/>
      <protection locked="0"/>
    </xf>
    <xf numFmtId="0" fontId="35" fillId="0" borderId="18" xfId="45" applyNumberFormat="1" applyFont="1" applyBorder="1" applyAlignment="1" applyProtection="1">
      <alignment horizontal="left" vertical="center" wrapText="1"/>
      <protection locked="0"/>
    </xf>
    <xf numFmtId="0" fontId="35" fillId="0" borderId="40" xfId="45" applyNumberFormat="1" applyFont="1" applyBorder="1" applyAlignment="1" applyProtection="1">
      <alignment horizontal="left" vertical="center" wrapText="1"/>
      <protection locked="0"/>
    </xf>
    <xf numFmtId="0" fontId="21" fillId="0" borderId="10" xfId="0" applyFont="1" applyBorder="1" applyAlignment="1" applyProtection="1">
      <alignment horizontal="left" vertical="top" wrapText="1"/>
      <protection locked="0"/>
    </xf>
    <xf numFmtId="0" fontId="21" fillId="0" borderId="11" xfId="0" applyFont="1" applyBorder="1" applyAlignment="1" applyProtection="1">
      <alignment horizontal="left" vertical="top" wrapText="1"/>
      <protection locked="0"/>
    </xf>
    <xf numFmtId="0" fontId="21" fillId="0" borderId="12" xfId="0" applyFont="1" applyBorder="1" applyAlignment="1" applyProtection="1">
      <alignment horizontal="left" vertical="top" wrapText="1"/>
      <protection locked="0"/>
    </xf>
    <xf numFmtId="0" fontId="21" fillId="0" borderId="13" xfId="0" applyFont="1" applyBorder="1" applyAlignment="1" applyProtection="1">
      <alignment horizontal="left" vertical="top" wrapText="1"/>
      <protection locked="0"/>
    </xf>
    <xf numFmtId="0" fontId="21" fillId="0" borderId="0" xfId="0" applyFont="1" applyAlignment="1" applyProtection="1">
      <alignment horizontal="left" vertical="top" wrapText="1"/>
      <protection locked="0"/>
    </xf>
    <xf numFmtId="0" fontId="21" fillId="0" borderId="14" xfId="0" applyFont="1" applyBorder="1" applyAlignment="1" applyProtection="1">
      <alignment horizontal="left" vertical="top" wrapText="1"/>
      <protection locked="0"/>
    </xf>
    <xf numFmtId="0" fontId="21" fillId="0" borderId="15" xfId="0" applyFont="1" applyBorder="1" applyAlignment="1" applyProtection="1">
      <alignment horizontal="left" vertical="top" wrapText="1"/>
      <protection locked="0"/>
    </xf>
    <xf numFmtId="0" fontId="21" fillId="0" borderId="16" xfId="0" applyFont="1" applyBorder="1" applyAlignment="1" applyProtection="1">
      <alignment horizontal="left" vertical="top" wrapText="1"/>
      <protection locked="0"/>
    </xf>
    <xf numFmtId="0" fontId="21" fillId="0" borderId="17" xfId="0" applyFont="1" applyBorder="1" applyAlignment="1" applyProtection="1">
      <alignment horizontal="left" vertical="top" wrapText="1"/>
      <protection locked="0"/>
    </xf>
    <xf numFmtId="0" fontId="33" fillId="0" borderId="13" xfId="47" applyFont="1" applyBorder="1" applyAlignment="1" applyProtection="1">
      <alignment horizontal="left" vertical="center" wrapText="1"/>
      <protection locked="0"/>
    </xf>
    <xf numFmtId="0" fontId="33" fillId="0" borderId="0" xfId="47" applyFont="1" applyBorder="1" applyAlignment="1" applyProtection="1">
      <alignment horizontal="left" vertical="center" wrapText="1"/>
      <protection locked="0"/>
    </xf>
    <xf numFmtId="0" fontId="33" fillId="0" borderId="14" xfId="47" applyFont="1" applyBorder="1" applyAlignment="1" applyProtection="1">
      <alignment horizontal="left" vertical="center" wrapText="1"/>
      <protection locked="0"/>
    </xf>
    <xf numFmtId="0" fontId="33" fillId="0" borderId="15" xfId="47" applyFont="1" applyBorder="1" applyAlignment="1" applyProtection="1">
      <alignment horizontal="left" vertical="center" wrapText="1"/>
      <protection locked="0"/>
    </xf>
    <xf numFmtId="0" fontId="33" fillId="0" borderId="16" xfId="47" applyFont="1" applyBorder="1" applyAlignment="1" applyProtection="1">
      <alignment horizontal="left" vertical="center" wrapText="1"/>
      <protection locked="0"/>
    </xf>
    <xf numFmtId="0" fontId="33" fillId="0" borderId="17" xfId="47" applyFont="1" applyBorder="1" applyAlignment="1" applyProtection="1">
      <alignment horizontal="left" vertical="center" wrapText="1"/>
      <protection locked="0"/>
    </xf>
    <xf numFmtId="0" fontId="35" fillId="0" borderId="44"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54"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4" xfId="0" applyFont="1" applyBorder="1" applyAlignment="1">
      <alignment horizontal="center" vertical="center" wrapText="1"/>
    </xf>
    <xf numFmtId="0" fontId="32" fillId="0" borderId="25" xfId="0" applyFont="1" applyBorder="1" applyAlignment="1">
      <alignment vertical="center" wrapText="1"/>
    </xf>
    <xf numFmtId="0" fontId="32" fillId="0" borderId="21" xfId="0" applyFont="1" applyBorder="1" applyAlignment="1">
      <alignment vertical="center" wrapText="1"/>
    </xf>
    <xf numFmtId="0" fontId="32" fillId="0" borderId="54" xfId="0" applyFont="1" applyBorder="1" applyAlignment="1">
      <alignment vertical="center" wrapText="1"/>
    </xf>
    <xf numFmtId="0" fontId="32" fillId="0" borderId="13" xfId="0" applyFont="1" applyBorder="1" applyAlignment="1">
      <alignment vertical="center" wrapText="1"/>
    </xf>
    <xf numFmtId="0" fontId="32" fillId="0" borderId="0" xfId="0" applyFont="1" applyAlignment="1">
      <alignment vertical="center" wrapText="1"/>
    </xf>
    <xf numFmtId="0" fontId="32" fillId="0" borderId="32" xfId="0" applyFont="1" applyBorder="1" applyAlignment="1">
      <alignment vertical="center" wrapText="1"/>
    </xf>
    <xf numFmtId="0" fontId="32" fillId="0" borderId="15" xfId="0" applyFont="1" applyBorder="1" applyAlignment="1">
      <alignment vertical="center" wrapText="1"/>
    </xf>
    <xf numFmtId="0" fontId="32" fillId="0" borderId="16" xfId="0" applyFont="1" applyBorder="1" applyAlignment="1">
      <alignment vertical="center" wrapText="1"/>
    </xf>
    <xf numFmtId="0" fontId="32" fillId="0" borderId="65" xfId="0" applyFont="1" applyBorder="1" applyAlignment="1">
      <alignment vertical="center" wrapText="1"/>
    </xf>
    <xf numFmtId="0" fontId="35" fillId="0" borderId="35" xfId="0" applyFont="1" applyBorder="1" applyAlignment="1">
      <alignment vertical="center" wrapText="1"/>
    </xf>
    <xf numFmtId="0" fontId="32" fillId="0" borderId="43" xfId="0" applyFont="1" applyBorder="1" applyAlignment="1">
      <alignment horizontal="center" vertical="center" wrapText="1"/>
    </xf>
    <xf numFmtId="0" fontId="32" fillId="0" borderId="30" xfId="0" applyFont="1" applyBorder="1" applyAlignment="1">
      <alignment horizontal="center" vertical="center" wrapText="1"/>
    </xf>
    <xf numFmtId="9" fontId="32" fillId="0" borderId="44" xfId="0" applyNumberFormat="1" applyFont="1" applyBorder="1" applyAlignment="1">
      <alignment horizontal="center" vertical="center" wrapText="1"/>
    </xf>
    <xf numFmtId="9" fontId="32" fillId="0" borderId="21" xfId="0" applyNumberFormat="1" applyFont="1" applyBorder="1" applyAlignment="1">
      <alignment horizontal="center" vertical="center" wrapText="1"/>
    </xf>
    <xf numFmtId="9" fontId="32" fillId="0" borderId="22" xfId="0" applyNumberFormat="1" applyFont="1" applyBorder="1" applyAlignment="1">
      <alignment horizontal="center" vertical="center" wrapText="1"/>
    </xf>
    <xf numFmtId="0" fontId="32" fillId="0" borderId="58" xfId="0" applyFont="1" applyBorder="1" applyAlignment="1">
      <alignment vertical="center" wrapText="1"/>
    </xf>
    <xf numFmtId="0" fontId="32" fillId="0" borderId="51" xfId="0" applyFont="1" applyBorder="1" applyAlignment="1">
      <alignment vertical="center" wrapText="1"/>
    </xf>
    <xf numFmtId="0" fontId="35" fillId="0" borderId="50" xfId="0" applyFont="1" applyBorder="1" applyAlignment="1">
      <alignment horizontal="left" vertical="center" wrapText="1"/>
    </xf>
    <xf numFmtId="0" fontId="35" fillId="0" borderId="51" xfId="0" applyFont="1" applyBorder="1" applyAlignment="1">
      <alignment horizontal="left" vertical="center" wrapText="1"/>
    </xf>
    <xf numFmtId="0" fontId="35" fillId="0" borderId="52" xfId="0" applyFont="1" applyBorder="1" applyAlignment="1">
      <alignment horizontal="left" vertical="center" wrapText="1"/>
    </xf>
    <xf numFmtId="0" fontId="32" fillId="0" borderId="10" xfId="0" applyFont="1" applyBorder="1" applyAlignment="1">
      <alignment vertical="center"/>
    </xf>
    <xf numFmtId="0" fontId="32" fillId="0" borderId="11" xfId="0" applyFont="1" applyBorder="1" applyAlignment="1">
      <alignment vertical="center"/>
    </xf>
    <xf numFmtId="0" fontId="32" fillId="0" borderId="68" xfId="0" applyFont="1" applyBorder="1" applyAlignment="1">
      <alignment vertical="center"/>
    </xf>
    <xf numFmtId="9" fontId="32" fillId="0" borderId="49" xfId="0" applyNumberFormat="1" applyFont="1" applyBorder="1" applyAlignment="1">
      <alignment horizontal="center" vertical="center" wrapText="1"/>
    </xf>
    <xf numFmtId="9" fontId="32" fillId="0" borderId="53" xfId="0" applyNumberFormat="1" applyFont="1" applyBorder="1" applyAlignment="1">
      <alignment horizontal="center" vertical="center" wrapText="1"/>
    </xf>
    <xf numFmtId="0" fontId="35" fillId="0" borderId="40" xfId="0" applyFont="1" applyBorder="1" applyAlignment="1">
      <alignment horizontal="center" vertical="center" wrapText="1"/>
    </xf>
    <xf numFmtId="0" fontId="35" fillId="0" borderId="49" xfId="0" applyFont="1" applyBorder="1" applyAlignment="1">
      <alignment horizontal="center" vertical="center" wrapText="1"/>
    </xf>
    <xf numFmtId="0" fontId="35" fillId="0" borderId="35" xfId="0" applyFont="1" applyBorder="1" applyAlignment="1">
      <alignment horizontal="center" vertical="center" wrapText="1"/>
    </xf>
    <xf numFmtId="0" fontId="32" fillId="0" borderId="60" xfId="0" applyFont="1" applyBorder="1" applyAlignment="1">
      <alignment vertical="center" wrapText="1"/>
    </xf>
    <xf numFmtId="0" fontId="32" fillId="0" borderId="63" xfId="0" applyFont="1" applyBorder="1" applyAlignment="1">
      <alignment vertical="center" wrapText="1"/>
    </xf>
    <xf numFmtId="0" fontId="32" fillId="0" borderId="61" xfId="0" applyFont="1" applyBorder="1" applyAlignment="1">
      <alignment vertical="center" wrapText="1"/>
    </xf>
    <xf numFmtId="0" fontId="35" fillId="0" borderId="45" xfId="0" applyFont="1" applyBorder="1" applyAlignment="1">
      <alignment horizontal="center" vertical="center" wrapText="1"/>
    </xf>
    <xf numFmtId="0" fontId="35" fillId="0" borderId="0" xfId="0" applyFont="1" applyAlignment="1">
      <alignment horizontal="center" vertical="center" wrapText="1"/>
    </xf>
    <xf numFmtId="0" fontId="35" fillId="0" borderId="32" xfId="0" applyFont="1" applyBorder="1" applyAlignment="1">
      <alignment horizontal="center" vertical="center" wrapText="1"/>
    </xf>
    <xf numFmtId="0" fontId="35" fillId="0" borderId="62"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65" xfId="0" applyFont="1" applyBorder="1" applyAlignment="1">
      <alignment horizontal="center" vertical="center" wrapText="1"/>
    </xf>
    <xf numFmtId="0" fontId="32" fillId="0" borderId="66" xfId="0" applyFont="1" applyBorder="1" applyAlignment="1">
      <alignment horizontal="center" vertical="center" wrapText="1"/>
    </xf>
    <xf numFmtId="0" fontId="32" fillId="0" borderId="67" xfId="0" applyFont="1" applyBorder="1" applyAlignment="1">
      <alignment horizontal="center" vertical="center" wrapText="1"/>
    </xf>
    <xf numFmtId="0" fontId="32" fillId="0" borderId="60" xfId="0" applyFont="1" applyBorder="1" applyAlignment="1">
      <alignment vertical="center"/>
    </xf>
    <xf numFmtId="0" fontId="32" fillId="0" borderId="63" xfId="0" applyFont="1" applyBorder="1" applyAlignment="1">
      <alignment vertical="center"/>
    </xf>
    <xf numFmtId="0" fontId="32" fillId="0" borderId="61" xfId="0" applyFont="1" applyBorder="1" applyAlignment="1">
      <alignment vertical="center"/>
    </xf>
    <xf numFmtId="0" fontId="35" fillId="0" borderId="63" xfId="0" applyFont="1" applyBorder="1" applyAlignment="1" applyProtection="1">
      <alignment vertical="center" wrapText="1"/>
      <protection locked="0"/>
    </xf>
    <xf numFmtId="0" fontId="35" fillId="0" borderId="64" xfId="0" applyFont="1" applyBorder="1" applyAlignment="1" applyProtection="1">
      <alignment vertical="center" wrapText="1"/>
      <protection locked="0"/>
    </xf>
    <xf numFmtId="0" fontId="32" fillId="0" borderId="58" xfId="0" applyFont="1" applyBorder="1" applyAlignment="1">
      <alignment vertical="center"/>
    </xf>
    <xf numFmtId="0" fontId="32" fillId="0" borderId="51" xfId="0" applyFont="1" applyBorder="1" applyAlignment="1">
      <alignment vertical="center"/>
    </xf>
    <xf numFmtId="0" fontId="32" fillId="0" borderId="69" xfId="0" applyFont="1" applyBorder="1" applyAlignment="1">
      <alignment vertical="center"/>
    </xf>
    <xf numFmtId="0" fontId="33" fillId="0" borderId="31" xfId="0" applyFont="1" applyBorder="1" applyAlignment="1">
      <alignment vertical="center" wrapText="1"/>
    </xf>
    <xf numFmtId="0" fontId="33" fillId="0" borderId="23" xfId="0" applyFont="1" applyBorder="1" applyAlignment="1">
      <alignment vertical="center" wrapText="1"/>
    </xf>
    <xf numFmtId="0" fontId="33" fillId="0" borderId="41" xfId="0" applyFont="1" applyBorder="1" applyAlignment="1">
      <alignment vertical="center" wrapText="1"/>
    </xf>
    <xf numFmtId="0" fontId="32" fillId="0" borderId="15" xfId="0" applyFont="1" applyBorder="1" applyAlignment="1">
      <alignment vertical="center"/>
    </xf>
    <xf numFmtId="0" fontId="32" fillId="0" borderId="16" xfId="0" applyFont="1" applyBorder="1" applyAlignment="1">
      <alignment vertical="center"/>
    </xf>
    <xf numFmtId="0" fontId="32" fillId="0" borderId="65" xfId="0" applyFont="1" applyBorder="1" applyAlignment="1">
      <alignment vertical="center"/>
    </xf>
    <xf numFmtId="0" fontId="35" fillId="0" borderId="26" xfId="0" applyFont="1" applyBorder="1" applyAlignment="1" applyProtection="1">
      <alignment vertical="center" wrapText="1"/>
      <protection locked="0"/>
    </xf>
    <xf numFmtId="0" fontId="35" fillId="0" borderId="27" xfId="0" applyFont="1" applyBorder="1" applyAlignment="1" applyProtection="1">
      <alignment vertical="center" wrapText="1"/>
      <protection locked="0"/>
    </xf>
    <xf numFmtId="0" fontId="37" fillId="0" borderId="25" xfId="0" applyFont="1" applyBorder="1" applyAlignment="1" applyProtection="1">
      <alignment horizontal="left" vertical="top" wrapText="1"/>
      <protection locked="0"/>
    </xf>
    <xf numFmtId="0" fontId="37" fillId="0" borderId="21" xfId="0" applyFont="1" applyBorder="1" applyAlignment="1" applyProtection="1">
      <alignment horizontal="left" vertical="top" wrapText="1"/>
      <protection locked="0"/>
    </xf>
    <xf numFmtId="0" fontId="37" fillId="0" borderId="22" xfId="0" applyFont="1" applyBorder="1" applyAlignment="1" applyProtection="1">
      <alignment horizontal="left" vertical="top" wrapText="1"/>
      <protection locked="0"/>
    </xf>
    <xf numFmtId="0" fontId="36" fillId="0" borderId="48" xfId="0" applyFont="1" applyBorder="1" applyAlignment="1">
      <alignment horizontal="left"/>
    </xf>
    <xf numFmtId="0" fontId="36" fillId="0" borderId="35" xfId="0" applyFont="1" applyBorder="1" applyAlignment="1">
      <alignment horizontal="left"/>
    </xf>
    <xf numFmtId="0" fontId="37" fillId="0" borderId="25" xfId="0" applyFont="1" applyBorder="1" applyAlignment="1" applyProtection="1">
      <alignment horizontal="left" vertical="center" wrapText="1"/>
      <protection locked="0"/>
    </xf>
    <xf numFmtId="0" fontId="37" fillId="0" borderId="21" xfId="0" applyFont="1" applyBorder="1" applyAlignment="1" applyProtection="1">
      <alignment horizontal="left" vertical="center" wrapText="1"/>
      <protection locked="0"/>
    </xf>
    <xf numFmtId="0" fontId="37" fillId="0" borderId="22" xfId="0" applyFont="1" applyBorder="1" applyAlignment="1" applyProtection="1">
      <alignment horizontal="left" vertical="center" wrapText="1"/>
      <protection locked="0"/>
    </xf>
    <xf numFmtId="0" fontId="37" fillId="0" borderId="25" xfId="0" applyFont="1" applyBorder="1" applyAlignment="1" applyProtection="1">
      <alignment horizontal="center" vertical="center" wrapText="1"/>
      <protection locked="0"/>
    </xf>
    <xf numFmtId="0" fontId="37" fillId="0" borderId="21" xfId="0" applyFont="1" applyBorder="1" applyAlignment="1" applyProtection="1">
      <alignment horizontal="center" vertical="center" wrapText="1"/>
      <protection locked="0"/>
    </xf>
    <xf numFmtId="0" fontId="37" fillId="0" borderId="22" xfId="0" applyFont="1" applyBorder="1" applyAlignment="1" applyProtection="1">
      <alignment horizontal="center" vertical="center" wrapText="1"/>
      <protection locked="0"/>
    </xf>
    <xf numFmtId="0" fontId="32" fillId="0" borderId="51" xfId="0" applyFont="1" applyBorder="1" applyAlignment="1">
      <alignment horizontal="center" wrapText="1"/>
    </xf>
    <xf numFmtId="0" fontId="32" fillId="0" borderId="50" xfId="0" applyFont="1" applyBorder="1" applyAlignment="1">
      <alignment vertical="center"/>
    </xf>
    <xf numFmtId="0" fontId="32" fillId="0" borderId="46" xfId="0" applyFont="1" applyBorder="1" applyAlignment="1">
      <alignment horizontal="center" vertical="center"/>
    </xf>
    <xf numFmtId="0" fontId="32" fillId="0" borderId="26" xfId="0" applyFont="1" applyBorder="1" applyAlignment="1">
      <alignment horizontal="center" vertical="center"/>
    </xf>
    <xf numFmtId="0" fontId="32" fillId="0" borderId="27" xfId="0" applyFont="1" applyBorder="1" applyAlignment="1">
      <alignment horizontal="center" vertical="center"/>
    </xf>
    <xf numFmtId="0" fontId="32" fillId="0" borderId="42" xfId="0" applyFont="1" applyBorder="1" applyAlignment="1">
      <alignment horizontal="center" vertical="center"/>
    </xf>
    <xf numFmtId="0" fontId="32" fillId="0" borderId="18" xfId="0" applyFont="1" applyBorder="1" applyAlignment="1">
      <alignment horizontal="center" vertical="center"/>
    </xf>
    <xf numFmtId="0" fontId="32" fillId="0" borderId="28" xfId="0" applyFont="1" applyBorder="1" applyAlignment="1">
      <alignment horizontal="center" vertical="center"/>
    </xf>
    <xf numFmtId="0" fontId="32" fillId="0" borderId="40" xfId="0" applyFont="1" applyBorder="1" applyAlignment="1">
      <alignment vertical="center" wrapText="1"/>
    </xf>
    <xf numFmtId="0" fontId="32" fillId="0" borderId="36" xfId="0" applyFont="1" applyBorder="1" applyAlignment="1">
      <alignment vertical="center"/>
    </xf>
    <xf numFmtId="0" fontId="32" fillId="0" borderId="42"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9" xfId="0" applyFont="1" applyBorder="1" applyAlignment="1">
      <alignment horizontal="center" vertical="center"/>
    </xf>
    <xf numFmtId="0" fontId="32" fillId="0" borderId="20" xfId="0" applyFont="1" applyBorder="1" applyAlignment="1">
      <alignment horizontal="center" vertical="center"/>
    </xf>
    <xf numFmtId="0" fontId="32" fillId="0" borderId="29" xfId="0" applyFont="1" applyBorder="1" applyAlignment="1">
      <alignment horizontal="center" vertical="center"/>
    </xf>
    <xf numFmtId="0" fontId="35" fillId="0" borderId="28" xfId="0" applyFont="1" applyBorder="1" applyAlignment="1">
      <alignment vertical="center" wrapText="1"/>
    </xf>
    <xf numFmtId="0" fontId="35" fillId="0" borderId="26" xfId="0" applyFont="1" applyBorder="1" applyAlignment="1">
      <alignment vertical="center" wrapText="1"/>
    </xf>
    <xf numFmtId="0" fontId="35" fillId="0" borderId="27" xfId="0" applyFont="1" applyBorder="1" applyAlignment="1">
      <alignment vertical="center" wrapText="1"/>
    </xf>
    <xf numFmtId="0" fontId="35" fillId="0" borderId="20" xfId="0" applyFont="1" applyBorder="1" applyAlignment="1">
      <alignment vertical="center" wrapText="1"/>
    </xf>
    <xf numFmtId="0" fontId="35" fillId="0" borderId="29" xfId="0" applyFont="1" applyBorder="1" applyAlignment="1">
      <alignment vertical="center" wrapText="1"/>
    </xf>
    <xf numFmtId="0" fontId="32" fillId="26" borderId="50" xfId="0" applyFont="1" applyFill="1" applyBorder="1" applyAlignment="1">
      <alignment horizontal="center" wrapText="1"/>
    </xf>
    <xf numFmtId="0" fontId="32" fillId="26" borderId="69" xfId="0" applyFont="1" applyFill="1" applyBorder="1" applyAlignment="1">
      <alignment horizontal="center" wrapText="1"/>
    </xf>
    <xf numFmtId="9" fontId="35" fillId="0" borderId="20" xfId="0" applyNumberFormat="1" applyFont="1" applyBorder="1" applyAlignment="1" applyProtection="1">
      <alignment horizontal="left" vertical="center" wrapText="1"/>
      <protection locked="0"/>
    </xf>
    <xf numFmtId="0" fontId="35" fillId="0" borderId="20" xfId="0" applyFont="1" applyBorder="1" applyAlignment="1" applyProtection="1">
      <alignment horizontal="left" vertical="center" wrapText="1"/>
      <protection locked="0"/>
    </xf>
    <xf numFmtId="0" fontId="35" fillId="0" borderId="36" xfId="0" applyFont="1" applyBorder="1" applyAlignment="1" applyProtection="1">
      <alignment horizontal="left" vertical="center" wrapText="1"/>
      <protection locked="0"/>
    </xf>
    <xf numFmtId="0" fontId="35" fillId="0" borderId="44" xfId="0" applyFont="1" applyBorder="1" applyAlignment="1">
      <alignment vertical="center" wrapText="1"/>
    </xf>
    <xf numFmtId="0" fontId="35" fillId="0" borderId="21" xfId="0" applyFont="1" applyBorder="1" applyAlignment="1">
      <alignment vertical="center" wrapText="1"/>
    </xf>
    <xf numFmtId="0" fontId="35" fillId="0" borderId="54" xfId="0" applyFont="1" applyBorder="1" applyAlignment="1">
      <alignment vertical="center" wrapText="1"/>
    </xf>
    <xf numFmtId="0" fontId="35" fillId="0" borderId="24" xfId="0" applyFont="1" applyBorder="1" applyAlignment="1">
      <alignment vertical="center" wrapText="1"/>
    </xf>
    <xf numFmtId="9" fontId="35" fillId="0" borderId="18" xfId="0" applyNumberFormat="1" applyFont="1" applyBorder="1" applyAlignment="1">
      <alignment horizontal="center" vertical="center" wrapText="1"/>
    </xf>
    <xf numFmtId="9" fontId="35" fillId="0" borderId="28" xfId="0" applyNumberFormat="1" applyFont="1" applyBorder="1" applyAlignment="1">
      <alignment horizontal="center" vertical="center" wrapText="1"/>
    </xf>
    <xf numFmtId="0" fontId="37" fillId="0" borderId="18" xfId="0" applyFont="1" applyBorder="1" applyAlignment="1">
      <alignment vertical="center" wrapText="1"/>
    </xf>
    <xf numFmtId="0" fontId="37" fillId="0" borderId="28" xfId="0" applyFont="1" applyBorder="1" applyAlignment="1">
      <alignment vertical="center" wrapText="1"/>
    </xf>
    <xf numFmtId="0" fontId="37" fillId="0" borderId="20" xfId="0" applyFont="1" applyBorder="1" applyAlignment="1">
      <alignment vertical="center" wrapText="1"/>
    </xf>
    <xf numFmtId="0" fontId="37" fillId="0" borderId="29" xfId="0" applyFont="1" applyBorder="1" applyAlignment="1">
      <alignment vertical="center" wrapText="1"/>
    </xf>
    <xf numFmtId="0" fontId="49" fillId="29" borderId="37" xfId="0" applyFont="1" applyFill="1" applyBorder="1" applyAlignment="1">
      <alignment horizontal="center" vertical="center"/>
    </xf>
    <xf numFmtId="0" fontId="49" fillId="29" borderId="38" xfId="0" applyFont="1" applyFill="1" applyBorder="1" applyAlignment="1">
      <alignment horizontal="center" vertical="center"/>
    </xf>
    <xf numFmtId="0" fontId="49" fillId="29" borderId="39" xfId="0" applyFont="1" applyFill="1" applyBorder="1" applyAlignment="1">
      <alignment horizontal="center" vertical="center"/>
    </xf>
    <xf numFmtId="0" fontId="33" fillId="0" borderId="26" xfId="0" applyFont="1" applyBorder="1" applyAlignment="1">
      <alignment vertical="center" wrapText="1"/>
    </xf>
    <xf numFmtId="0" fontId="33" fillId="0" borderId="26" xfId="0" applyFont="1" applyBorder="1" applyAlignment="1" applyProtection="1">
      <alignment vertical="center" wrapText="1"/>
      <protection locked="0"/>
    </xf>
    <xf numFmtId="0" fontId="35" fillId="0" borderId="28" xfId="0" applyFont="1" applyBorder="1" applyAlignment="1">
      <alignment horizontal="left" vertical="center" wrapText="1"/>
    </xf>
    <xf numFmtId="0" fontId="35" fillId="0" borderId="29" xfId="0" applyFont="1" applyBorder="1" applyAlignment="1">
      <alignment horizontal="left" vertical="center" wrapText="1"/>
    </xf>
    <xf numFmtId="0" fontId="35" fillId="0" borderId="30" xfId="0" applyFont="1" applyBorder="1" applyAlignment="1">
      <alignment vertical="center" wrapText="1"/>
    </xf>
    <xf numFmtId="0" fontId="35" fillId="0" borderId="34" xfId="0" applyFont="1" applyBorder="1" applyAlignment="1">
      <alignment vertical="center" wrapText="1"/>
    </xf>
    <xf numFmtId="0" fontId="35" fillId="0" borderId="22" xfId="0" applyFont="1" applyBorder="1" applyAlignment="1">
      <alignment vertical="center" wrapText="1"/>
    </xf>
    <xf numFmtId="0" fontId="35" fillId="0" borderId="45" xfId="0" applyFont="1" applyBorder="1" applyAlignment="1">
      <alignment vertical="center" wrapText="1"/>
    </xf>
    <xf numFmtId="0" fontId="35" fillId="0" borderId="0" xfId="0" applyFont="1" applyAlignment="1">
      <alignment vertical="center" wrapText="1"/>
    </xf>
    <xf numFmtId="0" fontId="35" fillId="0" borderId="14" xfId="0" applyFont="1" applyBorder="1" applyAlignment="1">
      <alignment vertical="center" wrapText="1"/>
    </xf>
    <xf numFmtId="0" fontId="35" fillId="0" borderId="43" xfId="0" applyFont="1" applyBorder="1" applyAlignment="1" applyProtection="1">
      <alignment horizontal="left" vertical="center" wrapText="1"/>
      <protection locked="0"/>
    </xf>
    <xf numFmtId="0" fontId="35" fillId="0" borderId="44" xfId="0" applyFont="1" applyBorder="1" applyAlignment="1" applyProtection="1">
      <alignment horizontal="left" vertical="center" wrapText="1"/>
      <protection locked="0"/>
    </xf>
    <xf numFmtId="0" fontId="49" fillId="0" borderId="48" xfId="0" applyFont="1" applyBorder="1" applyAlignment="1">
      <alignment vertical="center"/>
    </xf>
    <xf numFmtId="0" fontId="49" fillId="0" borderId="49" xfId="0" applyFont="1" applyBorder="1" applyAlignment="1">
      <alignment vertical="center"/>
    </xf>
    <xf numFmtId="0" fontId="49" fillId="0" borderId="35" xfId="0" applyFont="1" applyBorder="1" applyAlignment="1">
      <alignment vertical="center"/>
    </xf>
    <xf numFmtId="0" fontId="49" fillId="0" borderId="40" xfId="0" applyFont="1" applyBorder="1" applyAlignment="1">
      <alignment vertical="center"/>
    </xf>
    <xf numFmtId="0" fontId="33" fillId="0" borderId="53" xfId="0" applyFont="1" applyBorder="1" applyAlignment="1">
      <alignment vertical="center" wrapText="1"/>
    </xf>
    <xf numFmtId="0" fontId="49" fillId="0" borderId="25" xfId="0" applyFont="1" applyBorder="1" applyAlignment="1">
      <alignment vertical="center"/>
    </xf>
    <xf numFmtId="0" fontId="49" fillId="0" borderId="21" xfId="0" applyFont="1" applyBorder="1" applyAlignment="1">
      <alignment vertical="center"/>
    </xf>
    <xf numFmtId="0" fontId="49" fillId="0" borderId="54" xfId="0" applyFont="1" applyBorder="1" applyAlignment="1">
      <alignment vertical="center"/>
    </xf>
    <xf numFmtId="0" fontId="49" fillId="0" borderId="13" xfId="0" applyFont="1" applyBorder="1" applyAlignment="1">
      <alignment vertical="center"/>
    </xf>
    <xf numFmtId="0" fontId="49" fillId="0" borderId="0" xfId="0" applyFont="1" applyAlignment="1">
      <alignment vertical="center"/>
    </xf>
    <xf numFmtId="0" fontId="49" fillId="0" borderId="32" xfId="0" applyFont="1" applyBorder="1" applyAlignment="1">
      <alignment vertical="center"/>
    </xf>
    <xf numFmtId="0" fontId="37" fillId="0" borderId="25" xfId="47" applyFont="1" applyBorder="1" applyAlignment="1" applyProtection="1">
      <alignment horizontal="left" vertical="center" wrapText="1"/>
      <protection locked="0"/>
    </xf>
    <xf numFmtId="0" fontId="37" fillId="0" borderId="21" xfId="47" applyFont="1" applyBorder="1" applyAlignment="1" applyProtection="1">
      <alignment horizontal="left" vertical="center" wrapText="1"/>
      <protection locked="0"/>
    </xf>
    <xf numFmtId="0" fontId="37" fillId="0" borderId="22" xfId="47" applyFont="1" applyBorder="1" applyAlignment="1" applyProtection="1">
      <alignment horizontal="left" vertical="center" wrapText="1"/>
      <protection locked="0"/>
    </xf>
    <xf numFmtId="0" fontId="37" fillId="0" borderId="13" xfId="47" applyFont="1" applyBorder="1" applyAlignment="1" applyProtection="1">
      <alignment horizontal="left" vertical="center" wrapText="1"/>
      <protection locked="0"/>
    </xf>
    <xf numFmtId="0" fontId="37" fillId="0" borderId="0" xfId="47" applyFont="1" applyBorder="1" applyAlignment="1" applyProtection="1">
      <alignment horizontal="left" vertical="center" wrapText="1"/>
      <protection locked="0"/>
    </xf>
    <xf numFmtId="0" fontId="37" fillId="0" borderId="14" xfId="47" applyFont="1" applyBorder="1" applyAlignment="1" applyProtection="1">
      <alignment horizontal="left" vertical="center" wrapText="1"/>
      <protection locked="0"/>
    </xf>
    <xf numFmtId="0" fontId="37" fillId="0" borderId="15" xfId="47" applyFont="1" applyBorder="1" applyAlignment="1" applyProtection="1">
      <alignment horizontal="left" vertical="center" wrapText="1"/>
      <protection locked="0"/>
    </xf>
    <xf numFmtId="0" fontId="37" fillId="0" borderId="16" xfId="47" applyFont="1" applyBorder="1" applyAlignment="1" applyProtection="1">
      <alignment horizontal="left" vertical="center" wrapText="1"/>
      <protection locked="0"/>
    </xf>
    <xf numFmtId="0" fontId="37" fillId="0" borderId="17" xfId="47" applyFont="1" applyBorder="1" applyAlignment="1" applyProtection="1">
      <alignment horizontal="left" vertical="center" wrapText="1"/>
      <protection locked="0"/>
    </xf>
    <xf numFmtId="0" fontId="34" fillId="29" borderId="16" xfId="0" applyFont="1" applyFill="1" applyBorder="1" applyAlignment="1">
      <alignment horizontal="center"/>
    </xf>
    <xf numFmtId="0" fontId="34" fillId="29" borderId="17" xfId="0" applyFont="1" applyFill="1" applyBorder="1" applyAlignment="1">
      <alignment horizontal="center"/>
    </xf>
    <xf numFmtId="0" fontId="37" fillId="0" borderId="25" xfId="0" applyFont="1" applyBorder="1" applyAlignment="1" applyProtection="1">
      <alignment vertical="top" wrapText="1"/>
      <protection locked="0"/>
    </xf>
    <xf numFmtId="0" fontId="37" fillId="0" borderId="21" xfId="0" applyFont="1" applyBorder="1" applyAlignment="1" applyProtection="1">
      <alignment vertical="top" wrapText="1"/>
      <protection locked="0"/>
    </xf>
    <xf numFmtId="0" fontId="37" fillId="0" borderId="22" xfId="0" applyFont="1" applyBorder="1" applyAlignment="1" applyProtection="1">
      <alignment vertical="top" wrapText="1"/>
      <protection locked="0"/>
    </xf>
    <xf numFmtId="169" fontId="35" fillId="0" borderId="18" xfId="0" applyNumberFormat="1" applyFont="1" applyBorder="1" applyAlignment="1" applyProtection="1">
      <alignment horizontal="left" vertical="center" wrapText="1"/>
      <protection locked="0"/>
    </xf>
    <xf numFmtId="169" fontId="35" fillId="0" borderId="40" xfId="0" applyNumberFormat="1" applyFont="1" applyBorder="1" applyAlignment="1" applyProtection="1">
      <alignment horizontal="left" vertical="center" wrapText="1"/>
      <protection locked="0"/>
    </xf>
    <xf numFmtId="0" fontId="35" fillId="0" borderId="18" xfId="0" quotePrefix="1" applyFont="1" applyBorder="1" applyAlignment="1">
      <alignment horizontal="left" vertical="center" wrapText="1"/>
    </xf>
    <xf numFmtId="0" fontId="33" fillId="0" borderId="25" xfId="0" applyFont="1" applyBorder="1" applyAlignment="1" applyProtection="1">
      <alignment horizontal="left" vertical="top" wrapText="1"/>
      <protection locked="0"/>
    </xf>
    <xf numFmtId="0" fontId="33" fillId="0" borderId="21" xfId="0" applyFont="1" applyBorder="1" applyAlignment="1" applyProtection="1">
      <alignment horizontal="left" vertical="top" wrapText="1"/>
      <protection locked="0"/>
    </xf>
    <xf numFmtId="0" fontId="33" fillId="0" borderId="22" xfId="0" applyFont="1" applyBorder="1" applyAlignment="1" applyProtection="1">
      <alignment horizontal="left" vertical="top" wrapText="1"/>
      <protection locked="0"/>
    </xf>
    <xf numFmtId="0" fontId="33" fillId="0" borderId="13"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33" fillId="0" borderId="14" xfId="0" applyFont="1" applyBorder="1" applyAlignment="1" applyProtection="1">
      <alignment horizontal="left" vertical="top" wrapText="1"/>
      <protection locked="0"/>
    </xf>
    <xf numFmtId="0" fontId="33" fillId="0" borderId="15" xfId="0" applyFont="1" applyBorder="1" applyAlignment="1" applyProtection="1">
      <alignment horizontal="left" vertical="top" wrapText="1"/>
      <protection locked="0"/>
    </xf>
    <xf numFmtId="0" fontId="33" fillId="0" borderId="16" xfId="0" applyFont="1" applyBorder="1" applyAlignment="1" applyProtection="1">
      <alignment horizontal="left" vertical="top" wrapText="1"/>
      <protection locked="0"/>
    </xf>
    <xf numFmtId="0" fontId="33" fillId="0" borderId="17" xfId="0" applyFont="1" applyBorder="1" applyAlignment="1" applyProtection="1">
      <alignment horizontal="left" vertical="top" wrapText="1"/>
      <protection locked="0"/>
    </xf>
    <xf numFmtId="0" fontId="43" fillId="0" borderId="25" xfId="0" applyFont="1" applyBorder="1" applyAlignment="1" applyProtection="1">
      <alignment horizontal="center" vertical="top" wrapText="1"/>
      <protection locked="0"/>
    </xf>
    <xf numFmtId="0" fontId="43" fillId="0" borderId="21" xfId="0" applyFont="1" applyBorder="1" applyAlignment="1" applyProtection="1">
      <alignment horizontal="center" vertical="top" wrapText="1"/>
      <protection locked="0"/>
    </xf>
    <xf numFmtId="0" fontId="43" fillId="0" borderId="22" xfId="0" applyFont="1" applyBorder="1" applyAlignment="1" applyProtection="1">
      <alignment horizontal="center" vertical="top" wrapText="1"/>
      <protection locked="0"/>
    </xf>
    <xf numFmtId="0" fontId="43" fillId="0" borderId="13" xfId="0" applyFont="1" applyBorder="1" applyAlignment="1" applyProtection="1">
      <alignment horizontal="center" vertical="top" wrapText="1"/>
      <protection locked="0"/>
    </xf>
    <xf numFmtId="0" fontId="43" fillId="0" borderId="0" xfId="0" applyFont="1" applyAlignment="1" applyProtection="1">
      <alignment horizontal="center" vertical="top" wrapText="1"/>
      <protection locked="0"/>
    </xf>
    <xf numFmtId="0" fontId="43" fillId="0" borderId="14" xfId="0" applyFont="1" applyBorder="1" applyAlignment="1" applyProtection="1">
      <alignment horizontal="center" vertical="top" wrapText="1"/>
      <protection locked="0"/>
    </xf>
    <xf numFmtId="0" fontId="43" fillId="0" borderId="15" xfId="0" applyFont="1" applyBorder="1" applyAlignment="1" applyProtection="1">
      <alignment horizontal="center" vertical="top" wrapText="1"/>
      <protection locked="0"/>
    </xf>
    <xf numFmtId="0" fontId="43" fillId="0" borderId="16" xfId="0" applyFont="1" applyBorder="1" applyAlignment="1" applyProtection="1">
      <alignment horizontal="center" vertical="top" wrapText="1"/>
      <protection locked="0"/>
    </xf>
    <xf numFmtId="0" fontId="43" fillId="0" borderId="17" xfId="0" applyFont="1" applyBorder="1" applyAlignment="1" applyProtection="1">
      <alignment horizontal="center" vertical="top" wrapText="1"/>
      <protection locked="0"/>
    </xf>
    <xf numFmtId="0" fontId="35" fillId="0" borderId="42" xfId="0" applyFont="1" applyBorder="1" applyAlignment="1" applyProtection="1">
      <alignment vertical="center" wrapText="1"/>
      <protection locked="0"/>
    </xf>
    <xf numFmtId="0" fontId="35" fillId="0" borderId="19" xfId="0" applyFont="1" applyBorder="1" applyAlignment="1" applyProtection="1">
      <alignment vertical="center" wrapText="1"/>
      <protection locked="0"/>
    </xf>
    <xf numFmtId="0" fontId="35" fillId="0" borderId="46" xfId="0" applyFont="1" applyBorder="1" applyAlignment="1" applyProtection="1">
      <alignment vertical="center" wrapText="1"/>
      <protection locked="0"/>
    </xf>
    <xf numFmtId="0" fontId="43" fillId="0" borderId="25" xfId="0" applyFont="1" applyBorder="1" applyAlignment="1" applyProtection="1">
      <alignment horizontal="left" vertical="top" wrapText="1"/>
      <protection locked="0"/>
    </xf>
    <xf numFmtId="0" fontId="43" fillId="0" borderId="21" xfId="0" applyFont="1" applyBorder="1" applyAlignment="1" applyProtection="1">
      <alignment horizontal="left" vertical="top" wrapText="1"/>
      <protection locked="0"/>
    </xf>
    <xf numFmtId="0" fontId="43" fillId="0" borderId="22" xfId="0" applyFont="1" applyBorder="1" applyAlignment="1" applyProtection="1">
      <alignment horizontal="left" vertical="top" wrapText="1"/>
      <protection locked="0"/>
    </xf>
    <xf numFmtId="0" fontId="43" fillId="0" borderId="13" xfId="0" applyFont="1" applyBorder="1" applyAlignment="1" applyProtection="1">
      <alignment horizontal="left" vertical="top" wrapText="1"/>
      <protection locked="0"/>
    </xf>
    <xf numFmtId="0" fontId="43" fillId="0" borderId="0" xfId="0" applyFont="1" applyAlignment="1" applyProtection="1">
      <alignment horizontal="left" vertical="top" wrapText="1"/>
      <protection locked="0"/>
    </xf>
    <xf numFmtId="0" fontId="43" fillId="0" borderId="14" xfId="0" applyFont="1" applyBorder="1" applyAlignment="1" applyProtection="1">
      <alignment horizontal="left" vertical="top" wrapText="1"/>
      <protection locked="0"/>
    </xf>
    <xf numFmtId="0" fontId="43" fillId="0" borderId="15" xfId="0" applyFont="1" applyBorder="1" applyAlignment="1" applyProtection="1">
      <alignment horizontal="left" vertical="top" wrapText="1"/>
      <protection locked="0"/>
    </xf>
    <xf numFmtId="0" fontId="43" fillId="0" borderId="16" xfId="0" applyFont="1" applyBorder="1" applyAlignment="1" applyProtection="1">
      <alignment horizontal="left" vertical="top" wrapText="1"/>
      <protection locked="0"/>
    </xf>
    <xf numFmtId="0" fontId="43" fillId="0" borderId="17" xfId="0" applyFont="1" applyBorder="1" applyAlignment="1" applyProtection="1">
      <alignment horizontal="left" vertical="top" wrapText="1"/>
      <protection locked="0"/>
    </xf>
    <xf numFmtId="0" fontId="37" fillId="0" borderId="25" xfId="47" applyFont="1" applyBorder="1" applyAlignment="1" applyProtection="1">
      <alignment horizontal="left" vertical="top" wrapText="1"/>
      <protection locked="0"/>
    </xf>
    <xf numFmtId="0" fontId="37" fillId="0" borderId="21" xfId="47" applyFont="1" applyBorder="1" applyAlignment="1" applyProtection="1">
      <alignment horizontal="left" vertical="top" wrapText="1"/>
      <protection locked="0"/>
    </xf>
    <xf numFmtId="0" fontId="37" fillId="0" borderId="22" xfId="47" applyFont="1" applyBorder="1" applyAlignment="1" applyProtection="1">
      <alignment horizontal="left" vertical="top" wrapText="1"/>
      <protection locked="0"/>
    </xf>
    <xf numFmtId="0" fontId="36" fillId="0" borderId="50" xfId="0" applyFont="1" applyBorder="1" applyAlignment="1">
      <alignment horizontal="center" wrapText="1"/>
    </xf>
    <xf numFmtId="0" fontId="36" fillId="0" borderId="69" xfId="0" applyFont="1" applyBorder="1" applyAlignment="1">
      <alignment horizontal="center" wrapText="1"/>
    </xf>
    <xf numFmtId="0" fontId="35" fillId="0" borderId="15" xfId="0" applyFont="1" applyBorder="1" applyAlignment="1">
      <alignment horizontal="center" vertical="top" wrapText="1"/>
    </xf>
    <xf numFmtId="0" fontId="35" fillId="0" borderId="16" xfId="0" applyFont="1" applyBorder="1" applyAlignment="1">
      <alignment horizontal="center" vertical="top" wrapText="1"/>
    </xf>
    <xf numFmtId="0" fontId="35" fillId="0" borderId="17" xfId="0" applyFont="1" applyBorder="1" applyAlignment="1">
      <alignment horizontal="center" vertical="top" wrapText="1"/>
    </xf>
    <xf numFmtId="0" fontId="37" fillId="0" borderId="25" xfId="47" applyFont="1" applyBorder="1" applyAlignment="1" applyProtection="1">
      <alignment horizontal="center" vertical="center" wrapText="1"/>
      <protection locked="0"/>
    </xf>
    <xf numFmtId="0" fontId="37" fillId="0" borderId="21" xfId="47" applyFont="1" applyBorder="1" applyAlignment="1" applyProtection="1">
      <alignment horizontal="center" vertical="center" wrapText="1"/>
      <protection locked="0"/>
    </xf>
    <xf numFmtId="0" fontId="37" fillId="0" borderId="22" xfId="47" applyFont="1" applyBorder="1" applyAlignment="1" applyProtection="1">
      <alignment horizontal="center" vertical="center" wrapText="1"/>
      <protection locked="0"/>
    </xf>
    <xf numFmtId="0" fontId="37" fillId="0" borderId="13" xfId="47" applyFont="1" applyBorder="1" applyAlignment="1" applyProtection="1">
      <alignment horizontal="center" vertical="center" wrapText="1"/>
      <protection locked="0"/>
    </xf>
    <xf numFmtId="0" fontId="37" fillId="0" borderId="0" xfId="47" applyFont="1" applyBorder="1" applyAlignment="1" applyProtection="1">
      <alignment horizontal="center" vertical="center" wrapText="1"/>
      <protection locked="0"/>
    </xf>
    <xf numFmtId="0" fontId="37" fillId="0" borderId="14" xfId="47" applyFont="1" applyBorder="1" applyAlignment="1" applyProtection="1">
      <alignment horizontal="center" vertical="center" wrapText="1"/>
      <protection locked="0"/>
    </xf>
    <xf numFmtId="0" fontId="37" fillId="0" borderId="15" xfId="47" applyFont="1" applyBorder="1" applyAlignment="1" applyProtection="1">
      <alignment horizontal="center" vertical="center" wrapText="1"/>
      <protection locked="0"/>
    </xf>
    <xf numFmtId="0" fontId="37" fillId="0" borderId="16" xfId="47" applyFont="1" applyBorder="1" applyAlignment="1" applyProtection="1">
      <alignment horizontal="center" vertical="center" wrapText="1"/>
      <protection locked="0"/>
    </xf>
    <xf numFmtId="0" fontId="37" fillId="0" borderId="17" xfId="47" applyFont="1" applyBorder="1" applyAlignment="1" applyProtection="1">
      <alignment horizontal="center" vertical="center" wrapText="1"/>
      <protection locked="0"/>
    </xf>
    <xf numFmtId="0" fontId="37" fillId="0" borderId="25" xfId="0" applyFont="1" applyBorder="1" applyAlignment="1" applyProtection="1">
      <alignment horizontal="center" vertical="top" wrapText="1"/>
      <protection locked="0"/>
    </xf>
    <xf numFmtId="0" fontId="37" fillId="0" borderId="21" xfId="0" applyFont="1" applyBorder="1" applyAlignment="1" applyProtection="1">
      <alignment horizontal="center" vertical="top" wrapText="1"/>
      <protection locked="0"/>
    </xf>
    <xf numFmtId="0" fontId="37" fillId="0" borderId="22" xfId="0" applyFont="1" applyBorder="1" applyAlignment="1" applyProtection="1">
      <alignment horizontal="center" vertical="top" wrapText="1"/>
      <protection locked="0"/>
    </xf>
    <xf numFmtId="0" fontId="33" fillId="0" borderId="10" xfId="0" applyFont="1" applyBorder="1" applyAlignment="1" applyProtection="1">
      <alignment horizontal="left" vertical="top" wrapText="1"/>
      <protection locked="0"/>
    </xf>
    <xf numFmtId="0" fontId="33" fillId="0" borderId="11" xfId="0" applyFont="1" applyBorder="1" applyAlignment="1" applyProtection="1">
      <alignment horizontal="left" vertical="top" wrapText="1"/>
      <protection locked="0"/>
    </xf>
    <xf numFmtId="0" fontId="33" fillId="0" borderId="12" xfId="0" applyFont="1" applyBorder="1" applyAlignment="1" applyProtection="1">
      <alignment horizontal="left" vertical="top" wrapText="1"/>
      <protection locked="0"/>
    </xf>
    <xf numFmtId="0" fontId="45" fillId="0" borderId="21" xfId="0" applyFont="1" applyBorder="1" applyAlignment="1" applyProtection="1">
      <alignment horizontal="left" vertical="top" wrapText="1"/>
      <protection locked="0"/>
    </xf>
    <xf numFmtId="0" fontId="45" fillId="0" borderId="22" xfId="0" applyFont="1" applyBorder="1" applyAlignment="1" applyProtection="1">
      <alignment horizontal="left" vertical="top" wrapText="1"/>
      <protection locked="0"/>
    </xf>
    <xf numFmtId="0" fontId="45" fillId="0" borderId="13" xfId="0" applyFont="1" applyBorder="1" applyAlignment="1" applyProtection="1">
      <alignment horizontal="left" vertical="top" wrapText="1"/>
      <protection locked="0"/>
    </xf>
    <xf numFmtId="0" fontId="45" fillId="0" borderId="0" xfId="0" applyFont="1" applyAlignment="1" applyProtection="1">
      <alignment horizontal="left" vertical="top" wrapText="1"/>
      <protection locked="0"/>
    </xf>
    <xf numFmtId="0" fontId="45" fillId="0" borderId="14" xfId="0" applyFont="1" applyBorder="1" applyAlignment="1" applyProtection="1">
      <alignment horizontal="left" vertical="top" wrapText="1"/>
      <protection locked="0"/>
    </xf>
    <xf numFmtId="0" fontId="45" fillId="0" borderId="15" xfId="0" applyFont="1" applyBorder="1" applyAlignment="1" applyProtection="1">
      <alignment horizontal="left" vertical="top" wrapText="1"/>
      <protection locked="0"/>
    </xf>
    <xf numFmtId="0" fontId="45" fillId="0" borderId="16" xfId="0" applyFont="1" applyBorder="1" applyAlignment="1" applyProtection="1">
      <alignment horizontal="left" vertical="top" wrapText="1"/>
      <protection locked="0"/>
    </xf>
    <xf numFmtId="0" fontId="45" fillId="0" borderId="17" xfId="0" applyFont="1" applyBorder="1" applyAlignment="1" applyProtection="1">
      <alignment horizontal="left" vertical="top" wrapText="1"/>
      <protection locked="0"/>
    </xf>
    <xf numFmtId="0" fontId="35" fillId="0" borderId="48" xfId="0" applyFont="1" applyBorder="1" applyAlignment="1" applyProtection="1">
      <alignment vertical="center" wrapText="1"/>
      <protection locked="0"/>
    </xf>
    <xf numFmtId="0" fontId="35" fillId="0" borderId="60" xfId="0" applyFont="1" applyBorder="1" applyAlignment="1" applyProtection="1">
      <alignment vertical="center" wrapText="1"/>
      <protection locked="0"/>
    </xf>
    <xf numFmtId="0" fontId="33" fillId="0" borderId="18" xfId="0" applyFont="1" applyBorder="1" applyAlignment="1">
      <alignment vertical="center" wrapText="1"/>
    </xf>
    <xf numFmtId="0" fontId="33" fillId="0" borderId="28" xfId="0" applyFont="1" applyBorder="1" applyAlignment="1">
      <alignment vertical="center" wrapText="1"/>
    </xf>
    <xf numFmtId="0" fontId="33" fillId="0" borderId="20" xfId="0" applyFont="1" applyBorder="1" applyAlignment="1">
      <alignment vertical="center" wrapText="1"/>
    </xf>
    <xf numFmtId="0" fontId="33" fillId="0" borderId="29" xfId="0" applyFont="1" applyBorder="1" applyAlignment="1">
      <alignment vertical="center" wrapText="1"/>
    </xf>
    <xf numFmtId="0" fontId="37" fillId="0" borderId="40" xfId="0" applyFont="1" applyBorder="1" applyAlignment="1">
      <alignment horizontal="left" vertical="center" wrapText="1"/>
    </xf>
    <xf numFmtId="0" fontId="37" fillId="0" borderId="49" xfId="0" applyFont="1" applyBorder="1" applyAlignment="1">
      <alignment horizontal="left" vertical="center" wrapText="1"/>
    </xf>
    <xf numFmtId="0" fontId="37" fillId="0" borderId="53" xfId="0" applyFont="1" applyBorder="1" applyAlignment="1">
      <alignment horizontal="left" vertical="center" wrapText="1"/>
    </xf>
    <xf numFmtId="0" fontId="37" fillId="0" borderId="25" xfId="47" applyFont="1" applyBorder="1" applyAlignment="1" applyProtection="1">
      <alignment horizontal="center" vertical="top" wrapText="1"/>
      <protection locked="0"/>
    </xf>
    <xf numFmtId="0" fontId="37" fillId="0" borderId="21" xfId="47" applyFont="1" applyBorder="1" applyAlignment="1" applyProtection="1">
      <alignment horizontal="center" vertical="top" wrapText="1"/>
      <protection locked="0"/>
    </xf>
    <xf numFmtId="0" fontId="37" fillId="0" borderId="22" xfId="47" applyFont="1" applyBorder="1" applyAlignment="1" applyProtection="1">
      <alignment horizontal="center" vertical="top" wrapText="1"/>
      <protection locked="0"/>
    </xf>
    <xf numFmtId="0" fontId="37" fillId="0" borderId="13" xfId="47" applyFont="1" applyBorder="1" applyAlignment="1" applyProtection="1">
      <alignment horizontal="center" vertical="top" wrapText="1"/>
      <protection locked="0"/>
    </xf>
    <xf numFmtId="0" fontId="37" fillId="0" borderId="0" xfId="47" applyFont="1" applyBorder="1" applyAlignment="1" applyProtection="1">
      <alignment horizontal="center" vertical="top" wrapText="1"/>
      <protection locked="0"/>
    </xf>
    <xf numFmtId="0" fontId="37" fillId="0" borderId="14" xfId="47" applyFont="1" applyBorder="1" applyAlignment="1" applyProtection="1">
      <alignment horizontal="center" vertical="top" wrapText="1"/>
      <protection locked="0"/>
    </xf>
    <xf numFmtId="0" fontId="37" fillId="0" borderId="15" xfId="47" applyFont="1" applyBorder="1" applyAlignment="1" applyProtection="1">
      <alignment horizontal="center" vertical="top" wrapText="1"/>
      <protection locked="0"/>
    </xf>
    <xf numFmtId="0" fontId="37" fillId="0" borderId="16" xfId="47" applyFont="1" applyBorder="1" applyAlignment="1" applyProtection="1">
      <alignment horizontal="center" vertical="top" wrapText="1"/>
      <protection locked="0"/>
    </xf>
    <xf numFmtId="0" fontId="37" fillId="0" borderId="17" xfId="47" applyFont="1" applyBorder="1" applyAlignment="1" applyProtection="1">
      <alignment horizontal="center" vertical="top" wrapText="1"/>
      <protection locked="0"/>
    </xf>
    <xf numFmtId="0" fontId="33" fillId="0" borderId="25" xfId="47" applyFont="1" applyBorder="1" applyAlignment="1" applyProtection="1">
      <alignment horizontal="left" vertical="top" wrapText="1"/>
      <protection locked="0"/>
    </xf>
    <xf numFmtId="0" fontId="33" fillId="0" borderId="21" xfId="47" applyFont="1" applyBorder="1" applyAlignment="1" applyProtection="1">
      <alignment horizontal="left" vertical="top" wrapText="1"/>
      <protection locked="0"/>
    </xf>
    <xf numFmtId="0" fontId="33" fillId="0" borderId="22" xfId="47" applyFont="1" applyBorder="1" applyAlignment="1" applyProtection="1">
      <alignment horizontal="left" vertical="top" wrapText="1"/>
      <protection locked="0"/>
    </xf>
    <xf numFmtId="0" fontId="33" fillId="0" borderId="13" xfId="47" applyFont="1" applyBorder="1" applyAlignment="1" applyProtection="1">
      <alignment horizontal="left" vertical="top" wrapText="1"/>
      <protection locked="0"/>
    </xf>
    <xf numFmtId="0" fontId="33" fillId="0" borderId="0" xfId="47" applyFont="1" applyBorder="1" applyAlignment="1" applyProtection="1">
      <alignment horizontal="left" vertical="top" wrapText="1"/>
      <protection locked="0"/>
    </xf>
    <xf numFmtId="0" fontId="33" fillId="0" borderId="14" xfId="47" applyFont="1" applyBorder="1" applyAlignment="1" applyProtection="1">
      <alignment horizontal="left" vertical="top" wrapText="1"/>
      <protection locked="0"/>
    </xf>
    <xf numFmtId="0" fontId="33" fillId="0" borderId="15" xfId="47" applyFont="1" applyBorder="1" applyAlignment="1" applyProtection="1">
      <alignment horizontal="left" vertical="top" wrapText="1"/>
      <protection locked="0"/>
    </xf>
    <xf numFmtId="0" fontId="33" fillId="0" borderId="16" xfId="47" applyFont="1" applyBorder="1" applyAlignment="1" applyProtection="1">
      <alignment horizontal="left" vertical="top" wrapText="1"/>
      <protection locked="0"/>
    </xf>
    <xf numFmtId="0" fontId="33" fillId="0" borderId="17" xfId="47" applyFont="1" applyBorder="1" applyAlignment="1" applyProtection="1">
      <alignment horizontal="left" vertical="top" wrapText="1"/>
      <protection locked="0"/>
    </xf>
    <xf numFmtId="0" fontId="34" fillId="29" borderId="58" xfId="0" applyFont="1" applyFill="1" applyBorder="1" applyAlignment="1">
      <alignment horizontal="center" vertical="center"/>
    </xf>
    <xf numFmtId="0" fontId="34" fillId="29" borderId="51" xfId="0" applyFont="1" applyFill="1" applyBorder="1" applyAlignment="1">
      <alignment horizontal="center" vertical="center"/>
    </xf>
    <xf numFmtId="0" fontId="34" fillId="29" borderId="52" xfId="0" applyFont="1" applyFill="1" applyBorder="1" applyAlignment="1">
      <alignment horizontal="center" vertical="center"/>
    </xf>
    <xf numFmtId="0" fontId="21" fillId="0" borderId="40" xfId="0" applyFont="1" applyBorder="1" applyAlignment="1">
      <alignment vertical="center" wrapText="1"/>
    </xf>
    <xf numFmtId="0" fontId="21" fillId="0" borderId="49" xfId="0" applyFont="1" applyBorder="1" applyAlignment="1">
      <alignment vertical="center" wrapText="1"/>
    </xf>
    <xf numFmtId="0" fontId="21" fillId="0" borderId="35" xfId="0" applyFont="1" applyBorder="1" applyAlignment="1">
      <alignment vertical="center" wrapText="1"/>
    </xf>
    <xf numFmtId="0" fontId="33" fillId="0" borderId="25" xfId="0" applyFont="1" applyBorder="1" applyAlignment="1" applyProtection="1">
      <alignment horizontal="center" vertical="top" wrapText="1"/>
      <protection locked="0"/>
    </xf>
    <xf numFmtId="0" fontId="33" fillId="0" borderId="21" xfId="0" applyFont="1" applyBorder="1" applyAlignment="1" applyProtection="1">
      <alignment horizontal="center" vertical="top" wrapText="1"/>
      <protection locked="0"/>
    </xf>
    <xf numFmtId="0" fontId="33" fillId="0" borderId="22" xfId="0" applyFont="1" applyBorder="1" applyAlignment="1" applyProtection="1">
      <alignment horizontal="center" vertical="top" wrapText="1"/>
      <protection locked="0"/>
    </xf>
    <xf numFmtId="0" fontId="33" fillId="0" borderId="13" xfId="0" applyFont="1" applyBorder="1" applyAlignment="1" applyProtection="1">
      <alignment horizontal="center" vertical="top" wrapText="1"/>
      <protection locked="0"/>
    </xf>
    <xf numFmtId="0" fontId="33" fillId="0" borderId="0" xfId="0" applyFont="1" applyAlignment="1" applyProtection="1">
      <alignment horizontal="center" vertical="top" wrapText="1"/>
      <protection locked="0"/>
    </xf>
    <xf numFmtId="0" fontId="33" fillId="0" borderId="14" xfId="0" applyFont="1" applyBorder="1" applyAlignment="1" applyProtection="1">
      <alignment horizontal="center" vertical="top" wrapText="1"/>
      <protection locked="0"/>
    </xf>
    <xf numFmtId="0" fontId="33" fillId="0" borderId="15" xfId="0" applyFont="1" applyBorder="1" applyAlignment="1" applyProtection="1">
      <alignment horizontal="center" vertical="top" wrapText="1"/>
      <protection locked="0"/>
    </xf>
    <xf numFmtId="0" fontId="33" fillId="0" borderId="16" xfId="0" applyFont="1" applyBorder="1" applyAlignment="1" applyProtection="1">
      <alignment horizontal="center" vertical="top" wrapText="1"/>
      <protection locked="0"/>
    </xf>
    <xf numFmtId="0" fontId="33" fillId="0" borderId="17" xfId="0" applyFont="1" applyBorder="1" applyAlignment="1" applyProtection="1">
      <alignment horizontal="center" vertical="top" wrapText="1"/>
      <protection locked="0"/>
    </xf>
    <xf numFmtId="0" fontId="37" fillId="0" borderId="30" xfId="0" applyFont="1" applyBorder="1" applyAlignment="1">
      <alignment vertical="center" wrapText="1"/>
    </xf>
    <xf numFmtId="0" fontId="37" fillId="0" borderId="34" xfId="0" applyFont="1" applyBorder="1" applyAlignment="1">
      <alignment vertical="center" wrapText="1"/>
    </xf>
    <xf numFmtId="179" fontId="35" fillId="0" borderId="18" xfId="0" applyNumberFormat="1" applyFont="1" applyBorder="1" applyAlignment="1" applyProtection="1">
      <alignment horizontal="left" vertical="center" wrapText="1"/>
      <protection locked="0"/>
    </xf>
    <xf numFmtId="179" fontId="35" fillId="0" borderId="40" xfId="0" applyNumberFormat="1" applyFont="1" applyBorder="1" applyAlignment="1" applyProtection="1">
      <alignment horizontal="left" vertical="center" wrapText="1"/>
      <protection locked="0"/>
    </xf>
    <xf numFmtId="0" fontId="34" fillId="29" borderId="10" xfId="0" applyFont="1" applyFill="1" applyBorder="1" applyAlignment="1">
      <alignment horizontal="center" vertical="center"/>
    </xf>
    <xf numFmtId="0" fontId="34" fillId="29" borderId="11" xfId="0" applyFont="1" applyFill="1" applyBorder="1" applyAlignment="1">
      <alignment horizontal="center" vertical="center"/>
    </xf>
    <xf numFmtId="0" fontId="34" fillId="29" borderId="12" xfId="0" applyFont="1" applyFill="1" applyBorder="1" applyAlignment="1">
      <alignment horizontal="center" vertical="center"/>
    </xf>
    <xf numFmtId="9" fontId="35" fillId="0" borderId="18" xfId="0" applyNumberFormat="1" applyFont="1" applyBorder="1" applyAlignment="1" applyProtection="1">
      <alignment horizontal="center" vertical="center" wrapText="1"/>
      <protection locked="0"/>
    </xf>
    <xf numFmtId="9" fontId="35" fillId="0" borderId="28" xfId="0" applyNumberFormat="1" applyFont="1" applyBorder="1" applyAlignment="1" applyProtection="1">
      <alignment horizontal="center" vertical="center" wrapText="1"/>
      <protection locked="0"/>
    </xf>
    <xf numFmtId="9" fontId="32" fillId="0" borderId="18" xfId="34" applyNumberFormat="1" applyFont="1" applyBorder="1" applyAlignment="1" applyProtection="1">
      <alignment horizontal="center" vertical="center" wrapText="1"/>
      <protection locked="0"/>
    </xf>
    <xf numFmtId="9" fontId="32" fillId="0" borderId="28" xfId="34" applyNumberFormat="1" applyFont="1" applyBorder="1" applyAlignment="1" applyProtection="1">
      <alignment horizontal="center" vertical="center" wrapText="1"/>
      <protection locked="0"/>
    </xf>
    <xf numFmtId="9" fontId="32" fillId="0" borderId="20" xfId="34" applyNumberFormat="1" applyFont="1" applyBorder="1" applyAlignment="1" applyProtection="1">
      <alignment horizontal="center" vertical="center" wrapText="1"/>
      <protection locked="0"/>
    </xf>
    <xf numFmtId="9" fontId="32" fillId="0" borderId="29" xfId="34" applyNumberFormat="1" applyFont="1" applyBorder="1" applyAlignment="1" applyProtection="1">
      <alignment horizontal="center" vertical="center" wrapText="1"/>
      <protection locked="0"/>
    </xf>
    <xf numFmtId="0" fontId="32" fillId="0" borderId="18"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5" fillId="0" borderId="18" xfId="34" applyFont="1" applyBorder="1" applyAlignment="1" applyProtection="1">
      <alignment horizontal="center" vertical="center" wrapText="1"/>
      <protection locked="0"/>
    </xf>
    <xf numFmtId="0" fontId="35" fillId="0" borderId="20" xfId="34" applyFont="1" applyBorder="1" applyAlignment="1" applyProtection="1">
      <alignment horizontal="center" vertical="center" wrapText="1"/>
      <protection locked="0"/>
    </xf>
    <xf numFmtId="0" fontId="32" fillId="0" borderId="24" xfId="0" applyFont="1" applyBorder="1" applyAlignment="1" applyProtection="1">
      <alignment vertical="center" wrapText="1"/>
      <protection locked="0"/>
    </xf>
    <xf numFmtId="0" fontId="32" fillId="0" borderId="30" xfId="0" applyFont="1" applyBorder="1" applyAlignment="1" applyProtection="1">
      <alignment vertical="center" wrapText="1"/>
      <protection locked="0"/>
    </xf>
    <xf numFmtId="0" fontId="35" fillId="0" borderId="50" xfId="0" applyFont="1" applyBorder="1" applyAlignment="1" applyProtection="1">
      <alignment horizontal="left" vertical="center" wrapText="1"/>
      <protection locked="0"/>
    </xf>
    <xf numFmtId="0" fontId="35" fillId="0" borderId="51" xfId="0" applyFont="1" applyBorder="1" applyAlignment="1" applyProtection="1">
      <alignment horizontal="left" vertical="center" wrapText="1"/>
      <protection locked="0"/>
    </xf>
    <xf numFmtId="0" fontId="35" fillId="0" borderId="52" xfId="0" applyFont="1" applyBorder="1" applyAlignment="1" applyProtection="1">
      <alignment horizontal="left" vertical="center" wrapText="1"/>
      <protection locked="0"/>
    </xf>
    <xf numFmtId="0" fontId="35" fillId="0" borderId="35" xfId="0" applyFont="1" applyBorder="1" applyAlignment="1" applyProtection="1">
      <alignment vertical="center" wrapText="1"/>
      <protection locked="0"/>
    </xf>
    <xf numFmtId="9" fontId="32" fillId="0" borderId="18" xfId="0" applyNumberFormat="1" applyFont="1" applyBorder="1" applyAlignment="1" applyProtection="1">
      <alignment horizontal="center" vertical="center" wrapText="1"/>
      <protection locked="0"/>
    </xf>
    <xf numFmtId="9" fontId="32" fillId="0" borderId="28" xfId="0" applyNumberFormat="1" applyFont="1" applyBorder="1" applyAlignment="1" applyProtection="1">
      <alignment horizontal="center" vertical="center" wrapText="1"/>
      <protection locked="0"/>
    </xf>
    <xf numFmtId="0" fontId="35" fillId="0" borderId="44" xfId="0" applyFont="1" applyBorder="1" applyAlignment="1" applyProtection="1">
      <alignment vertical="center" wrapText="1"/>
      <protection locked="0"/>
    </xf>
    <xf numFmtId="0" fontId="35" fillId="0" borderId="21" xfId="0" applyFont="1" applyBorder="1" applyAlignment="1" applyProtection="1">
      <alignment vertical="center" wrapText="1"/>
      <protection locked="0"/>
    </xf>
    <xf numFmtId="0" fontId="35" fillId="0" borderId="54" xfId="0" applyFont="1" applyBorder="1" applyAlignment="1" applyProtection="1">
      <alignment vertical="center" wrapText="1"/>
      <protection locked="0"/>
    </xf>
    <xf numFmtId="0" fontId="35" fillId="0" borderId="31" xfId="0" applyFont="1" applyBorder="1" applyAlignment="1" applyProtection="1">
      <alignment vertical="center" wrapText="1"/>
      <protection locked="0"/>
    </xf>
    <xf numFmtId="0" fontId="35" fillId="0" borderId="23" xfId="0" applyFont="1" applyBorder="1" applyAlignment="1" applyProtection="1">
      <alignment vertical="center" wrapText="1"/>
      <protection locked="0"/>
    </xf>
    <xf numFmtId="0" fontId="35" fillId="0" borderId="24" xfId="0" applyFont="1" applyBorder="1" applyAlignment="1" applyProtection="1">
      <alignment vertical="center" wrapText="1"/>
      <protection locked="0"/>
    </xf>
    <xf numFmtId="0" fontId="35" fillId="0" borderId="28" xfId="0" applyFont="1" applyBorder="1" applyAlignment="1" applyProtection="1">
      <alignment horizontal="left" vertical="center" wrapText="1"/>
      <protection locked="0"/>
    </xf>
    <xf numFmtId="0" fontId="35" fillId="0" borderId="29" xfId="0" applyFont="1" applyBorder="1" applyAlignment="1" applyProtection="1">
      <alignment horizontal="left" vertical="center" wrapText="1"/>
      <protection locked="0"/>
    </xf>
    <xf numFmtId="0" fontId="35" fillId="0" borderId="30" xfId="0" applyFont="1" applyBorder="1" applyAlignment="1" applyProtection="1">
      <alignment vertical="center" wrapText="1"/>
      <protection locked="0"/>
    </xf>
    <xf numFmtId="0" fontId="35" fillId="0" borderId="34" xfId="0" applyFont="1" applyBorder="1" applyAlignment="1" applyProtection="1">
      <alignment vertical="center" wrapText="1"/>
      <protection locked="0"/>
    </xf>
    <xf numFmtId="0" fontId="34" fillId="29" borderId="15" xfId="0" applyFont="1" applyFill="1" applyBorder="1" applyAlignment="1">
      <alignment horizontal="center"/>
    </xf>
    <xf numFmtId="0" fontId="83" fillId="0" borderId="10" xfId="71" applyFont="1" applyBorder="1" applyAlignment="1">
      <alignment horizontal="left" vertical="center"/>
    </xf>
    <xf numFmtId="0" fontId="83" fillId="0" borderId="13" xfId="71" applyFont="1" applyBorder="1" applyAlignment="1">
      <alignment horizontal="left" vertical="center"/>
    </xf>
    <xf numFmtId="0" fontId="83" fillId="0" borderId="15" xfId="71" applyFont="1" applyBorder="1" applyAlignment="1">
      <alignment horizontal="left" vertical="center"/>
    </xf>
    <xf numFmtId="0" fontId="21" fillId="0" borderId="62" xfId="34" applyBorder="1" applyAlignment="1">
      <alignment horizontal="left" vertical="center" wrapText="1"/>
    </xf>
    <xf numFmtId="0" fontId="21" fillId="0" borderId="16" xfId="34" applyBorder="1" applyAlignment="1">
      <alignment horizontal="left" vertical="center" wrapText="1"/>
    </xf>
    <xf numFmtId="0" fontId="21" fillId="0" borderId="17" xfId="34" applyBorder="1" applyAlignment="1">
      <alignment horizontal="left" vertical="center" wrapText="1"/>
    </xf>
    <xf numFmtId="0" fontId="81" fillId="0" borderId="0" xfId="34" applyFont="1" applyAlignment="1">
      <alignment horizontal="center"/>
    </xf>
    <xf numFmtId="0" fontId="34" fillId="0" borderId="0" xfId="34" applyFont="1" applyAlignment="1">
      <alignment horizontal="center"/>
    </xf>
    <xf numFmtId="0" fontId="21" fillId="0" borderId="72" xfId="34" applyBorder="1" applyAlignment="1">
      <alignment horizontal="left" vertical="center" wrapText="1"/>
    </xf>
    <xf numFmtId="0" fontId="21" fillId="0" borderId="38" xfId="34" applyBorder="1" applyAlignment="1">
      <alignment horizontal="left" vertical="center" wrapText="1"/>
    </xf>
    <xf numFmtId="0" fontId="21" fillId="0" borderId="39" xfId="34" applyBorder="1" applyAlignment="1">
      <alignment horizontal="left" vertical="center" wrapText="1"/>
    </xf>
    <xf numFmtId="0" fontId="83" fillId="0" borderId="10" xfId="71" applyFont="1" applyBorder="1" applyAlignment="1">
      <alignment horizontal="left" vertical="center" wrapText="1"/>
    </xf>
    <xf numFmtId="0" fontId="83" fillId="0" borderId="13" xfId="71" applyFont="1" applyBorder="1" applyAlignment="1">
      <alignment horizontal="left" vertical="center" wrapText="1"/>
    </xf>
    <xf numFmtId="0" fontId="83" fillId="0" borderId="15" xfId="71" applyFont="1" applyBorder="1" applyAlignment="1">
      <alignment horizontal="left" vertical="center" wrapText="1"/>
    </xf>
  </cellXfs>
  <cellStyles count="7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40"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xcel Built-in Normal" xfId="61" xr:uid="{00000000-0005-0000-0000-00001F000000}"/>
    <cellStyle name="Excel Built-in Normal 1" xfId="60" xr:uid="{00000000-0005-0000-0000-000020000000}"/>
    <cellStyle name="Excel Built-in Normal 1 2" xfId="66" xr:uid="{00000000-0005-0000-0000-000021000000}"/>
    <cellStyle name="Hipervínculo" xfId="47" builtinId="8"/>
    <cellStyle name="Incorrecto" xfId="31" builtinId="27" customBuiltin="1"/>
    <cellStyle name="Millares" xfId="72" builtinId="3"/>
    <cellStyle name="Millares [0]" xfId="48" builtinId="6"/>
    <cellStyle name="Millares [0] 2" xfId="52" xr:uid="{00000000-0005-0000-0000-000026000000}"/>
    <cellStyle name="Millares [0] 3" xfId="55" xr:uid="{00000000-0005-0000-0000-000027000000}"/>
    <cellStyle name="Millares 151" xfId="62" xr:uid="{00000000-0005-0000-0000-000028000000}"/>
    <cellStyle name="Millares 2" xfId="50" xr:uid="{00000000-0005-0000-0000-000029000000}"/>
    <cellStyle name="Millares 3" xfId="59" xr:uid="{00000000-0005-0000-0000-00002A000000}"/>
    <cellStyle name="Millares 4" xfId="67" xr:uid="{00000000-0005-0000-0000-00002B000000}"/>
    <cellStyle name="Millares 5" xfId="68" xr:uid="{00000000-0005-0000-0000-00002C000000}"/>
    <cellStyle name="Moneda 4" xfId="65" xr:uid="{00000000-0005-0000-0000-00002D000000}"/>
    <cellStyle name="Neutral" xfId="32" builtinId="28" customBuiltin="1"/>
    <cellStyle name="Normal" xfId="0" builtinId="0"/>
    <cellStyle name="Normal 10" xfId="57" xr:uid="{00000000-0005-0000-0000-000030000000}"/>
    <cellStyle name="Normal 11" xfId="58" xr:uid="{00000000-0005-0000-0000-000031000000}"/>
    <cellStyle name="Normal 11 2" xfId="64" xr:uid="{00000000-0005-0000-0000-000032000000}"/>
    <cellStyle name="Normal 12" xfId="69" xr:uid="{00000000-0005-0000-0000-000033000000}"/>
    <cellStyle name="Normal 13" xfId="70" xr:uid="{00000000-0005-0000-0000-000034000000}"/>
    <cellStyle name="Normal 2" xfId="33" xr:uid="{00000000-0005-0000-0000-000035000000}"/>
    <cellStyle name="Normal 2 2" xfId="71" xr:uid="{00000000-0005-0000-0000-000036000000}"/>
    <cellStyle name="Normal 22" xfId="63" xr:uid="{00000000-0005-0000-0000-000037000000}"/>
    <cellStyle name="Normal 3" xfId="34" xr:uid="{00000000-0005-0000-0000-000038000000}"/>
    <cellStyle name="Normal 4" xfId="44" xr:uid="{00000000-0005-0000-0000-000039000000}"/>
    <cellStyle name="Normal 5" xfId="49" xr:uid="{00000000-0005-0000-0000-00003A000000}"/>
    <cellStyle name="Normal 6" xfId="51" xr:uid="{00000000-0005-0000-0000-00003B000000}"/>
    <cellStyle name="Normal 7" xfId="53" xr:uid="{00000000-0005-0000-0000-00003C000000}"/>
    <cellStyle name="Normal 8" xfId="54" xr:uid="{00000000-0005-0000-0000-00003D000000}"/>
    <cellStyle name="Normal 9" xfId="56" xr:uid="{00000000-0005-0000-0000-00003E000000}"/>
    <cellStyle name="Notas" xfId="35" builtinId="10" customBuiltin="1"/>
    <cellStyle name="Porcentaje" xfId="45" builtinId="5"/>
    <cellStyle name="Porcentual 2" xfId="46" xr:uid="{00000000-0005-0000-0000-000041000000}"/>
    <cellStyle name="Salida" xfId="36" builtinId="21" customBuiltin="1"/>
    <cellStyle name="Texto de advertencia" xfId="37" builtinId="11" customBuiltin="1"/>
    <cellStyle name="Texto explicativo" xfId="38" builtinId="53" customBuiltin="1"/>
    <cellStyle name="Título" xfId="39" builtinId="15" customBuiltin="1"/>
    <cellStyle name="Título 2" xfId="41" builtinId="17" customBuiltin="1"/>
    <cellStyle name="Título 3" xfId="42" builtinId="18" customBuiltin="1"/>
    <cellStyle name="Total" xfId="43" builtinId="25" customBuiltin="1"/>
  </cellStyles>
  <dxfs count="0"/>
  <tableStyles count="0" defaultTableStyle="TableStyleMedium9" defaultPivotStyle="PivotStyleLight16"/>
  <colors>
    <mruColors>
      <color rgb="FF96F298"/>
      <color rgb="FFB6AAC4"/>
      <color rgb="FF9966FF"/>
      <color rgb="FF5BDFBC"/>
      <color rgb="FF33CC33"/>
      <color rgb="FF97ACD7"/>
      <color rgb="FFE3B98B"/>
      <color rgb="FFEEA58E"/>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7.8488088349978599E-2"/>
          <c:y val="0.14852391677990601"/>
          <c:w val="0.89007776805677097"/>
          <c:h val="0.73026225721784799"/>
        </c:manualLayout>
      </c:layout>
      <c:lineChart>
        <c:grouping val="standard"/>
        <c:varyColors val="0"/>
        <c:ser>
          <c:idx val="0"/>
          <c:order val="0"/>
          <c:tx>
            <c:strRef>
              <c:f>'OP MED GRAL prim '!$D$33</c:f>
              <c:strCache>
                <c:ptCount val="1"/>
                <c:pt idx="0">
                  <c:v>VALOR 2022</c:v>
                </c:pt>
              </c:strCache>
            </c:strRef>
          </c:tx>
          <c:spPr>
            <a:ln>
              <a:solidFill>
                <a:schemeClr val="tx2">
                  <a:lumMod val="60000"/>
                  <a:lumOff val="40000"/>
                </a:schemeClr>
              </a:solidFill>
            </a:ln>
          </c:spPr>
          <c:marker>
            <c:symbol val="none"/>
          </c:marker>
          <c:cat>
            <c:strRef>
              <c:f>'OP MED GRAL prim '!$F$30:$R$30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GRAL prim '!$F$33:$R$33</c:f>
              <c:numCache>
                <c:formatCode>0.0</c:formatCode>
                <c:ptCount val="13"/>
                <c:pt idx="0">
                  <c:v>3.2298546895640685</c:v>
                </c:pt>
                <c:pt idx="1">
                  <c:v>5.5569105691056908</c:v>
                </c:pt>
                <c:pt idx="2">
                  <c:v>5.1746411483253585</c:v>
                </c:pt>
                <c:pt idx="3">
                  <c:v>6.0218209179834465</c:v>
                </c:pt>
                <c:pt idx="4">
                  <c:v>5.8248957712924359</c:v>
                </c:pt>
                <c:pt idx="5">
                  <c:v>3.4622191967324709</c:v>
                </c:pt>
                <c:pt idx="6">
                  <c:v>1.5365402405180388</c:v>
                </c:pt>
                <c:pt idx="7">
                  <c:v>1.625212947189097</c:v>
                </c:pt>
                <c:pt idx="8">
                  <c:v>1.598656591099916</c:v>
                </c:pt>
                <c:pt idx="9">
                  <c:v>1.6447931526390871</c:v>
                </c:pt>
                <c:pt idx="10">
                  <c:v>1.9533527696793003</c:v>
                </c:pt>
                <c:pt idx="11">
                  <c:v>2.4079601990049753</c:v>
                </c:pt>
                <c:pt idx="12">
                  <c:v>3.6726627036207828</c:v>
                </c:pt>
              </c:numCache>
            </c:numRef>
          </c:val>
          <c:smooth val="0"/>
          <c:extLst>
            <c:ext xmlns:c16="http://schemas.microsoft.com/office/drawing/2014/chart" uri="{C3380CC4-5D6E-409C-BE32-E72D297353CC}">
              <c16:uniqueId val="{00000000-E930-4435-A4FE-6E2F1C05020F}"/>
            </c:ext>
          </c:extLst>
        </c:ser>
        <c:ser>
          <c:idx val="1"/>
          <c:order val="1"/>
          <c:tx>
            <c:strRef>
              <c:f>'OP MED GRAL prim '!$D$34</c:f>
              <c:strCache>
                <c:ptCount val="1"/>
                <c:pt idx="0">
                  <c:v>VALOR 2021</c:v>
                </c:pt>
              </c:strCache>
            </c:strRef>
          </c:tx>
          <c:spPr>
            <a:ln>
              <a:solidFill>
                <a:schemeClr val="accent4">
                  <a:lumMod val="50000"/>
                </a:schemeClr>
              </a:solidFill>
            </a:ln>
          </c:spPr>
          <c:marker>
            <c:symbol val="none"/>
          </c:marker>
          <c:cat>
            <c:strRef>
              <c:f>'OP MED GRAL prim '!$F$30:$R$30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GRAL prim '!$F$34:$R$34</c:f>
              <c:numCache>
                <c:formatCode>0.0</c:formatCode>
                <c:ptCount val="13"/>
              </c:numCache>
            </c:numRef>
          </c:val>
          <c:smooth val="0"/>
          <c:extLst>
            <c:ext xmlns:c16="http://schemas.microsoft.com/office/drawing/2014/chart" uri="{C3380CC4-5D6E-409C-BE32-E72D297353CC}">
              <c16:uniqueId val="{00000001-E930-4435-A4FE-6E2F1C05020F}"/>
            </c:ext>
          </c:extLst>
        </c:ser>
        <c:ser>
          <c:idx val="2"/>
          <c:order val="2"/>
          <c:tx>
            <c:strRef>
              <c:f>'OP MED GRAL prim '!$D$35:$E$35</c:f>
              <c:strCache>
                <c:ptCount val="2"/>
                <c:pt idx="0">
                  <c:v>META</c:v>
                </c:pt>
              </c:strCache>
            </c:strRef>
          </c:tx>
          <c:spPr>
            <a:ln>
              <a:solidFill>
                <a:schemeClr val="accent3">
                  <a:lumMod val="50000"/>
                </a:schemeClr>
              </a:solidFill>
            </a:ln>
          </c:spPr>
          <c:marker>
            <c:symbol val="none"/>
          </c:marker>
          <c:val>
            <c:numRef>
              <c:f>'OP MED GRAL prim '!$F$35:$Q$35</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E930-4435-A4FE-6E2F1C05020F}"/>
            </c:ext>
          </c:extLst>
        </c:ser>
        <c:dLbls>
          <c:showLegendKey val="0"/>
          <c:showVal val="0"/>
          <c:showCatName val="0"/>
          <c:showSerName val="0"/>
          <c:showPercent val="0"/>
          <c:showBubbleSize val="0"/>
        </c:dLbls>
        <c:smooth val="0"/>
        <c:axId val="234551936"/>
        <c:axId val="234828544"/>
      </c:lineChart>
      <c:catAx>
        <c:axId val="234551936"/>
        <c:scaling>
          <c:orientation val="minMax"/>
        </c:scaling>
        <c:delete val="0"/>
        <c:axPos val="b"/>
        <c:majorGridlines/>
        <c:title>
          <c:tx>
            <c:rich>
              <a:bodyPr/>
              <a:lstStyle/>
              <a:p>
                <a:pPr>
                  <a:defRPr baseline="0">
                    <a:solidFill>
                      <a:sysClr val="windowText" lastClr="000000"/>
                    </a:solidFill>
                  </a:defRPr>
                </a:pPr>
                <a:r>
                  <a:rPr lang="es-ES" baseline="0">
                    <a:solidFill>
                      <a:sysClr val="windowText" lastClr="000000"/>
                    </a:solidFill>
                  </a:rPr>
                  <a:t>MES</a:t>
                </a:r>
              </a:p>
            </c:rich>
          </c:tx>
          <c:layout>
            <c:manualLayout>
              <c:xMode val="edge"/>
              <c:yMode val="edge"/>
              <c:x val="0.50989539351060098"/>
              <c:y val="0.94261883931175305"/>
            </c:manualLayout>
          </c:layout>
          <c:overlay val="0"/>
        </c:title>
        <c:numFmt formatCode="General" sourceLinked="1"/>
        <c:majorTickMark val="out"/>
        <c:minorTickMark val="none"/>
        <c:tickLblPos val="low"/>
        <c:txPr>
          <a:bodyPr rot="0" vert="horz"/>
          <a:lstStyle/>
          <a:p>
            <a:pPr>
              <a:defRPr baseline="0">
                <a:solidFill>
                  <a:sysClr val="windowText" lastClr="000000"/>
                </a:solidFill>
              </a:defRPr>
            </a:pPr>
            <a:endParaRPr lang="es-CO"/>
          </a:p>
        </c:txPr>
        <c:crossAx val="234828544"/>
        <c:crosses val="autoZero"/>
        <c:auto val="1"/>
        <c:lblAlgn val="ctr"/>
        <c:lblOffset val="100"/>
        <c:tickLblSkip val="1"/>
        <c:tickMarkSkip val="1"/>
        <c:noMultiLvlLbl val="0"/>
      </c:catAx>
      <c:valAx>
        <c:axId val="234828544"/>
        <c:scaling>
          <c:orientation val="minMax"/>
        </c:scaling>
        <c:delete val="0"/>
        <c:axPos val="l"/>
        <c:majorGridlines/>
        <c:numFmt formatCode="General" sourceLinked="0"/>
        <c:majorTickMark val="out"/>
        <c:minorTickMark val="none"/>
        <c:tickLblPos val="nextTo"/>
        <c:txPr>
          <a:bodyPr rot="0" vert="horz"/>
          <a:lstStyle/>
          <a:p>
            <a:pPr>
              <a:defRPr baseline="0">
                <a:solidFill>
                  <a:sysClr val="windowText" lastClr="000000"/>
                </a:solidFill>
              </a:defRPr>
            </a:pPr>
            <a:endParaRPr lang="es-CO"/>
          </a:p>
        </c:txPr>
        <c:crossAx val="23455193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1523402558381294E-2"/>
          <c:y val="0.13731555614371699"/>
          <c:w val="0.89773109716835897"/>
          <c:h val="0.74355080614923197"/>
        </c:manualLayout>
      </c:layout>
      <c:lineChart>
        <c:grouping val="standard"/>
        <c:varyColors val="0"/>
        <c:ser>
          <c:idx val="0"/>
          <c:order val="0"/>
          <c:spPr>
            <a:ln>
              <a:solidFill>
                <a:srgbClr val="00B0F0"/>
              </a:solidFill>
            </a:ln>
          </c:spPr>
          <c:marker>
            <c:symbol val="none"/>
          </c:marker>
          <c:trendline>
            <c:spPr>
              <a:ln w="15875">
                <a:solidFill>
                  <a:schemeClr val="accent1">
                    <a:lumMod val="75000"/>
                  </a:schemeClr>
                </a:solidFill>
              </a:ln>
            </c:spPr>
            <c:trendlineType val="linear"/>
            <c:dispRSqr val="0"/>
            <c:dispEq val="0"/>
          </c:trendline>
          <c:cat>
            <c:strRef>
              <c:f>'OP ODONT prim'!$G$30:$R$30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 prim'!$G$33:$R$33</c:f>
              <c:numCache>
                <c:formatCode>0.00</c:formatCode>
                <c:ptCount val="12"/>
                <c:pt idx="0" formatCode="0.0">
                  <c:v>12.03125</c:v>
                </c:pt>
                <c:pt idx="1">
                  <c:v>16.009925558312656</c:v>
                </c:pt>
                <c:pt idx="2" formatCode="0.0">
                  <c:v>13.376528117359413</c:v>
                </c:pt>
                <c:pt idx="3" formatCode="0.0">
                  <c:v>14.409470752089137</c:v>
                </c:pt>
                <c:pt idx="4" formatCode="0.0">
                  <c:v>11.799472295514512</c:v>
                </c:pt>
                <c:pt idx="5" formatCode="0.0">
                  <c:v>17.605786618444846</c:v>
                </c:pt>
                <c:pt idx="6" formatCode="0.0">
                  <c:v>18.115384615384617</c:v>
                </c:pt>
                <c:pt idx="7" formatCode="0.0">
                  <c:v>11.513828238719068</c:v>
                </c:pt>
                <c:pt idx="8" formatCode="0.0">
                  <c:v>3.7359009628610731</c:v>
                </c:pt>
                <c:pt idx="9" formatCode="0.0">
                  <c:v>0.93198529411764708</c:v>
                </c:pt>
                <c:pt idx="10" formatCode="0.0">
                  <c:v>1.5837696335078535</c:v>
                </c:pt>
                <c:pt idx="11" formatCode="0.0">
                  <c:v>2.1333333333333333</c:v>
                </c:pt>
              </c:numCache>
            </c:numRef>
          </c:val>
          <c:smooth val="0"/>
          <c:extLst>
            <c:ext xmlns:c16="http://schemas.microsoft.com/office/drawing/2014/chart" uri="{C3380CC4-5D6E-409C-BE32-E72D297353CC}">
              <c16:uniqueId val="{00000000-DB98-4446-94F5-23185623F33C}"/>
            </c:ext>
          </c:extLst>
        </c:ser>
        <c:ser>
          <c:idx val="1"/>
          <c:order val="1"/>
          <c:spPr>
            <a:ln>
              <a:solidFill>
                <a:schemeClr val="accent2">
                  <a:lumMod val="50000"/>
                </a:schemeClr>
              </a:solidFill>
            </a:ln>
          </c:spPr>
          <c:marker>
            <c:symbol val="none"/>
          </c:marker>
          <c:cat>
            <c:strRef>
              <c:f>'OP ODONT prim'!$G$30:$R$30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 prim'!$G$34:$R$34</c:f>
              <c:numCache>
                <c:formatCode>0.0</c:formatCode>
                <c:ptCount val="12"/>
              </c:numCache>
            </c:numRef>
          </c:val>
          <c:smooth val="0"/>
          <c:extLst>
            <c:ext xmlns:c16="http://schemas.microsoft.com/office/drawing/2014/chart" uri="{C3380CC4-5D6E-409C-BE32-E72D297353CC}">
              <c16:uniqueId val="{00000001-DB98-4446-94F5-23185623F33C}"/>
            </c:ext>
          </c:extLst>
        </c:ser>
        <c:ser>
          <c:idx val="2"/>
          <c:order val="2"/>
          <c:spPr>
            <a:ln>
              <a:solidFill>
                <a:schemeClr val="accent3">
                  <a:lumMod val="50000"/>
                </a:schemeClr>
              </a:solidFill>
            </a:ln>
          </c:spPr>
          <c:marker>
            <c:symbol val="none"/>
          </c:marker>
          <c:cat>
            <c:strRef>
              <c:f>'OP ODONT prim'!$G$30:$R$30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 prim'!$G$35:$R$35</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DB98-4446-94F5-23185623F33C}"/>
            </c:ext>
          </c:extLst>
        </c:ser>
        <c:dLbls>
          <c:showLegendKey val="0"/>
          <c:showVal val="0"/>
          <c:showCatName val="0"/>
          <c:showSerName val="0"/>
          <c:showPercent val="0"/>
          <c:showBubbleSize val="0"/>
        </c:dLbls>
        <c:smooth val="0"/>
        <c:axId val="249170176"/>
        <c:axId val="249172352"/>
      </c:lineChart>
      <c:catAx>
        <c:axId val="249170176"/>
        <c:scaling>
          <c:orientation val="minMax"/>
        </c:scaling>
        <c:delete val="0"/>
        <c:axPos val="b"/>
        <c:majorGridlines/>
        <c:title>
          <c:tx>
            <c:rich>
              <a:bodyPr/>
              <a:lstStyle/>
              <a:p>
                <a:pPr>
                  <a:defRPr baseline="0">
                    <a:solidFill>
                      <a:sysClr val="windowText" lastClr="000000"/>
                    </a:solidFill>
                  </a:defRPr>
                </a:pPr>
                <a:r>
                  <a:rPr lang="es-ES" baseline="0">
                    <a:solidFill>
                      <a:sysClr val="windowText" lastClr="000000"/>
                    </a:solidFill>
                  </a:rPr>
                  <a:t>MES</a:t>
                </a:r>
              </a:p>
            </c:rich>
          </c:tx>
          <c:layout>
            <c:manualLayout>
              <c:xMode val="edge"/>
              <c:yMode val="edge"/>
              <c:x val="0.52601452036237395"/>
              <c:y val="0.94337043065152504"/>
            </c:manualLayout>
          </c:layout>
          <c:overlay val="0"/>
        </c:title>
        <c:numFmt formatCode="General" sourceLinked="1"/>
        <c:majorTickMark val="out"/>
        <c:minorTickMark val="none"/>
        <c:tickLblPos val="low"/>
        <c:txPr>
          <a:bodyPr rot="0" vert="horz"/>
          <a:lstStyle/>
          <a:p>
            <a:pPr>
              <a:defRPr baseline="0">
                <a:solidFill>
                  <a:sysClr val="windowText" lastClr="000000"/>
                </a:solidFill>
              </a:defRPr>
            </a:pPr>
            <a:endParaRPr lang="es-CO"/>
          </a:p>
        </c:txPr>
        <c:crossAx val="249172352"/>
        <c:crosses val="autoZero"/>
        <c:auto val="1"/>
        <c:lblAlgn val="ctr"/>
        <c:lblOffset val="100"/>
        <c:tickLblSkip val="1"/>
        <c:tickMarkSkip val="1"/>
        <c:noMultiLvlLbl val="0"/>
      </c:catAx>
      <c:valAx>
        <c:axId val="249172352"/>
        <c:scaling>
          <c:orientation val="minMax"/>
        </c:scaling>
        <c:delete val="0"/>
        <c:axPos val="l"/>
        <c:majorGridlines/>
        <c:numFmt formatCode="General" sourceLinked="0"/>
        <c:majorTickMark val="out"/>
        <c:minorTickMark val="none"/>
        <c:tickLblPos val="nextTo"/>
        <c:txPr>
          <a:bodyPr rot="0" vert="horz"/>
          <a:lstStyle/>
          <a:p>
            <a:pPr>
              <a:defRPr baseline="0">
                <a:solidFill>
                  <a:sysClr val="windowText" lastClr="000000"/>
                </a:solidFill>
              </a:defRPr>
            </a:pPr>
            <a:endParaRPr lang="es-CO"/>
          </a:p>
        </c:txPr>
        <c:crossAx val="24917017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3104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'REC VIG ANT'!$F$29:$Q$29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 VIG ANT'!$F$32:$P$32</c:f>
              <c:numCache>
                <c:formatCode>0.00%</c:formatCode>
                <c:ptCount val="11"/>
                <c:pt idx="0">
                  <c:v>1.0989620411181338E-2</c:v>
                </c:pt>
                <c:pt idx="1">
                  <c:v>7.431599984559209E-2</c:v>
                </c:pt>
                <c:pt idx="2">
                  <c:v>1.2714490505043108E-2</c:v>
                </c:pt>
                <c:pt idx="3">
                  <c:v>3.863753013111354E-2</c:v>
                </c:pt>
                <c:pt idx="4">
                  <c:v>0.13738743077135515</c:v>
                </c:pt>
                <c:pt idx="5">
                  <c:v>8.1876329106631174E-2</c:v>
                </c:pt>
                <c:pt idx="6">
                  <c:v>3.0753867781218514E-2</c:v>
                </c:pt>
                <c:pt idx="7">
                  <c:v>2.0634691650340358E-2</c:v>
                </c:pt>
                <c:pt idx="8">
                  <c:v>4.5353027745619355E-2</c:v>
                </c:pt>
                <c:pt idx="9">
                  <c:v>4.9204614729329667E-2</c:v>
                </c:pt>
                <c:pt idx="10">
                  <c:v>1.0588571298821113E-2</c:v>
                </c:pt>
              </c:numCache>
            </c:numRef>
          </c:val>
          <c:smooth val="0"/>
          <c:extLst>
            <c:ext xmlns:c16="http://schemas.microsoft.com/office/drawing/2014/chart" uri="{C3380CC4-5D6E-409C-BE32-E72D297353CC}">
              <c16:uniqueId val="{00000000-75DE-4BF6-BDAF-13D485582104}"/>
            </c:ext>
          </c:extLst>
        </c:ser>
        <c:ser>
          <c:idx val="1"/>
          <c:order val="1"/>
          <c:spPr>
            <a:ln>
              <a:solidFill>
                <a:schemeClr val="accent4">
                  <a:lumMod val="50000"/>
                </a:schemeClr>
              </a:solidFill>
            </a:ln>
          </c:spPr>
          <c:marker>
            <c:symbol val="none"/>
          </c:marker>
          <c:cat>
            <c:strRef>
              <c:f>'REC VIG ANT'!$F$29:$Q$29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 VIG ANT'!$F$33:$P$33</c:f>
              <c:numCache>
                <c:formatCode>0.00%</c:formatCode>
                <c:ptCount val="11"/>
                <c:pt idx="0">
                  <c:v>8.3654784839611029E-2</c:v>
                </c:pt>
                <c:pt idx="1">
                  <c:v>4.1110134586477227E-2</c:v>
                </c:pt>
                <c:pt idx="2">
                  <c:v>6.5804806993609952E-2</c:v>
                </c:pt>
                <c:pt idx="3">
                  <c:v>3.2776653660989613E-2</c:v>
                </c:pt>
                <c:pt idx="4">
                  <c:v>3.322822363156093E-2</c:v>
                </c:pt>
                <c:pt idx="5">
                  <c:v>6.1701707922320291E-2</c:v>
                </c:pt>
                <c:pt idx="6">
                  <c:v>3.8736327287446255E-2</c:v>
                </c:pt>
                <c:pt idx="7">
                  <c:v>3.4559271460408103E-2</c:v>
                </c:pt>
                <c:pt idx="8">
                  <c:v>6.0106808721785504E-2</c:v>
                </c:pt>
                <c:pt idx="9">
                  <c:v>6.9372491989412491E-2</c:v>
                </c:pt>
                <c:pt idx="10">
                  <c:v>4.0102624204047498E-3</c:v>
                </c:pt>
              </c:numCache>
            </c:numRef>
          </c:val>
          <c:smooth val="0"/>
          <c:extLst>
            <c:ext xmlns:c16="http://schemas.microsoft.com/office/drawing/2014/chart" uri="{C3380CC4-5D6E-409C-BE32-E72D297353CC}">
              <c16:uniqueId val="{00000001-75DE-4BF6-BDAF-13D485582104}"/>
            </c:ext>
          </c:extLst>
        </c:ser>
        <c:ser>
          <c:idx val="2"/>
          <c:order val="2"/>
          <c:spPr>
            <a:ln>
              <a:solidFill>
                <a:schemeClr val="accent3">
                  <a:lumMod val="50000"/>
                </a:schemeClr>
              </a:solidFill>
            </a:ln>
          </c:spPr>
          <c:marker>
            <c:symbol val="none"/>
          </c:marker>
          <c:cat>
            <c:strRef>
              <c:f>'REC VIG ANT'!$F$29:$Q$29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 VIG ANT'!$F$34:$P$34</c:f>
              <c:numCache>
                <c:formatCode>0.00%</c:formatCode>
                <c:ptCount val="11"/>
                <c:pt idx="0">
                  <c:v>0.05</c:v>
                </c:pt>
                <c:pt idx="1">
                  <c:v>0.05</c:v>
                </c:pt>
                <c:pt idx="2">
                  <c:v>0.05</c:v>
                </c:pt>
                <c:pt idx="3">
                  <c:v>0.05</c:v>
                </c:pt>
                <c:pt idx="4">
                  <c:v>0.05</c:v>
                </c:pt>
                <c:pt idx="5">
                  <c:v>0.05</c:v>
                </c:pt>
                <c:pt idx="6">
                  <c:v>0.05</c:v>
                </c:pt>
                <c:pt idx="7">
                  <c:v>0.05</c:v>
                </c:pt>
                <c:pt idx="8">
                  <c:v>0.05</c:v>
                </c:pt>
                <c:pt idx="9">
                  <c:v>0.05</c:v>
                </c:pt>
                <c:pt idx="10">
                  <c:v>0.05</c:v>
                </c:pt>
              </c:numCache>
            </c:numRef>
          </c:val>
          <c:smooth val="0"/>
          <c:extLst>
            <c:ext xmlns:c16="http://schemas.microsoft.com/office/drawing/2014/chart" uri="{C3380CC4-5D6E-409C-BE32-E72D297353CC}">
              <c16:uniqueId val="{00000002-75DE-4BF6-BDAF-13D485582104}"/>
            </c:ext>
          </c:extLst>
        </c:ser>
        <c:dLbls>
          <c:showLegendKey val="0"/>
          <c:showVal val="0"/>
          <c:showCatName val="0"/>
          <c:showSerName val="0"/>
          <c:showPercent val="0"/>
          <c:showBubbleSize val="0"/>
        </c:dLbls>
        <c:smooth val="0"/>
        <c:axId val="238596864"/>
        <c:axId val="238598784"/>
      </c:lineChart>
      <c:catAx>
        <c:axId val="23859686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8598784"/>
        <c:crosses val="autoZero"/>
        <c:auto val="1"/>
        <c:lblAlgn val="ctr"/>
        <c:lblOffset val="100"/>
        <c:tickLblSkip val="1"/>
        <c:tickMarkSkip val="1"/>
        <c:noMultiLvlLbl val="0"/>
      </c:catAx>
      <c:valAx>
        <c:axId val="238598784"/>
        <c:scaling>
          <c:orientation val="minMax"/>
        </c:scaling>
        <c:delete val="0"/>
        <c:axPos val="l"/>
        <c:majorGridlines/>
        <c:numFmt formatCode="0.00%" sourceLinked="0"/>
        <c:majorTickMark val="out"/>
        <c:minorTickMark val="none"/>
        <c:tickLblPos val="nextTo"/>
        <c:txPr>
          <a:bodyPr rot="0" vert="horz"/>
          <a:lstStyle/>
          <a:p>
            <a:pPr>
              <a:defRPr>
                <a:solidFill>
                  <a:sysClr val="windowText" lastClr="000000"/>
                </a:solidFill>
              </a:defRPr>
            </a:pPr>
            <a:endParaRPr lang="es-CO"/>
          </a:p>
        </c:txPr>
        <c:crossAx val="23859686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3104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'CARTERA TOTAL'!$F$29:$Q$29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'CARTERA TOTAL'!$F$32:$Q$32</c:f>
              <c:numCache>
                <c:formatCode>#,##0</c:formatCode>
                <c:ptCount val="12"/>
                <c:pt idx="0">
                  <c:v>30730143081.819988</c:v>
                </c:pt>
                <c:pt idx="1">
                  <c:v>32297998784.519989</c:v>
                </c:pt>
                <c:pt idx="2">
                  <c:v>32909826067</c:v>
                </c:pt>
                <c:pt idx="3">
                  <c:v>34220124099.80999</c:v>
                </c:pt>
                <c:pt idx="4">
                  <c:v>35587504529</c:v>
                </c:pt>
                <c:pt idx="5">
                  <c:v>37909572992</c:v>
                </c:pt>
                <c:pt idx="6">
                  <c:v>40428695214.189987</c:v>
                </c:pt>
                <c:pt idx="7">
                  <c:v>42516626773.859985</c:v>
                </c:pt>
                <c:pt idx="8">
                  <c:v>43592827442.099983</c:v>
                </c:pt>
                <c:pt idx="9">
                  <c:v>45653519105.42498</c:v>
                </c:pt>
                <c:pt idx="10">
                  <c:v>46928348138.794983</c:v>
                </c:pt>
                <c:pt idx="11">
                  <c:v>46563998612.35498</c:v>
                </c:pt>
              </c:numCache>
            </c:numRef>
          </c:val>
          <c:smooth val="0"/>
          <c:extLst>
            <c:ext xmlns:c16="http://schemas.microsoft.com/office/drawing/2014/chart" uri="{C3380CC4-5D6E-409C-BE32-E72D297353CC}">
              <c16:uniqueId val="{00000000-6C05-4E0E-8357-F78FB7738BE6}"/>
            </c:ext>
          </c:extLst>
        </c:ser>
        <c:ser>
          <c:idx val="1"/>
          <c:order val="1"/>
          <c:spPr>
            <a:ln>
              <a:solidFill>
                <a:schemeClr val="accent2">
                  <a:lumMod val="50000"/>
                </a:schemeClr>
              </a:solidFill>
            </a:ln>
          </c:spPr>
          <c:marker>
            <c:symbol val="none"/>
          </c:marker>
          <c:cat>
            <c:strRef>
              <c:f>'CARTERA TOTAL'!$F$29:$Q$29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'CARTERA TOTAL'!$F$33:$Q$33</c:f>
              <c:numCache>
                <c:formatCode>_(* #,##0_);_(* \(#,##0\);_(* "-"_);_(@_)</c:formatCode>
                <c:ptCount val="12"/>
                <c:pt idx="0">
                  <c:v>18788588244.5</c:v>
                </c:pt>
                <c:pt idx="1">
                  <c:v>19979905857.5</c:v>
                </c:pt>
                <c:pt idx="2">
                  <c:v>20666359622.5</c:v>
                </c:pt>
                <c:pt idx="3">
                  <c:v>21948423183.5</c:v>
                </c:pt>
                <c:pt idx="4">
                  <c:v>24332684620.5</c:v>
                </c:pt>
                <c:pt idx="5">
                  <c:v>26704783805</c:v>
                </c:pt>
                <c:pt idx="6">
                  <c:v>28661334750.25</c:v>
                </c:pt>
                <c:pt idx="7">
                  <c:v>30487324404.299999</c:v>
                </c:pt>
                <c:pt idx="8">
                  <c:v>32454272252.450001</c:v>
                </c:pt>
                <c:pt idx="9">
                  <c:v>29378351764.5</c:v>
                </c:pt>
                <c:pt idx="10">
                  <c:v>29674691038.400002</c:v>
                </c:pt>
                <c:pt idx="11">
                  <c:v>28357098496.879997</c:v>
                </c:pt>
              </c:numCache>
            </c:numRef>
          </c:val>
          <c:smooth val="0"/>
          <c:extLst>
            <c:ext xmlns:c16="http://schemas.microsoft.com/office/drawing/2014/chart" uri="{C3380CC4-5D6E-409C-BE32-E72D297353CC}">
              <c16:uniqueId val="{00000001-6C05-4E0E-8357-F78FB7738BE6}"/>
            </c:ext>
          </c:extLst>
        </c:ser>
        <c:ser>
          <c:idx val="2"/>
          <c:order val="2"/>
          <c:spPr>
            <a:ln>
              <a:solidFill>
                <a:schemeClr val="accent3">
                  <a:lumMod val="50000"/>
                </a:schemeClr>
              </a:solidFill>
            </a:ln>
          </c:spPr>
          <c:marker>
            <c:symbol val="none"/>
          </c:marker>
          <c:cat>
            <c:strRef>
              <c:f>'CARTERA TOTAL'!$F$29:$Q$29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'CARTERA TOTAL'!$F$34:$Q$34</c:f>
              <c:numCache>
                <c:formatCode>_(* #,##0_);_(* \(#,##0\);_(* "-"_);_(@_)</c:formatCode>
                <c:ptCount val="12"/>
                <c:pt idx="0">
                  <c:v>23000000000</c:v>
                </c:pt>
                <c:pt idx="1">
                  <c:v>23000000000</c:v>
                </c:pt>
                <c:pt idx="2">
                  <c:v>23000000000</c:v>
                </c:pt>
                <c:pt idx="3">
                  <c:v>23000000000</c:v>
                </c:pt>
                <c:pt idx="4">
                  <c:v>23000000000</c:v>
                </c:pt>
                <c:pt idx="5">
                  <c:v>23000000000</c:v>
                </c:pt>
                <c:pt idx="6">
                  <c:v>23000000000</c:v>
                </c:pt>
                <c:pt idx="7">
                  <c:v>23000000000</c:v>
                </c:pt>
                <c:pt idx="8">
                  <c:v>23000000000</c:v>
                </c:pt>
                <c:pt idx="9">
                  <c:v>23000000000</c:v>
                </c:pt>
                <c:pt idx="10">
                  <c:v>23000000000</c:v>
                </c:pt>
                <c:pt idx="11">
                  <c:v>23000000000</c:v>
                </c:pt>
              </c:numCache>
            </c:numRef>
          </c:val>
          <c:smooth val="0"/>
          <c:extLst>
            <c:ext xmlns:c16="http://schemas.microsoft.com/office/drawing/2014/chart" uri="{C3380CC4-5D6E-409C-BE32-E72D297353CC}">
              <c16:uniqueId val="{00000002-6C05-4E0E-8357-F78FB7738BE6}"/>
            </c:ext>
          </c:extLst>
        </c:ser>
        <c:dLbls>
          <c:showLegendKey val="0"/>
          <c:showVal val="0"/>
          <c:showCatName val="0"/>
          <c:showSerName val="0"/>
          <c:showPercent val="0"/>
          <c:showBubbleSize val="0"/>
        </c:dLbls>
        <c:smooth val="0"/>
        <c:axId val="239294720"/>
        <c:axId val="239296896"/>
      </c:lineChart>
      <c:catAx>
        <c:axId val="23929472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9296896"/>
        <c:crosses val="autoZero"/>
        <c:auto val="1"/>
        <c:lblAlgn val="ctr"/>
        <c:lblOffset val="100"/>
        <c:tickLblSkip val="1"/>
        <c:tickMarkSkip val="1"/>
        <c:noMultiLvlLbl val="0"/>
      </c:catAx>
      <c:valAx>
        <c:axId val="239296896"/>
        <c:scaling>
          <c:orientation val="minMax"/>
        </c:scaling>
        <c:delete val="0"/>
        <c:axPos val="l"/>
        <c:majorGridlines/>
        <c:numFmt formatCode="#,##0.00" sourceLinked="0"/>
        <c:majorTickMark val="out"/>
        <c:minorTickMark val="none"/>
        <c:tickLblPos val="nextTo"/>
        <c:txPr>
          <a:bodyPr rot="0" vert="horz"/>
          <a:lstStyle/>
          <a:p>
            <a:pPr>
              <a:defRPr>
                <a:solidFill>
                  <a:sysClr val="windowText" lastClr="000000"/>
                </a:solidFill>
              </a:defRPr>
            </a:pPr>
            <a:endParaRPr lang="es-CO"/>
          </a:p>
        </c:txPr>
        <c:crossAx val="23929472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3202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22225">
                <a:solidFill>
                  <a:schemeClr val="tx2">
                    <a:lumMod val="50000"/>
                  </a:schemeClr>
                </a:solidFill>
              </a:ln>
            </c:spPr>
            <c:trendlineType val="linear"/>
            <c:dispRSqr val="0"/>
            <c:dispEq val="0"/>
          </c:trendline>
          <c:cat>
            <c:strRef>
              <c:f>'EQUILIB. PPTAL RECAUDOS'!$F$29:$Q$29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'EQUILIB. PPTAL RECAUDOS'!$F$32:$Q$32</c:f>
              <c:numCache>
                <c:formatCode>0.00%</c:formatCode>
                <c:ptCount val="12"/>
                <c:pt idx="0">
                  <c:v>0.34190067762968229</c:v>
                </c:pt>
                <c:pt idx="1">
                  <c:v>0.80176200358077476</c:v>
                </c:pt>
                <c:pt idx="2">
                  <c:v>0.18627684403094813</c:v>
                </c:pt>
                <c:pt idx="3">
                  <c:v>0.75395777629993088</c:v>
                </c:pt>
                <c:pt idx="4">
                  <c:v>1.3837938069252718</c:v>
                </c:pt>
                <c:pt idx="5">
                  <c:v>1.6563241482369009</c:v>
                </c:pt>
                <c:pt idx="6">
                  <c:v>0.68099285831683476</c:v>
                </c:pt>
                <c:pt idx="7">
                  <c:v>1.0087238640398162</c:v>
                </c:pt>
                <c:pt idx="8">
                  <c:v>0.88018487144989876</c:v>
                </c:pt>
                <c:pt idx="9">
                  <c:v>0.68989845386279514</c:v>
                </c:pt>
                <c:pt idx="10">
                  <c:v>1.4272829359208754</c:v>
                </c:pt>
                <c:pt idx="11">
                  <c:v>1.1600315136013508</c:v>
                </c:pt>
              </c:numCache>
            </c:numRef>
          </c:val>
          <c:smooth val="0"/>
          <c:extLst>
            <c:ext xmlns:c16="http://schemas.microsoft.com/office/drawing/2014/chart" uri="{C3380CC4-5D6E-409C-BE32-E72D297353CC}">
              <c16:uniqueId val="{00000000-3FD2-429C-8CA5-003209BB2B97}"/>
            </c:ext>
          </c:extLst>
        </c:ser>
        <c:ser>
          <c:idx val="1"/>
          <c:order val="1"/>
          <c:spPr>
            <a:ln>
              <a:solidFill>
                <a:schemeClr val="accent2">
                  <a:lumMod val="50000"/>
                </a:schemeClr>
              </a:solidFill>
            </a:ln>
          </c:spPr>
          <c:marker>
            <c:symbol val="none"/>
          </c:marker>
          <c:cat>
            <c:strRef>
              <c:f>'EQUILIB. PPTAL RECAUDOS'!$F$29:$Q$29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'EQUILIB. PPTAL RECAUDOS'!$F$33:$Q$33</c:f>
              <c:numCache>
                <c:formatCode>0.00%</c:formatCode>
                <c:ptCount val="12"/>
                <c:pt idx="0">
                  <c:v>1.528323011285851</c:v>
                </c:pt>
                <c:pt idx="1">
                  <c:v>0.85071671740675725</c:v>
                </c:pt>
                <c:pt idx="2">
                  <c:v>0.68691056081603152</c:v>
                </c:pt>
                <c:pt idx="3">
                  <c:v>0.60086702325772179</c:v>
                </c:pt>
                <c:pt idx="4">
                  <c:v>0.54806843450533882</c:v>
                </c:pt>
                <c:pt idx="5">
                  <c:v>1.043481520077743</c:v>
                </c:pt>
                <c:pt idx="6">
                  <c:v>0.74083249989967437</c:v>
                </c:pt>
                <c:pt idx="7">
                  <c:v>0.94833882116552448</c:v>
                </c:pt>
                <c:pt idx="8">
                  <c:v>1.4871737150970767</c:v>
                </c:pt>
                <c:pt idx="9">
                  <c:v>1.6483098565729566</c:v>
                </c:pt>
                <c:pt idx="10">
                  <c:v>1.5455770042973431</c:v>
                </c:pt>
                <c:pt idx="11">
                  <c:v>0.51800035790053256</c:v>
                </c:pt>
              </c:numCache>
            </c:numRef>
          </c:val>
          <c:smooth val="0"/>
          <c:extLst>
            <c:ext xmlns:c16="http://schemas.microsoft.com/office/drawing/2014/chart" uri="{C3380CC4-5D6E-409C-BE32-E72D297353CC}">
              <c16:uniqueId val="{00000001-3FD2-429C-8CA5-003209BB2B97}"/>
            </c:ext>
          </c:extLst>
        </c:ser>
        <c:ser>
          <c:idx val="2"/>
          <c:order val="2"/>
          <c:spPr>
            <a:ln>
              <a:solidFill>
                <a:schemeClr val="accent3">
                  <a:lumMod val="50000"/>
                </a:schemeClr>
              </a:solidFill>
            </a:ln>
          </c:spPr>
          <c:marker>
            <c:symbol val="none"/>
          </c:marker>
          <c:cat>
            <c:strRef>
              <c:f>'EQUILIB. PPTAL RECAUDOS'!$F$29:$Q$29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'EQUILIB. PPTAL RECAUDOS'!$F$34:$Q$34</c:f>
              <c:numCache>
                <c:formatCode>0.00%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3FD2-429C-8CA5-003209BB2B97}"/>
            </c:ext>
          </c:extLst>
        </c:ser>
        <c:dLbls>
          <c:showLegendKey val="0"/>
          <c:showVal val="0"/>
          <c:showCatName val="0"/>
          <c:showSerName val="0"/>
          <c:showPercent val="0"/>
          <c:showBubbleSize val="0"/>
        </c:dLbls>
        <c:smooth val="0"/>
        <c:axId val="239231744"/>
        <c:axId val="239233664"/>
      </c:lineChart>
      <c:catAx>
        <c:axId val="23923174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9233664"/>
        <c:crosses val="autoZero"/>
        <c:auto val="1"/>
        <c:lblAlgn val="ctr"/>
        <c:lblOffset val="100"/>
        <c:tickLblSkip val="1"/>
        <c:tickMarkSkip val="1"/>
        <c:noMultiLvlLbl val="0"/>
      </c:catAx>
      <c:valAx>
        <c:axId val="239233664"/>
        <c:scaling>
          <c:orientation val="minMax"/>
        </c:scaling>
        <c:delete val="0"/>
        <c:axPos val="l"/>
        <c:majorGridlines/>
        <c:numFmt formatCode="0.00%" sourceLinked="0"/>
        <c:majorTickMark val="out"/>
        <c:minorTickMark val="none"/>
        <c:tickLblPos val="nextTo"/>
        <c:txPr>
          <a:bodyPr rot="0" vert="horz"/>
          <a:lstStyle/>
          <a:p>
            <a:pPr>
              <a:defRPr>
                <a:solidFill>
                  <a:sysClr val="windowText" lastClr="000000"/>
                </a:solidFill>
              </a:defRPr>
            </a:pPr>
            <a:endParaRPr lang="es-CO"/>
          </a:p>
        </c:txPr>
        <c:crossAx val="23923174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4.39844244425509E-2"/>
          <c:y val="0.16018134073099999"/>
          <c:w val="0.89352749028642198"/>
          <c:h val="0.70675684884550605"/>
        </c:manualLayout>
      </c:layout>
      <c:lineChart>
        <c:grouping val="standard"/>
        <c:varyColors val="0"/>
        <c:ser>
          <c:idx val="1"/>
          <c:order val="0"/>
          <c:spPr>
            <a:ln>
              <a:solidFill>
                <a:schemeClr val="accent2">
                  <a:lumMod val="50000"/>
                </a:schemeClr>
              </a:solidFill>
            </a:ln>
          </c:spPr>
          <c:marker>
            <c:symbol val="none"/>
          </c:marker>
          <c:cat>
            <c:strRef>
              <c:f>'COMPRAS INSUMOS'!$F$30:$Q$30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'COMPRAS INSUMOS'!$F$33:$Q$33</c:f>
              <c:numCache>
                <c:formatCode>0.0</c:formatCode>
                <c:ptCount val="12"/>
                <c:pt idx="0">
                  <c:v>94.655074370882133</c:v>
                </c:pt>
                <c:pt idx="1">
                  <c:v>99.605097064589742</c:v>
                </c:pt>
                <c:pt idx="2">
                  <c:v>99.003362636650664</c:v>
                </c:pt>
                <c:pt idx="3">
                  <c:v>94.198526168726161</c:v>
                </c:pt>
                <c:pt idx="4">
                  <c:v>92.022983553532896</c:v>
                </c:pt>
                <c:pt idx="5">
                  <c:v>94.193463964302694</c:v>
                </c:pt>
                <c:pt idx="6">
                  <c:v>95.84698554131765</c:v>
                </c:pt>
                <c:pt idx="7">
                  <c:v>90.692230868241666</c:v>
                </c:pt>
                <c:pt idx="8">
                  <c:v>95.382139434843012</c:v>
                </c:pt>
                <c:pt idx="9">
                  <c:v>90.560688636943127</c:v>
                </c:pt>
                <c:pt idx="10">
                  <c:v>96.25969341976483</c:v>
                </c:pt>
                <c:pt idx="11">
                  <c:v>94.993898500663903</c:v>
                </c:pt>
              </c:numCache>
            </c:numRef>
          </c:val>
          <c:smooth val="0"/>
          <c:extLst>
            <c:ext xmlns:c16="http://schemas.microsoft.com/office/drawing/2014/chart" uri="{C3380CC4-5D6E-409C-BE32-E72D297353CC}">
              <c16:uniqueId val="{00000000-F51D-41F7-BF27-7AD1E0E34E5D}"/>
            </c:ext>
          </c:extLst>
        </c:ser>
        <c:ser>
          <c:idx val="2"/>
          <c:order val="1"/>
          <c:spPr>
            <a:ln>
              <a:solidFill>
                <a:schemeClr val="accent3">
                  <a:lumMod val="50000"/>
                </a:schemeClr>
              </a:solidFill>
            </a:ln>
          </c:spPr>
          <c:marker>
            <c:symbol val="none"/>
          </c:marker>
          <c:cat>
            <c:strRef>
              <c:f>'COMPRAS INSUMOS'!$F$30:$Q$30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'COMPRAS INSUMOS'!$F$34:$Q$34</c:f>
              <c:numCache>
                <c:formatCode>0.0</c:formatCode>
                <c:ptCount val="12"/>
                <c:pt idx="0">
                  <c:v>15.460918053895027</c:v>
                </c:pt>
                <c:pt idx="1">
                  <c:v>9.3041481421185619</c:v>
                </c:pt>
                <c:pt idx="2">
                  <c:v>89.460481405741064</c:v>
                </c:pt>
                <c:pt idx="3">
                  <c:v>86.135647829999712</c:v>
                </c:pt>
                <c:pt idx="4">
                  <c:v>92.738341257457392</c:v>
                </c:pt>
                <c:pt idx="5">
                  <c:v>91.077717647047876</c:v>
                </c:pt>
                <c:pt idx="6">
                  <c:v>83.1780007198265</c:v>
                </c:pt>
                <c:pt idx="7">
                  <c:v>88.937635692531686</c:v>
                </c:pt>
                <c:pt idx="8">
                  <c:v>96.581647980948475</c:v>
                </c:pt>
                <c:pt idx="9">
                  <c:v>93.786274037641732</c:v>
                </c:pt>
                <c:pt idx="10">
                  <c:v>99.048141383620134</c:v>
                </c:pt>
                <c:pt idx="11">
                  <c:v>91.427278505716487</c:v>
                </c:pt>
              </c:numCache>
            </c:numRef>
          </c:val>
          <c:smooth val="0"/>
          <c:extLst>
            <c:ext xmlns:c16="http://schemas.microsoft.com/office/drawing/2014/chart" uri="{C3380CC4-5D6E-409C-BE32-E72D297353CC}">
              <c16:uniqueId val="{00000001-F51D-41F7-BF27-7AD1E0E34E5D}"/>
            </c:ext>
          </c:extLst>
        </c:ser>
        <c:ser>
          <c:idx val="0"/>
          <c:order val="2"/>
          <c:marker>
            <c:symbol val="none"/>
          </c:marker>
          <c:cat>
            <c:strRef>
              <c:f>'COMPRAS INSUMOS'!$F$30:$Q$30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'COMPRAS INSUMOS'!$F$35:$Q$35</c:f>
              <c:numCache>
                <c:formatCode>General</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2-F51D-41F7-BF27-7AD1E0E34E5D}"/>
            </c:ext>
          </c:extLst>
        </c:ser>
        <c:dLbls>
          <c:showLegendKey val="0"/>
          <c:showVal val="0"/>
          <c:showCatName val="0"/>
          <c:showSerName val="0"/>
          <c:showPercent val="0"/>
          <c:showBubbleSize val="0"/>
        </c:dLbls>
        <c:smooth val="0"/>
        <c:axId val="238180224"/>
        <c:axId val="238190592"/>
      </c:lineChart>
      <c:catAx>
        <c:axId val="23818022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8190592"/>
        <c:crosses val="autoZero"/>
        <c:auto val="1"/>
        <c:lblAlgn val="ctr"/>
        <c:lblOffset val="100"/>
        <c:tickLblSkip val="1"/>
        <c:tickMarkSkip val="1"/>
        <c:noMultiLvlLbl val="0"/>
      </c:catAx>
      <c:valAx>
        <c:axId val="23819059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818022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1847600646344"/>
          <c:y val="0.140260557219583"/>
          <c:w val="0.87740680116363001"/>
          <c:h val="0.74060582830361199"/>
        </c:manualLayout>
      </c:layout>
      <c:lineChart>
        <c:grouping val="standard"/>
        <c:varyColors val="0"/>
        <c:ser>
          <c:idx val="0"/>
          <c:order val="0"/>
          <c:spPr>
            <a:ln>
              <a:solidFill>
                <a:srgbClr val="00B0F0"/>
              </a:solidFill>
            </a:ln>
          </c:spPr>
          <c:marker>
            <c:symbol val="none"/>
          </c:marker>
          <c:trendline>
            <c:spPr>
              <a:ln w="22225">
                <a:solidFill>
                  <a:schemeClr val="accent2">
                    <a:lumMod val="50000"/>
                  </a:schemeClr>
                </a:solidFill>
              </a:ln>
            </c:spPr>
            <c:trendlineType val="linear"/>
            <c:dispRSqr val="0"/>
            <c:dispEq val="0"/>
          </c:trendline>
          <c:cat>
            <c:strRef>
              <c:f>'OP PEDIAT'!$F$30:$Q$30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PEDIAT'!$F$33:$Q$33</c:f>
              <c:numCache>
                <c:formatCode>0.0</c:formatCode>
                <c:ptCount val="12"/>
                <c:pt idx="0">
                  <c:v>4.7116104868913862</c:v>
                </c:pt>
                <c:pt idx="1">
                  <c:v>4.7045454545454541</c:v>
                </c:pt>
                <c:pt idx="2">
                  <c:v>9.3343373493975896</c:v>
                </c:pt>
                <c:pt idx="3">
                  <c:v>6.9168975069252081</c:v>
                </c:pt>
                <c:pt idx="4">
                  <c:v>8.0177383592017737</c:v>
                </c:pt>
                <c:pt idx="5">
                  <c:v>9.0796703296703303</c:v>
                </c:pt>
                <c:pt idx="6">
                  <c:v>4.3141025641025639</c:v>
                </c:pt>
                <c:pt idx="7">
                  <c:v>4.1675824175824179</c:v>
                </c:pt>
                <c:pt idx="8">
                  <c:v>3.5045871559633026</c:v>
                </c:pt>
                <c:pt idx="9">
                  <c:v>4.0295857988165684</c:v>
                </c:pt>
                <c:pt idx="10">
                  <c:v>4.2691358024691359</c:v>
                </c:pt>
                <c:pt idx="11">
                  <c:v>3.7853107344632768</c:v>
                </c:pt>
              </c:numCache>
            </c:numRef>
          </c:val>
          <c:smooth val="0"/>
          <c:extLst>
            <c:ext xmlns:c16="http://schemas.microsoft.com/office/drawing/2014/chart" uri="{C3380CC4-5D6E-409C-BE32-E72D297353CC}">
              <c16:uniqueId val="{00000000-41F0-4762-B069-810B1D9D2FBD}"/>
            </c:ext>
          </c:extLst>
        </c:ser>
        <c:ser>
          <c:idx val="1"/>
          <c:order val="1"/>
          <c:spPr>
            <a:ln>
              <a:solidFill>
                <a:schemeClr val="accent2">
                  <a:lumMod val="50000"/>
                </a:schemeClr>
              </a:solidFill>
            </a:ln>
          </c:spPr>
          <c:marker>
            <c:symbol val="none"/>
          </c:marker>
          <c:cat>
            <c:strRef>
              <c:f>'OP PEDIAT'!$F$30:$Q$30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PEDIAT'!$F$34:$Q$34</c:f>
              <c:numCache>
                <c:formatCode>0.0</c:formatCode>
                <c:ptCount val="12"/>
                <c:pt idx="0">
                  <c:v>3.48</c:v>
                </c:pt>
                <c:pt idx="1">
                  <c:v>4.6428571428571432</c:v>
                </c:pt>
                <c:pt idx="2">
                  <c:v>4.8133333333333335</c:v>
                </c:pt>
                <c:pt idx="3">
                  <c:v>4.9152542372881358</c:v>
                </c:pt>
                <c:pt idx="4">
                  <c:v>4.929577464788732</c:v>
                </c:pt>
                <c:pt idx="5">
                  <c:v>3.9920634920634921</c:v>
                </c:pt>
                <c:pt idx="6">
                  <c:v>4.1504424778761058</c:v>
                </c:pt>
                <c:pt idx="7">
                  <c:v>4.4972972972972975</c:v>
                </c:pt>
                <c:pt idx="8">
                  <c:v>3.8680851063829786</c:v>
                </c:pt>
                <c:pt idx="9">
                  <c:v>5.56989247311828</c:v>
                </c:pt>
                <c:pt idx="10">
                  <c:v>7.2471910112359552</c:v>
                </c:pt>
                <c:pt idx="11">
                  <c:v>5.9778393351800556</c:v>
                </c:pt>
              </c:numCache>
            </c:numRef>
          </c:val>
          <c:smooth val="0"/>
          <c:extLst>
            <c:ext xmlns:c16="http://schemas.microsoft.com/office/drawing/2014/chart" uri="{C3380CC4-5D6E-409C-BE32-E72D297353CC}">
              <c16:uniqueId val="{00000001-41F0-4762-B069-810B1D9D2FBD}"/>
            </c:ext>
          </c:extLst>
        </c:ser>
        <c:ser>
          <c:idx val="2"/>
          <c:order val="2"/>
          <c:spPr>
            <a:ln>
              <a:solidFill>
                <a:schemeClr val="accent3">
                  <a:lumMod val="50000"/>
                </a:schemeClr>
              </a:solidFill>
            </a:ln>
          </c:spPr>
          <c:marker>
            <c:symbol val="none"/>
          </c:marker>
          <c:cat>
            <c:strRef>
              <c:f>'OP PEDIAT'!$F$30:$Q$30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41F0-4762-B069-810B1D9D2FBD}"/>
            </c:ext>
          </c:extLst>
        </c:ser>
        <c:dLbls>
          <c:showLegendKey val="0"/>
          <c:showVal val="0"/>
          <c:showCatName val="0"/>
          <c:showSerName val="0"/>
          <c:showPercent val="0"/>
          <c:showBubbleSize val="0"/>
        </c:dLbls>
        <c:smooth val="0"/>
        <c:axId val="249349248"/>
        <c:axId val="249351168"/>
      </c:lineChart>
      <c:catAx>
        <c:axId val="24934924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2599259104831897"/>
              <c:y val="0.94240515390121604"/>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49351168"/>
        <c:crosses val="autoZero"/>
        <c:auto val="1"/>
        <c:lblAlgn val="ctr"/>
        <c:lblOffset val="100"/>
        <c:tickLblSkip val="1"/>
        <c:tickMarkSkip val="1"/>
        <c:noMultiLvlLbl val="0"/>
      </c:catAx>
      <c:valAx>
        <c:axId val="24935116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4934924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1847600646344"/>
          <c:y val="0.140260557219583"/>
          <c:w val="0.87740680116363001"/>
          <c:h val="0.74060582830361199"/>
        </c:manualLayout>
      </c:layout>
      <c:lineChart>
        <c:grouping val="standard"/>
        <c:varyColors val="0"/>
        <c:ser>
          <c:idx val="0"/>
          <c:order val="0"/>
          <c:spPr>
            <a:ln>
              <a:solidFill>
                <a:srgbClr val="00B0F0"/>
              </a:solidFill>
            </a:ln>
          </c:spPr>
          <c:marker>
            <c:symbol val="none"/>
          </c:marker>
          <c:trendline>
            <c:spPr>
              <a:ln w="28575">
                <a:solidFill>
                  <a:schemeClr val="accent1">
                    <a:lumMod val="50000"/>
                  </a:schemeClr>
                </a:solidFill>
              </a:ln>
            </c:spPr>
            <c:trendlineType val="linear"/>
            <c:dispRSqr val="0"/>
            <c:dispEq val="0"/>
          </c:trendline>
          <c:cat>
            <c:strRef>
              <c:f>'OP PEDIAT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 prim'!$F$33:$Q$33</c:f>
              <c:numCache>
                <c:formatCode>0.0</c:formatCode>
                <c:ptCount val="12"/>
                <c:pt idx="0">
                  <c:v>4.75</c:v>
                </c:pt>
                <c:pt idx="1">
                  <c:v>4.0986842105263159</c:v>
                </c:pt>
                <c:pt idx="2">
                  <c:v>8.6842105263157894</c:v>
                </c:pt>
                <c:pt idx="3">
                  <c:v>8.5684210526315798</c:v>
                </c:pt>
                <c:pt idx="4">
                  <c:v>7.4878048780487809</c:v>
                </c:pt>
                <c:pt idx="5">
                  <c:v>7.0883534136546187</c:v>
                </c:pt>
                <c:pt idx="6">
                  <c:v>2.2699386503067487</c:v>
                </c:pt>
                <c:pt idx="7">
                  <c:v>2.2969432314410478</c:v>
                </c:pt>
                <c:pt idx="8">
                  <c:v>1.4327731092436975</c:v>
                </c:pt>
                <c:pt idx="9">
                  <c:v>2.7050359712230216</c:v>
                </c:pt>
                <c:pt idx="10">
                  <c:v>2.7083333333333335</c:v>
                </c:pt>
                <c:pt idx="11">
                  <c:v>1.99</c:v>
                </c:pt>
              </c:numCache>
            </c:numRef>
          </c:val>
          <c:smooth val="0"/>
          <c:extLst>
            <c:ext xmlns:c16="http://schemas.microsoft.com/office/drawing/2014/chart" uri="{C3380CC4-5D6E-409C-BE32-E72D297353CC}">
              <c16:uniqueId val="{00000001-198D-4E32-96F9-D00A5BC3D9F4}"/>
            </c:ext>
          </c:extLst>
        </c:ser>
        <c:ser>
          <c:idx val="1"/>
          <c:order val="1"/>
          <c:spPr>
            <a:ln>
              <a:solidFill>
                <a:schemeClr val="accent2">
                  <a:lumMod val="50000"/>
                </a:schemeClr>
              </a:solidFill>
            </a:ln>
          </c:spPr>
          <c:marker>
            <c:symbol val="none"/>
          </c:marker>
          <c:cat>
            <c:strRef>
              <c:f>'OP PEDIAT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 prim'!$F$34:$Q$34</c:f>
              <c:numCache>
                <c:formatCode>0.0</c:formatCode>
                <c:ptCount val="12"/>
                <c:pt idx="0">
                  <c:v>3.7380952380952381</c:v>
                </c:pt>
                <c:pt idx="1">
                  <c:v>4.5064935064935066</c:v>
                </c:pt>
                <c:pt idx="2">
                  <c:v>4.6089743589743586</c:v>
                </c:pt>
                <c:pt idx="3">
                  <c:v>4.96875</c:v>
                </c:pt>
                <c:pt idx="4">
                  <c:v>4.8673469387755102</c:v>
                </c:pt>
                <c:pt idx="5">
                  <c:v>3.7326732673267329</c:v>
                </c:pt>
                <c:pt idx="6">
                  <c:v>4.6576576576576576</c:v>
                </c:pt>
                <c:pt idx="7">
                  <c:v>4</c:v>
                </c:pt>
                <c:pt idx="8">
                  <c:v>3.9305555555555554</c:v>
                </c:pt>
                <c:pt idx="9">
                  <c:v>5.8837209302325579</c:v>
                </c:pt>
                <c:pt idx="10">
                  <c:v>6.1020408163265305</c:v>
                </c:pt>
                <c:pt idx="11">
                  <c:v>5.9693877551020407</c:v>
                </c:pt>
              </c:numCache>
            </c:numRef>
          </c:val>
          <c:smooth val="0"/>
          <c:extLst>
            <c:ext xmlns:c16="http://schemas.microsoft.com/office/drawing/2014/chart" uri="{C3380CC4-5D6E-409C-BE32-E72D297353CC}">
              <c16:uniqueId val="{00000002-198D-4E32-96F9-D00A5BC3D9F4}"/>
            </c:ext>
          </c:extLst>
        </c:ser>
        <c:ser>
          <c:idx val="2"/>
          <c:order val="2"/>
          <c:spPr>
            <a:ln>
              <a:solidFill>
                <a:schemeClr val="accent3">
                  <a:lumMod val="50000"/>
                </a:schemeClr>
              </a:solidFill>
            </a:ln>
          </c:spPr>
          <c:marker>
            <c:symbol val="none"/>
          </c:marker>
          <c:cat>
            <c:strRef>
              <c:f>'OP PEDIAT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PEDIAT prim'!$F$35:$Q$35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3-198D-4E32-96F9-D00A5BC3D9F4}"/>
            </c:ext>
          </c:extLst>
        </c:ser>
        <c:dLbls>
          <c:showLegendKey val="0"/>
          <c:showVal val="0"/>
          <c:showCatName val="0"/>
          <c:showSerName val="0"/>
          <c:showPercent val="0"/>
          <c:showBubbleSize val="0"/>
        </c:dLbls>
        <c:smooth val="0"/>
        <c:axId val="213470208"/>
        <c:axId val="213476480"/>
      </c:lineChart>
      <c:catAx>
        <c:axId val="21347020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2599259104831897"/>
              <c:y val="0.94240515390121604"/>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3476480"/>
        <c:crosses val="autoZero"/>
        <c:auto val="1"/>
        <c:lblAlgn val="ctr"/>
        <c:lblOffset val="100"/>
        <c:tickLblSkip val="1"/>
        <c:tickMarkSkip val="1"/>
        <c:noMultiLvlLbl val="0"/>
      </c:catAx>
      <c:valAx>
        <c:axId val="21347648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347020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4521409975896697E-2"/>
          <c:y val="0.12762756170630199"/>
          <c:w val="0.88473314060894503"/>
          <c:h val="0.75323884514435702"/>
        </c:manualLayout>
      </c:layout>
      <c:lineChart>
        <c:grouping val="standard"/>
        <c:varyColors val="0"/>
        <c:ser>
          <c:idx val="0"/>
          <c:order val="0"/>
          <c:spPr>
            <a:ln>
              <a:solidFill>
                <a:srgbClr val="00B0F0"/>
              </a:solidFill>
            </a:ln>
          </c:spPr>
          <c:marker>
            <c:symbol val="none"/>
          </c:marker>
          <c:trendline>
            <c:spPr>
              <a:ln w="19050">
                <a:solidFill>
                  <a:schemeClr val="tx2">
                    <a:lumMod val="50000"/>
                  </a:schemeClr>
                </a:solidFill>
              </a:ln>
            </c:spPr>
            <c:trendlineType val="linear"/>
            <c:dispRSqr val="0"/>
            <c:dispEq val="0"/>
          </c:trendline>
          <c:cat>
            <c:strRef>
              <c:f>'OP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CX'!$F$33:$Q$33</c:f>
              <c:numCache>
                <c:formatCode>0.0</c:formatCode>
                <c:ptCount val="12"/>
                <c:pt idx="0">
                  <c:v>5.3356643356643358</c:v>
                </c:pt>
                <c:pt idx="1">
                  <c:v>5.8461538461538458</c:v>
                </c:pt>
                <c:pt idx="2">
                  <c:v>7.1415094339622645</c:v>
                </c:pt>
                <c:pt idx="3">
                  <c:v>12.536231884057971</c:v>
                </c:pt>
                <c:pt idx="4">
                  <c:v>10.530434782608696</c:v>
                </c:pt>
                <c:pt idx="5">
                  <c:v>12.316666666666666</c:v>
                </c:pt>
                <c:pt idx="6">
                  <c:v>13.218543046357615</c:v>
                </c:pt>
                <c:pt idx="7">
                  <c:v>11.357142857142858</c:v>
                </c:pt>
                <c:pt idx="8">
                  <c:v>8.7333333333333325</c:v>
                </c:pt>
                <c:pt idx="9">
                  <c:v>10.449612403100776</c:v>
                </c:pt>
                <c:pt idx="10">
                  <c:v>11.566433566433567</c:v>
                </c:pt>
                <c:pt idx="11">
                  <c:v>7.5419847328244272</c:v>
                </c:pt>
              </c:numCache>
            </c:numRef>
          </c:val>
          <c:smooth val="0"/>
          <c:extLst>
            <c:ext xmlns:c16="http://schemas.microsoft.com/office/drawing/2014/chart" uri="{C3380CC4-5D6E-409C-BE32-E72D297353CC}">
              <c16:uniqueId val="{00000000-2D21-4F8F-B2AD-B7D895F34850}"/>
            </c:ext>
          </c:extLst>
        </c:ser>
        <c:ser>
          <c:idx val="1"/>
          <c:order val="1"/>
          <c:spPr>
            <a:ln>
              <a:solidFill>
                <a:schemeClr val="accent2">
                  <a:lumMod val="50000"/>
                </a:schemeClr>
              </a:solidFill>
            </a:ln>
          </c:spPr>
          <c:marker>
            <c:symbol val="none"/>
          </c:marker>
          <c:cat>
            <c:strRef>
              <c:f>'OP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CX'!$F$34:$Q$34</c:f>
              <c:numCache>
                <c:formatCode>0.0</c:formatCode>
                <c:ptCount val="12"/>
                <c:pt idx="0">
                  <c:v>5</c:v>
                </c:pt>
                <c:pt idx="1">
                  <c:v>2</c:v>
                </c:pt>
                <c:pt idx="2">
                  <c:v>5</c:v>
                </c:pt>
                <c:pt idx="3">
                  <c:v>4.3977272727272725</c:v>
                </c:pt>
                <c:pt idx="4">
                  <c:v>4.9333333333333336</c:v>
                </c:pt>
                <c:pt idx="5">
                  <c:v>5.1428571428571432</c:v>
                </c:pt>
                <c:pt idx="6">
                  <c:v>4.3894736842105262</c:v>
                </c:pt>
                <c:pt idx="7">
                  <c:v>6.3451327433628322</c:v>
                </c:pt>
                <c:pt idx="8">
                  <c:v>5.115044247787611</c:v>
                </c:pt>
                <c:pt idx="9">
                  <c:v>6.1367521367521372</c:v>
                </c:pt>
                <c:pt idx="10">
                  <c:v>3.6960784313725492</c:v>
                </c:pt>
                <c:pt idx="11">
                  <c:v>5.1382113821138216</c:v>
                </c:pt>
              </c:numCache>
            </c:numRef>
          </c:val>
          <c:smooth val="0"/>
          <c:extLst>
            <c:ext xmlns:c16="http://schemas.microsoft.com/office/drawing/2014/chart" uri="{C3380CC4-5D6E-409C-BE32-E72D297353CC}">
              <c16:uniqueId val="{00000001-2D21-4F8F-B2AD-B7D895F34850}"/>
            </c:ext>
          </c:extLst>
        </c:ser>
        <c:ser>
          <c:idx val="2"/>
          <c:order val="2"/>
          <c:spPr>
            <a:ln>
              <a:solidFill>
                <a:schemeClr val="accent3">
                  <a:lumMod val="50000"/>
                </a:schemeClr>
              </a:solidFill>
            </a:ln>
          </c:spPr>
          <c:marker>
            <c:symbol val="none"/>
          </c:marker>
          <c:cat>
            <c:strRef>
              <c:f>'OP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2-2D21-4F8F-B2AD-B7D895F34850}"/>
            </c:ext>
          </c:extLst>
        </c:ser>
        <c:dLbls>
          <c:showLegendKey val="0"/>
          <c:showVal val="0"/>
          <c:showCatName val="0"/>
          <c:showSerName val="0"/>
          <c:showPercent val="0"/>
          <c:showBubbleSize val="0"/>
        </c:dLbls>
        <c:smooth val="0"/>
        <c:axId val="213677568"/>
        <c:axId val="213679488"/>
      </c:lineChart>
      <c:catAx>
        <c:axId val="21367756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2420532015939103"/>
              <c:y val="0.937571866841183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3679488"/>
        <c:crosses val="autoZero"/>
        <c:auto val="1"/>
        <c:lblAlgn val="ctr"/>
        <c:lblOffset val="100"/>
        <c:tickLblSkip val="1"/>
        <c:tickMarkSkip val="1"/>
        <c:noMultiLvlLbl val="0"/>
      </c:catAx>
      <c:valAx>
        <c:axId val="21367948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367756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4521409975896697E-2"/>
          <c:y val="0.12762756170630199"/>
          <c:w val="0.88473314060894503"/>
          <c:h val="0.75323884514435702"/>
        </c:manualLayout>
      </c:layout>
      <c:lineChart>
        <c:grouping val="standard"/>
        <c:varyColors val="0"/>
        <c:ser>
          <c:idx val="0"/>
          <c:order val="0"/>
          <c:spPr>
            <a:ln>
              <a:solidFill>
                <a:srgbClr val="00B0F0"/>
              </a:solidFill>
            </a:ln>
          </c:spPr>
          <c:marker>
            <c:symbol val="none"/>
          </c:marker>
          <c:trendline>
            <c:spPr>
              <a:ln w="25400">
                <a:solidFill>
                  <a:schemeClr val="tx2">
                    <a:lumMod val="50000"/>
                  </a:schemeClr>
                </a:solidFill>
              </a:ln>
            </c:spPr>
            <c:trendlineType val="linear"/>
            <c:dispRSqr val="0"/>
            <c:dispEq val="0"/>
          </c:trendline>
          <c:cat>
            <c:strRef>
              <c:f>'OP CX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 prim'!$F$33:$Q$33</c:f>
              <c:numCache>
                <c:formatCode>_-* #,##0_-;\-* #,##0_-;_-* "-"??_-;_-@_-</c:formatCode>
                <c:ptCount val="12"/>
                <c:pt idx="0">
                  <c:v>5.4642857142857144</c:v>
                </c:pt>
                <c:pt idx="1">
                  <c:v>6.1495327102803738</c:v>
                </c:pt>
                <c:pt idx="2">
                  <c:v>7.9098360655737707</c:v>
                </c:pt>
                <c:pt idx="3">
                  <c:v>10.371794871794872</c:v>
                </c:pt>
                <c:pt idx="4">
                  <c:v>8.1056338028169019</c:v>
                </c:pt>
                <c:pt idx="5">
                  <c:v>8.4610389610389607</c:v>
                </c:pt>
                <c:pt idx="6">
                  <c:v>7.1585365853658534</c:v>
                </c:pt>
                <c:pt idx="7">
                  <c:v>8.6764705882352935</c:v>
                </c:pt>
                <c:pt idx="8">
                  <c:v>5.4080000000000004</c:v>
                </c:pt>
                <c:pt idx="9">
                  <c:v>7.98</c:v>
                </c:pt>
                <c:pt idx="10">
                  <c:v>7.7478991596638656</c:v>
                </c:pt>
                <c:pt idx="11">
                  <c:v>4.3809523809523814</c:v>
                </c:pt>
              </c:numCache>
            </c:numRef>
          </c:val>
          <c:smooth val="0"/>
          <c:extLst>
            <c:ext xmlns:c16="http://schemas.microsoft.com/office/drawing/2014/chart" uri="{C3380CC4-5D6E-409C-BE32-E72D297353CC}">
              <c16:uniqueId val="{00000001-C97F-4B1F-820D-ED1B3B4FB0C2}"/>
            </c:ext>
          </c:extLst>
        </c:ser>
        <c:ser>
          <c:idx val="1"/>
          <c:order val="1"/>
          <c:spPr>
            <a:ln>
              <a:solidFill>
                <a:schemeClr val="accent2">
                  <a:lumMod val="50000"/>
                </a:schemeClr>
              </a:solidFill>
            </a:ln>
          </c:spPr>
          <c:marker>
            <c:symbol val="none"/>
          </c:marker>
          <c:cat>
            <c:strRef>
              <c:f>'OP CX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 prim'!$F$34:$Q$34</c:f>
              <c:numCache>
                <c:formatCode>0.0</c:formatCode>
                <c:ptCount val="12"/>
                <c:pt idx="0">
                  <c:v>4.1454545454545455</c:v>
                </c:pt>
                <c:pt idx="1">
                  <c:v>4.1797752808988768</c:v>
                </c:pt>
                <c:pt idx="2">
                  <c:v>5.393258426966292</c:v>
                </c:pt>
                <c:pt idx="3">
                  <c:v>5.1466666666666665</c:v>
                </c:pt>
                <c:pt idx="4">
                  <c:v>5.04</c:v>
                </c:pt>
                <c:pt idx="5">
                  <c:v>6.0652173913043477</c:v>
                </c:pt>
                <c:pt idx="6">
                  <c:v>4.8076923076923075</c:v>
                </c:pt>
                <c:pt idx="7">
                  <c:v>5.1466666666666665</c:v>
                </c:pt>
                <c:pt idx="8">
                  <c:v>4.7985074626865671</c:v>
                </c:pt>
                <c:pt idx="9">
                  <c:v>7.0930232558139537</c:v>
                </c:pt>
                <c:pt idx="10">
                  <c:v>4.1739130434782608</c:v>
                </c:pt>
                <c:pt idx="11">
                  <c:v>4.8991596638655466</c:v>
                </c:pt>
              </c:numCache>
            </c:numRef>
          </c:val>
          <c:smooth val="0"/>
          <c:extLst>
            <c:ext xmlns:c16="http://schemas.microsoft.com/office/drawing/2014/chart" uri="{C3380CC4-5D6E-409C-BE32-E72D297353CC}">
              <c16:uniqueId val="{00000002-C97F-4B1F-820D-ED1B3B4FB0C2}"/>
            </c:ext>
          </c:extLst>
        </c:ser>
        <c:ser>
          <c:idx val="2"/>
          <c:order val="2"/>
          <c:marker>
            <c:symbol val="none"/>
          </c:marker>
          <c:cat>
            <c:strRef>
              <c:f>'OP CX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CX prim'!$F$35:$Q$35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3-C97F-4B1F-820D-ED1B3B4FB0C2}"/>
            </c:ext>
          </c:extLst>
        </c:ser>
        <c:dLbls>
          <c:showLegendKey val="0"/>
          <c:showVal val="0"/>
          <c:showCatName val="0"/>
          <c:showSerName val="0"/>
          <c:showPercent val="0"/>
          <c:showBubbleSize val="0"/>
        </c:dLbls>
        <c:smooth val="0"/>
        <c:axId val="214629760"/>
        <c:axId val="214652416"/>
      </c:lineChart>
      <c:catAx>
        <c:axId val="21462976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2420532015939103"/>
              <c:y val="0.937571866841183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4652416"/>
        <c:crosses val="autoZero"/>
        <c:auto val="1"/>
        <c:lblAlgn val="ctr"/>
        <c:lblOffset val="100"/>
        <c:tickLblSkip val="1"/>
        <c:tickMarkSkip val="1"/>
        <c:noMultiLvlLbl val="0"/>
      </c:catAx>
      <c:valAx>
        <c:axId val="214652416"/>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462976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2169023277063901"/>
          <c:y val="0.19599749146401099"/>
          <c:w val="0.86940556250211298"/>
          <c:h val="0.66541332619101001"/>
        </c:manualLayout>
      </c:layout>
      <c:lineChart>
        <c:grouping val="standard"/>
        <c:varyColors val="0"/>
        <c:ser>
          <c:idx val="0"/>
          <c:order val="0"/>
          <c:spPr>
            <a:ln>
              <a:solidFill>
                <a:srgbClr val="00B0F0"/>
              </a:solidFill>
            </a:ln>
          </c:spPr>
          <c:marker>
            <c:symbol val="none"/>
          </c:marker>
          <c:cat>
            <c:strRef>
              <c:f>'CANCEL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'CANCEL CX'!$F$33:$Q$33</c:f>
              <c:numCache>
                <c:formatCode>0.0</c:formatCode>
                <c:ptCount val="12"/>
                <c:pt idx="0">
                  <c:v>0</c:v>
                </c:pt>
                <c:pt idx="1">
                  <c:v>0</c:v>
                </c:pt>
                <c:pt idx="2">
                  <c:v>0</c:v>
                </c:pt>
                <c:pt idx="3">
                  <c:v>0</c:v>
                </c:pt>
                <c:pt idx="4">
                  <c:v>0</c:v>
                </c:pt>
                <c:pt idx="5">
                  <c:v>0</c:v>
                </c:pt>
                <c:pt idx="6">
                  <c:v>0.53763440860215062</c:v>
                </c:pt>
                <c:pt idx="7">
                  <c:v>0.85470085470085477</c:v>
                </c:pt>
                <c:pt idx="8">
                  <c:v>1.6260162601626018</c:v>
                </c:pt>
                <c:pt idx="9">
                  <c:v>1.6666666666666667</c:v>
                </c:pt>
                <c:pt idx="10">
                  <c:v>0.24875621890547264</c:v>
                </c:pt>
                <c:pt idx="11">
                  <c:v>0</c:v>
                </c:pt>
              </c:numCache>
            </c:numRef>
          </c:val>
          <c:smooth val="0"/>
          <c:extLst>
            <c:ext xmlns:c16="http://schemas.microsoft.com/office/drawing/2014/chart" uri="{C3380CC4-5D6E-409C-BE32-E72D297353CC}">
              <c16:uniqueId val="{00000000-9063-4093-8C8F-FC26D7101EFA}"/>
            </c:ext>
          </c:extLst>
        </c:ser>
        <c:ser>
          <c:idx val="1"/>
          <c:order val="1"/>
          <c:spPr>
            <a:ln>
              <a:solidFill>
                <a:schemeClr val="accent2">
                  <a:lumMod val="50000"/>
                </a:schemeClr>
              </a:solidFill>
            </a:ln>
          </c:spPr>
          <c:marker>
            <c:symbol val="none"/>
          </c:marker>
          <c:cat>
            <c:strRef>
              <c:f>'CANCEL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'CANCEL CX'!$F$34:$Q$34</c:f>
              <c:numCache>
                <c:formatCode>0.0</c:formatCode>
                <c:ptCount val="12"/>
                <c:pt idx="0">
                  <c:v>1.6129032258064515</c:v>
                </c:pt>
                <c:pt idx="1">
                  <c:v>0</c:v>
                </c:pt>
                <c:pt idx="2">
                  <c:v>2.7027027027027026</c:v>
                </c:pt>
                <c:pt idx="3">
                  <c:v>0.76923076923076927</c:v>
                </c:pt>
                <c:pt idx="4">
                  <c:v>0</c:v>
                </c:pt>
                <c:pt idx="5">
                  <c:v>0</c:v>
                </c:pt>
                <c:pt idx="6">
                  <c:v>1.2048192771084338</c:v>
                </c:pt>
                <c:pt idx="7">
                  <c:v>0</c:v>
                </c:pt>
                <c:pt idx="8">
                  <c:v>0</c:v>
                </c:pt>
                <c:pt idx="9">
                  <c:v>3.0303030303030303</c:v>
                </c:pt>
                <c:pt idx="10">
                  <c:v>0</c:v>
                </c:pt>
                <c:pt idx="11">
                  <c:v>0</c:v>
                </c:pt>
              </c:numCache>
            </c:numRef>
          </c:val>
          <c:smooth val="0"/>
          <c:extLst>
            <c:ext xmlns:c16="http://schemas.microsoft.com/office/drawing/2014/chart" uri="{C3380CC4-5D6E-409C-BE32-E72D297353CC}">
              <c16:uniqueId val="{00000001-9063-4093-8C8F-FC26D7101EFA}"/>
            </c:ext>
          </c:extLst>
        </c:ser>
        <c:ser>
          <c:idx val="2"/>
          <c:order val="2"/>
          <c:spPr>
            <a:ln>
              <a:solidFill>
                <a:schemeClr val="accent3">
                  <a:lumMod val="50000"/>
                </a:schemeClr>
              </a:solidFill>
            </a:ln>
          </c:spPr>
          <c:marker>
            <c:symbol val="none"/>
          </c:marker>
          <c:cat>
            <c:strRef>
              <c:f>'CANCEL CX'!$F$30:$Q$30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'CANCEL CX'!$F$35:$Q$35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9063-4093-8C8F-FC26D7101EFA}"/>
            </c:ext>
          </c:extLst>
        </c:ser>
        <c:dLbls>
          <c:showLegendKey val="0"/>
          <c:showVal val="0"/>
          <c:showCatName val="0"/>
          <c:showSerName val="0"/>
          <c:showPercent val="0"/>
          <c:showBubbleSize val="0"/>
        </c:dLbls>
        <c:smooth val="0"/>
        <c:axId val="214791296"/>
        <c:axId val="214793216"/>
      </c:lineChart>
      <c:catAx>
        <c:axId val="214791296"/>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0355421621680097"/>
              <c:y val="0.93049495862197595"/>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4793216"/>
        <c:crosses val="autoZero"/>
        <c:auto val="1"/>
        <c:lblAlgn val="ctr"/>
        <c:lblOffset val="100"/>
        <c:tickLblSkip val="1"/>
        <c:tickMarkSkip val="1"/>
        <c:noMultiLvlLbl val="0"/>
      </c:catAx>
      <c:valAx>
        <c:axId val="214793216"/>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479129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5193813583219702E-2"/>
          <c:y val="0.13303908633043501"/>
          <c:w val="0.89190690006719997"/>
          <c:h val="0.72980955996857"/>
        </c:manualLayout>
      </c:layout>
      <c:lineChart>
        <c:grouping val="standard"/>
        <c:varyColors val="0"/>
        <c:ser>
          <c:idx val="0"/>
          <c:order val="0"/>
          <c:spPr>
            <a:ln>
              <a:solidFill>
                <a:srgbClr val="00B0F0"/>
              </a:solidFill>
            </a:ln>
          </c:spPr>
          <c:marker>
            <c:symbol val="none"/>
          </c:marker>
          <c:cat>
            <c:strRef>
              <c:f>'OP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URG'!$F$33:$Q$33</c:f>
              <c:numCache>
                <c:formatCode>0.0</c:formatCode>
                <c:ptCount val="12"/>
                <c:pt idx="0">
                  <c:v>51.869208838203846</c:v>
                </c:pt>
                <c:pt idx="1">
                  <c:v>31.801695713612812</c:v>
                </c:pt>
                <c:pt idx="2">
                  <c:v>27.967958271236959</c:v>
                </c:pt>
                <c:pt idx="3">
                  <c:v>26.515447790379351</c:v>
                </c:pt>
                <c:pt idx="4">
                  <c:v>20.072878897751995</c:v>
                </c:pt>
                <c:pt idx="5">
                  <c:v>20.61964980544747</c:v>
                </c:pt>
                <c:pt idx="6">
                  <c:v>18.924046321525886</c:v>
                </c:pt>
                <c:pt idx="7">
                  <c:v>20.659566915157971</c:v>
                </c:pt>
                <c:pt idx="8">
                  <c:v>15.904925544100802</c:v>
                </c:pt>
                <c:pt idx="9">
                  <c:v>20.679093567251464</c:v>
                </c:pt>
                <c:pt idx="10">
                  <c:v>24.817915904936015</c:v>
                </c:pt>
                <c:pt idx="11">
                  <c:v>28.693357271095152</c:v>
                </c:pt>
              </c:numCache>
            </c:numRef>
          </c:val>
          <c:smooth val="0"/>
          <c:extLst>
            <c:ext xmlns:c16="http://schemas.microsoft.com/office/drawing/2014/chart" uri="{C3380CC4-5D6E-409C-BE32-E72D297353CC}">
              <c16:uniqueId val="{00000000-6C37-4222-BFA5-684A18A763FB}"/>
            </c:ext>
          </c:extLst>
        </c:ser>
        <c:ser>
          <c:idx val="1"/>
          <c:order val="1"/>
          <c:spPr>
            <a:ln>
              <a:solidFill>
                <a:schemeClr val="accent2">
                  <a:lumMod val="50000"/>
                </a:schemeClr>
              </a:solidFill>
            </a:ln>
          </c:spPr>
          <c:marker>
            <c:symbol val="none"/>
          </c:marker>
          <c:cat>
            <c:strRef>
              <c:f>'OP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URG'!$F$34:$Q$34</c:f>
              <c:numCache>
                <c:formatCode>0.0</c:formatCode>
                <c:ptCount val="12"/>
                <c:pt idx="0">
                  <c:v>25</c:v>
                </c:pt>
                <c:pt idx="1">
                  <c:v>30</c:v>
                </c:pt>
                <c:pt idx="2">
                  <c:v>31.419418432725479</c:v>
                </c:pt>
                <c:pt idx="3">
                  <c:v>29</c:v>
                </c:pt>
                <c:pt idx="4">
                  <c:v>32</c:v>
                </c:pt>
                <c:pt idx="5">
                  <c:v>33</c:v>
                </c:pt>
                <c:pt idx="6">
                  <c:v>36</c:v>
                </c:pt>
                <c:pt idx="7">
                  <c:v>30.799728137743543</c:v>
                </c:pt>
                <c:pt idx="8">
                  <c:v>28</c:v>
                </c:pt>
                <c:pt idx="9">
                  <c:v>64.726565538700896</c:v>
                </c:pt>
                <c:pt idx="10">
                  <c:v>43.732562774013552</c:v>
                </c:pt>
                <c:pt idx="11">
                  <c:v>62.721608832807568</c:v>
                </c:pt>
              </c:numCache>
            </c:numRef>
          </c:val>
          <c:smooth val="0"/>
          <c:extLst>
            <c:ext xmlns:c16="http://schemas.microsoft.com/office/drawing/2014/chart" uri="{C3380CC4-5D6E-409C-BE32-E72D297353CC}">
              <c16:uniqueId val="{00000001-6C37-4222-BFA5-684A18A763FB}"/>
            </c:ext>
          </c:extLst>
        </c:ser>
        <c:ser>
          <c:idx val="2"/>
          <c:order val="2"/>
          <c:spPr>
            <a:ln>
              <a:solidFill>
                <a:schemeClr val="accent3">
                  <a:lumMod val="50000"/>
                </a:schemeClr>
              </a:solidFill>
            </a:ln>
          </c:spPr>
          <c:marker>
            <c:symbol val="none"/>
          </c:marker>
          <c:cat>
            <c:strRef>
              <c:f>'OP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URG'!$F$35:$Q$35</c:f>
              <c:numCache>
                <c:formatCode>General</c:formatCode>
                <c:ptCount val="12"/>
                <c:pt idx="0">
                  <c:v>30</c:v>
                </c:pt>
                <c:pt idx="1">
                  <c:v>30</c:v>
                </c:pt>
                <c:pt idx="2">
                  <c:v>30</c:v>
                </c:pt>
                <c:pt idx="3">
                  <c:v>30</c:v>
                </c:pt>
                <c:pt idx="4">
                  <c:v>30</c:v>
                </c:pt>
                <c:pt idx="5">
                  <c:v>30</c:v>
                </c:pt>
                <c:pt idx="6">
                  <c:v>30</c:v>
                </c:pt>
                <c:pt idx="7">
                  <c:v>30</c:v>
                </c:pt>
                <c:pt idx="8">
                  <c:v>30</c:v>
                </c:pt>
                <c:pt idx="9">
                  <c:v>30</c:v>
                </c:pt>
                <c:pt idx="10">
                  <c:v>30</c:v>
                </c:pt>
                <c:pt idx="11">
                  <c:v>30</c:v>
                </c:pt>
              </c:numCache>
            </c:numRef>
          </c:val>
          <c:smooth val="0"/>
          <c:extLst>
            <c:ext xmlns:c16="http://schemas.microsoft.com/office/drawing/2014/chart" uri="{C3380CC4-5D6E-409C-BE32-E72D297353CC}">
              <c16:uniqueId val="{00000002-6C37-4222-BFA5-684A18A763FB}"/>
            </c:ext>
          </c:extLst>
        </c:ser>
        <c:dLbls>
          <c:showLegendKey val="0"/>
          <c:showVal val="0"/>
          <c:showCatName val="0"/>
          <c:showSerName val="0"/>
          <c:showPercent val="0"/>
          <c:showBubbleSize val="0"/>
        </c:dLbls>
        <c:smooth val="0"/>
        <c:axId val="215153280"/>
        <c:axId val="215155456"/>
      </c:lineChart>
      <c:catAx>
        <c:axId val="215153280"/>
        <c:scaling>
          <c:orientation val="minMax"/>
        </c:scaling>
        <c:delete val="0"/>
        <c:axPos val="b"/>
        <c:majorGridlines>
          <c:spPr>
            <a:ln>
              <a:solidFill>
                <a:schemeClr val="accent6">
                  <a:lumMod val="60000"/>
                  <a:lumOff val="40000"/>
                </a:schemeClr>
              </a:solidFill>
            </a:ln>
          </c:spPr>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9004273226177297"/>
              <c:y val="0.93855742356529803"/>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5155456"/>
        <c:crosses val="autoZero"/>
        <c:auto val="1"/>
        <c:lblAlgn val="ctr"/>
        <c:lblOffset val="100"/>
        <c:tickLblSkip val="1"/>
        <c:tickMarkSkip val="1"/>
        <c:noMultiLvlLbl val="0"/>
      </c:catAx>
      <c:valAx>
        <c:axId val="215155456"/>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515328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solidFill>
                  <a:sysClr val="windowText" lastClr="000000"/>
                </a:solidFill>
              </a:rPr>
              <a:t>TASA DE REINGRESO DE PACIENTES AL SERVICIO DE URGENCIAS COMPARATIVO AÑO 2022</a:t>
            </a:r>
          </a:p>
        </c:rich>
      </c:tx>
      <c:overlay val="0"/>
      <c:spPr>
        <a:noFill/>
        <a:ln>
          <a:noFill/>
        </a:ln>
        <a:effectLst/>
      </c:spPr>
    </c:title>
    <c:autoTitleDeleted val="0"/>
    <c:plotArea>
      <c:layout/>
      <c:lineChart>
        <c:grouping val="standard"/>
        <c:varyColors val="0"/>
        <c:ser>
          <c:idx val="0"/>
          <c:order val="0"/>
          <c:tx>
            <c:strRef>
              <c:f>'REINGRESO URG'!$D$33</c:f>
              <c:strCache>
                <c:ptCount val="1"/>
                <c:pt idx="0">
                  <c:v>VALOR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'REINGRESO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'REINGRESO URG'!$F$33:$Q$33</c:f>
              <c:numCache>
                <c:formatCode>0.0</c:formatCode>
                <c:ptCount val="12"/>
                <c:pt idx="0">
                  <c:v>0</c:v>
                </c:pt>
                <c:pt idx="1">
                  <c:v>0</c:v>
                </c:pt>
                <c:pt idx="2">
                  <c:v>0.5961251862891207</c:v>
                </c:pt>
                <c:pt idx="3">
                  <c:v>0.46929996089166992</c:v>
                </c:pt>
                <c:pt idx="4">
                  <c:v>0.39883973894126179</c:v>
                </c:pt>
                <c:pt idx="5">
                  <c:v>0.42153047989623865</c:v>
                </c:pt>
                <c:pt idx="6">
                  <c:v>0.51089918256130795</c:v>
                </c:pt>
                <c:pt idx="7">
                  <c:v>0.46148384806531773</c:v>
                </c:pt>
                <c:pt idx="8">
                  <c:v>0.38182512409316532</c:v>
                </c:pt>
                <c:pt idx="9">
                  <c:v>0.40204678362573099</c:v>
                </c:pt>
                <c:pt idx="10">
                  <c:v>0.43875685557586835</c:v>
                </c:pt>
                <c:pt idx="11">
                  <c:v>0.64631956912028721</c:v>
                </c:pt>
              </c:numCache>
            </c:numRef>
          </c:val>
          <c:smooth val="0"/>
          <c:extLst>
            <c:ext xmlns:c16="http://schemas.microsoft.com/office/drawing/2014/chart" uri="{C3380CC4-5D6E-409C-BE32-E72D297353CC}">
              <c16:uniqueId val="{00000000-F217-4C4A-BB0D-D6D26C16874D}"/>
            </c:ext>
          </c:extLst>
        </c:ser>
        <c:ser>
          <c:idx val="1"/>
          <c:order val="1"/>
          <c:tx>
            <c:strRef>
              <c:f>'REINGRESO URG'!$D$34</c:f>
              <c:strCache>
                <c:ptCount val="1"/>
                <c:pt idx="0">
                  <c:v>VALOR 2021</c:v>
                </c:pt>
              </c:strCache>
            </c:strRef>
          </c:tx>
          <c:spPr>
            <a:ln w="41275" cap="rnd">
              <a:solidFill>
                <a:schemeClr val="accent2"/>
              </a:solidFill>
              <a:round/>
            </a:ln>
            <a:effectLst/>
          </c:spPr>
          <c:marker>
            <c:symbol val="circle"/>
            <c:size val="5"/>
            <c:spPr>
              <a:solidFill>
                <a:schemeClr val="accent2"/>
              </a:solidFill>
              <a:ln w="9525">
                <a:solidFill>
                  <a:schemeClr val="accent2"/>
                </a:solidFill>
              </a:ln>
              <a:effectLst/>
            </c:spPr>
          </c:marker>
          <c:cat>
            <c:strRef>
              <c:f>'REINGRESO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'REINGRESO URG'!$F$34:$Q$34</c:f>
              <c:numCache>
                <c:formatCode>_-* #,##0.0_-;\-* #,##0.0_-;_-* "-"_-;_-@_-</c:formatCode>
                <c:ptCount val="12"/>
                <c:pt idx="0">
                  <c:v>3.7101449275362319</c:v>
                </c:pt>
                <c:pt idx="1">
                  <c:v>1.7751479289940828</c:v>
                </c:pt>
                <c:pt idx="2">
                  <c:v>2.0206998521439132</c:v>
                </c:pt>
                <c:pt idx="3">
                  <c:v>2.8715365239294712</c:v>
                </c:pt>
                <c:pt idx="4">
                  <c:v>3.0574591460200318</c:v>
                </c:pt>
                <c:pt idx="5">
                  <c:v>1.7489711934156378</c:v>
                </c:pt>
                <c:pt idx="6">
                  <c:v>1.6770483948251078</c:v>
                </c:pt>
                <c:pt idx="7">
                  <c:v>3.035795197100136</c:v>
                </c:pt>
                <c:pt idx="8">
                  <c:v>1.0304851867754401</c:v>
                </c:pt>
                <c:pt idx="9">
                  <c:v>0.62232594321275769</c:v>
                </c:pt>
                <c:pt idx="10">
                  <c:v>0.99641291351135908</c:v>
                </c:pt>
                <c:pt idx="11">
                  <c:v>0.63091482649842268</c:v>
                </c:pt>
              </c:numCache>
            </c:numRef>
          </c:val>
          <c:smooth val="0"/>
          <c:extLst>
            <c:ext xmlns:c16="http://schemas.microsoft.com/office/drawing/2014/chart" uri="{C3380CC4-5D6E-409C-BE32-E72D297353CC}">
              <c16:uniqueId val="{00000001-F217-4C4A-BB0D-D6D26C16874D}"/>
            </c:ext>
          </c:extLst>
        </c:ser>
        <c:ser>
          <c:idx val="2"/>
          <c:order val="2"/>
          <c:tx>
            <c:strRef>
              <c:f>'REINGRESO URG'!$D$35:$E$35</c:f>
              <c:strCache>
                <c:ptCount val="2"/>
                <c:pt idx="0">
                  <c:v>META</c:v>
                </c:pt>
              </c:strCache>
            </c:strRef>
          </c:tx>
          <c:spPr>
            <a:ln w="34925" cap="rnd">
              <a:solidFill>
                <a:schemeClr val="accent3"/>
              </a:solidFill>
              <a:round/>
            </a:ln>
            <a:effectLst/>
          </c:spPr>
          <c:marker>
            <c:symbol val="circle"/>
            <c:size val="5"/>
            <c:spPr>
              <a:solidFill>
                <a:schemeClr val="accent3"/>
              </a:solidFill>
              <a:ln w="9525">
                <a:solidFill>
                  <a:schemeClr val="accent3"/>
                </a:solidFill>
              </a:ln>
              <a:effectLst/>
            </c:spPr>
          </c:marker>
          <c:cat>
            <c:strRef>
              <c:f>'REINGRESO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'REINGRESO URG'!$F$35:$Q$35</c:f>
              <c:numCache>
                <c:formatCode>_-* #,##0.0_-;\-* #,##0.0_-;_-* "-"_-;_-@_-</c:formatCode>
                <c:ptCount val="12"/>
                <c:pt idx="0">
                  <c:v>4.2</c:v>
                </c:pt>
                <c:pt idx="1">
                  <c:v>4.2</c:v>
                </c:pt>
                <c:pt idx="2">
                  <c:v>4.2</c:v>
                </c:pt>
                <c:pt idx="3">
                  <c:v>4.2</c:v>
                </c:pt>
                <c:pt idx="4">
                  <c:v>4.2</c:v>
                </c:pt>
                <c:pt idx="5">
                  <c:v>4.2</c:v>
                </c:pt>
                <c:pt idx="6">
                  <c:v>4.2</c:v>
                </c:pt>
                <c:pt idx="7">
                  <c:v>4.2</c:v>
                </c:pt>
                <c:pt idx="8">
                  <c:v>4.2</c:v>
                </c:pt>
                <c:pt idx="9">
                  <c:v>4.2</c:v>
                </c:pt>
                <c:pt idx="10">
                  <c:v>4.2</c:v>
                </c:pt>
                <c:pt idx="11">
                  <c:v>4.2</c:v>
                </c:pt>
              </c:numCache>
            </c:numRef>
          </c:val>
          <c:smooth val="0"/>
          <c:extLst>
            <c:ext xmlns:c16="http://schemas.microsoft.com/office/drawing/2014/chart" uri="{C3380CC4-5D6E-409C-BE32-E72D297353CC}">
              <c16:uniqueId val="{00000002-F217-4C4A-BB0D-D6D26C16874D}"/>
            </c:ext>
          </c:extLst>
        </c:ser>
        <c:dLbls>
          <c:showLegendKey val="0"/>
          <c:showVal val="0"/>
          <c:showCatName val="0"/>
          <c:showSerName val="0"/>
          <c:showPercent val="0"/>
          <c:showBubbleSize val="0"/>
        </c:dLbls>
        <c:marker val="1"/>
        <c:smooth val="0"/>
        <c:axId val="215953408"/>
        <c:axId val="215955328"/>
      </c:lineChart>
      <c:catAx>
        <c:axId val="215953408"/>
        <c:scaling>
          <c:orientation val="minMax"/>
        </c:scaling>
        <c:delete val="0"/>
        <c:axPos val="b"/>
        <c:numFmt formatCode="General" sourceLinked="1"/>
        <c:majorTickMark val="none"/>
        <c:minorTickMark val="none"/>
        <c:tickLblPos val="nextTo"/>
        <c:spPr>
          <a:noFill/>
          <a:ln w="2857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15955328"/>
        <c:crosses val="autoZero"/>
        <c:auto val="1"/>
        <c:lblAlgn val="ctr"/>
        <c:lblOffset val="100"/>
        <c:noMultiLvlLbl val="0"/>
      </c:catAx>
      <c:valAx>
        <c:axId val="215955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15953408"/>
        <c:crosses val="autoZero"/>
        <c:crossBetween val="between"/>
      </c:valAx>
      <c:spPr>
        <a:solidFill>
          <a:schemeClr val="accent4">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60000"/>
        <a:lumOff val="40000"/>
      </a:schemeClr>
    </a:solidFill>
    <a:ln w="9525" cap="flat" cmpd="sng" algn="ctr">
      <a:solidFill>
        <a:schemeClr val="accent4">
          <a:lumMod val="40000"/>
          <a:lumOff val="60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5193813583219702E-2"/>
          <c:y val="0.13303908633043501"/>
          <c:w val="0.89190690006719997"/>
          <c:h val="0.72980955996857"/>
        </c:manualLayout>
      </c:layout>
      <c:lineChart>
        <c:grouping val="standard"/>
        <c:varyColors val="0"/>
        <c:ser>
          <c:idx val="0"/>
          <c:order val="0"/>
          <c:spPr>
            <a:ln>
              <a:solidFill>
                <a:srgbClr val="00B0F0"/>
              </a:solidFill>
            </a:ln>
          </c:spPr>
          <c:marker>
            <c:symbol val="none"/>
          </c:marker>
          <c:cat>
            <c:strRef>
              <c:f>'REMISION DE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 DE URG'!$F$33:$Q$33</c:f>
              <c:numCache>
                <c:formatCode>0.00%</c:formatCode>
                <c:ptCount val="12"/>
                <c:pt idx="0">
                  <c:v>1.5737256243585358E-2</c:v>
                </c:pt>
                <c:pt idx="1">
                  <c:v>2.4493641073951956E-2</c:v>
                </c:pt>
                <c:pt idx="2">
                  <c:v>2.570789865871833E-2</c:v>
                </c:pt>
                <c:pt idx="3">
                  <c:v>3.2459913961673838E-2</c:v>
                </c:pt>
                <c:pt idx="4">
                  <c:v>2.1029731689630168E-2</c:v>
                </c:pt>
                <c:pt idx="5">
                  <c:v>6.4850843060959796E-3</c:v>
                </c:pt>
                <c:pt idx="6">
                  <c:v>5.7901907356948225E-3</c:v>
                </c:pt>
                <c:pt idx="7">
                  <c:v>8.164714235001775E-3</c:v>
                </c:pt>
                <c:pt idx="8">
                  <c:v>3.8182512409316535E-3</c:v>
                </c:pt>
                <c:pt idx="9">
                  <c:v>7.3099415204678359E-4</c:v>
                </c:pt>
                <c:pt idx="10">
                  <c:v>2.9250457038391227E-3</c:v>
                </c:pt>
                <c:pt idx="11">
                  <c:v>3.9497307001795335E-3</c:v>
                </c:pt>
              </c:numCache>
            </c:numRef>
          </c:val>
          <c:smooth val="0"/>
          <c:extLst>
            <c:ext xmlns:c16="http://schemas.microsoft.com/office/drawing/2014/chart" uri="{C3380CC4-5D6E-409C-BE32-E72D297353CC}">
              <c16:uniqueId val="{00000000-7AE5-4214-A131-E81CE2CB0637}"/>
            </c:ext>
          </c:extLst>
        </c:ser>
        <c:ser>
          <c:idx val="1"/>
          <c:order val="1"/>
          <c:spPr>
            <a:ln>
              <a:solidFill>
                <a:schemeClr val="accent2">
                  <a:lumMod val="50000"/>
                </a:schemeClr>
              </a:solidFill>
            </a:ln>
          </c:spPr>
          <c:marker>
            <c:symbol val="none"/>
          </c:marker>
          <c:cat>
            <c:strRef>
              <c:f>'REMISION DE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 DE URG'!$F$34:$Q$34</c:f>
              <c:numCache>
                <c:formatCode>0.00%</c:formatCode>
                <c:ptCount val="12"/>
                <c:pt idx="0">
                  <c:v>3.3043478260869563E-2</c:v>
                </c:pt>
                <c:pt idx="1">
                  <c:v>4.2735042735042736E-2</c:v>
                </c:pt>
                <c:pt idx="2">
                  <c:v>3.2035485460818136E-2</c:v>
                </c:pt>
                <c:pt idx="3">
                  <c:v>3.4760705289672546E-2</c:v>
                </c:pt>
                <c:pt idx="4">
                  <c:v>4.2698998418555616E-2</c:v>
                </c:pt>
                <c:pt idx="5">
                  <c:v>2.4176954732510289E-2</c:v>
                </c:pt>
                <c:pt idx="6">
                  <c:v>2.6353617632965981E-2</c:v>
                </c:pt>
                <c:pt idx="7">
                  <c:v>3.6248300860897142E-2</c:v>
                </c:pt>
                <c:pt idx="8">
                  <c:v>1.8462859596393301E-2</c:v>
                </c:pt>
                <c:pt idx="9">
                  <c:v>2.2170361726954493E-2</c:v>
                </c:pt>
                <c:pt idx="10">
                  <c:v>2.1522518931845355E-2</c:v>
                </c:pt>
                <c:pt idx="11">
                  <c:v>1.9716088328075709E-2</c:v>
                </c:pt>
              </c:numCache>
            </c:numRef>
          </c:val>
          <c:smooth val="0"/>
          <c:extLst>
            <c:ext xmlns:c16="http://schemas.microsoft.com/office/drawing/2014/chart" uri="{C3380CC4-5D6E-409C-BE32-E72D297353CC}">
              <c16:uniqueId val="{00000001-7AE5-4214-A131-E81CE2CB0637}"/>
            </c:ext>
          </c:extLst>
        </c:ser>
        <c:ser>
          <c:idx val="2"/>
          <c:order val="2"/>
          <c:spPr>
            <a:ln>
              <a:solidFill>
                <a:schemeClr val="accent3">
                  <a:lumMod val="50000"/>
                </a:schemeClr>
              </a:solidFill>
            </a:ln>
          </c:spPr>
          <c:marker>
            <c:symbol val="none"/>
          </c:marker>
          <c:cat>
            <c:strRef>
              <c:f>'REMISION DE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 DE URG'!$F$35:$Q$35</c:f>
              <c:numCache>
                <c:formatCode>0.00%</c:formatCode>
                <c:ptCount val="12"/>
                <c:pt idx="0">
                  <c:v>0.05</c:v>
                </c:pt>
                <c:pt idx="1">
                  <c:v>0.05</c:v>
                </c:pt>
                <c:pt idx="2">
                  <c:v>0.05</c:v>
                </c:pt>
                <c:pt idx="3">
                  <c:v>0.05</c:v>
                </c:pt>
                <c:pt idx="4">
                  <c:v>0.05</c:v>
                </c:pt>
                <c:pt idx="5">
                  <c:v>0.05</c:v>
                </c:pt>
                <c:pt idx="6">
                  <c:v>0.05</c:v>
                </c:pt>
                <c:pt idx="7">
                  <c:v>0.05</c:v>
                </c:pt>
                <c:pt idx="8">
                  <c:v>0.05</c:v>
                </c:pt>
                <c:pt idx="9">
                  <c:v>0.05</c:v>
                </c:pt>
                <c:pt idx="10">
                  <c:v>0.05</c:v>
                </c:pt>
                <c:pt idx="11">
                  <c:v>0.05</c:v>
                </c:pt>
              </c:numCache>
            </c:numRef>
          </c:val>
          <c:smooth val="0"/>
          <c:extLst>
            <c:ext xmlns:c16="http://schemas.microsoft.com/office/drawing/2014/chart" uri="{C3380CC4-5D6E-409C-BE32-E72D297353CC}">
              <c16:uniqueId val="{00000002-7AE5-4214-A131-E81CE2CB0637}"/>
            </c:ext>
          </c:extLst>
        </c:ser>
        <c:dLbls>
          <c:showLegendKey val="0"/>
          <c:showVal val="0"/>
          <c:showCatName val="0"/>
          <c:showSerName val="0"/>
          <c:showPercent val="0"/>
          <c:showBubbleSize val="0"/>
        </c:dLbls>
        <c:smooth val="0"/>
        <c:axId val="215664128"/>
        <c:axId val="215666048"/>
      </c:lineChart>
      <c:catAx>
        <c:axId val="215664128"/>
        <c:scaling>
          <c:orientation val="minMax"/>
        </c:scaling>
        <c:delete val="0"/>
        <c:axPos val="b"/>
        <c:majorGridlines>
          <c:spPr>
            <a:ln>
              <a:solidFill>
                <a:schemeClr val="accent6">
                  <a:lumMod val="60000"/>
                  <a:lumOff val="40000"/>
                </a:schemeClr>
              </a:solidFill>
            </a:ln>
          </c:spPr>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9004273226177297"/>
              <c:y val="0.93855742356529803"/>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5666048"/>
        <c:crosses val="autoZero"/>
        <c:auto val="1"/>
        <c:lblAlgn val="ctr"/>
        <c:lblOffset val="100"/>
        <c:tickLblSkip val="1"/>
        <c:tickMarkSkip val="1"/>
        <c:noMultiLvlLbl val="0"/>
      </c:catAx>
      <c:valAx>
        <c:axId val="21566604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1566412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7.0016051712544505E-2"/>
          <c:y val="0.160586001764772"/>
          <c:w val="0.91121971323832496"/>
          <c:h val="0.71184129761565096"/>
        </c:manualLayout>
      </c:layout>
      <c:lineChart>
        <c:grouping val="standard"/>
        <c:varyColors val="0"/>
        <c:ser>
          <c:idx val="0"/>
          <c:order val="0"/>
          <c:spPr>
            <a:ln>
              <a:solidFill>
                <a:srgbClr val="00B0F0"/>
              </a:solidFill>
            </a:ln>
          </c:spPr>
          <c:marker>
            <c:symbol val="none"/>
          </c:marker>
          <c:cat>
            <c:strRef>
              <c:f>'OP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RX'!$F$33:$Q$33</c:f>
              <c:numCache>
                <c:formatCode>0.0</c:formatCode>
                <c:ptCount val="12"/>
                <c:pt idx="0">
                  <c:v>8.2406557377049179</c:v>
                </c:pt>
                <c:pt idx="1">
                  <c:v>6.7356881851400727</c:v>
                </c:pt>
                <c:pt idx="2">
                  <c:v>11.564410480349345</c:v>
                </c:pt>
                <c:pt idx="3">
                  <c:v>16.01990416513085</c:v>
                </c:pt>
                <c:pt idx="4">
                  <c:v>23.555729984301411</c:v>
                </c:pt>
                <c:pt idx="5">
                  <c:v>14.68110599078341</c:v>
                </c:pt>
                <c:pt idx="6">
                  <c:v>9.4721780604133539</c:v>
                </c:pt>
                <c:pt idx="7">
                  <c:v>4.4260523321956766</c:v>
                </c:pt>
                <c:pt idx="8">
                  <c:v>4.0235818992989163</c:v>
                </c:pt>
                <c:pt idx="9">
                  <c:v>5.5508497437280822</c:v>
                </c:pt>
                <c:pt idx="10">
                  <c:v>0</c:v>
                </c:pt>
                <c:pt idx="11">
                  <c:v>0</c:v>
                </c:pt>
              </c:numCache>
            </c:numRef>
          </c:val>
          <c:smooth val="0"/>
          <c:extLst>
            <c:ext xmlns:c16="http://schemas.microsoft.com/office/drawing/2014/chart" uri="{C3380CC4-5D6E-409C-BE32-E72D297353CC}">
              <c16:uniqueId val="{00000000-D921-4C05-9C74-39A9A11EAFB7}"/>
            </c:ext>
          </c:extLst>
        </c:ser>
        <c:ser>
          <c:idx val="1"/>
          <c:order val="1"/>
          <c:spPr>
            <a:ln>
              <a:solidFill>
                <a:schemeClr val="accent2">
                  <a:lumMod val="50000"/>
                </a:schemeClr>
              </a:solidFill>
            </a:ln>
          </c:spPr>
          <c:marker>
            <c:symbol val="none"/>
          </c:marker>
          <c:cat>
            <c:strRef>
              <c:f>'OP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RX'!$F$34:$Q$34</c:f>
              <c:numCache>
                <c:formatCode>0.0</c:formatCode>
                <c:ptCount val="12"/>
                <c:pt idx="0">
                  <c:v>5</c:v>
                </c:pt>
                <c:pt idx="1">
                  <c:v>5</c:v>
                </c:pt>
                <c:pt idx="2">
                  <c:v>4.5819317635752039</c:v>
                </c:pt>
                <c:pt idx="3">
                  <c:v>3.1862657091561939</c:v>
                </c:pt>
                <c:pt idx="4">
                  <c:v>3.7503337783711617</c:v>
                </c:pt>
                <c:pt idx="5">
                  <c:v>3.8226577437858507</c:v>
                </c:pt>
                <c:pt idx="6">
                  <c:v>4.1261127596439167</c:v>
                </c:pt>
                <c:pt idx="7">
                  <c:v>4.8388783269961975</c:v>
                </c:pt>
                <c:pt idx="8">
                  <c:v>4.361946902654867</c:v>
                </c:pt>
                <c:pt idx="9">
                  <c:v>2.7777307366638442</c:v>
                </c:pt>
                <c:pt idx="10">
                  <c:v>2.6864497676081518</c:v>
                </c:pt>
                <c:pt idx="11">
                  <c:v>3.5743039248574302</c:v>
                </c:pt>
              </c:numCache>
            </c:numRef>
          </c:val>
          <c:smooth val="0"/>
          <c:extLst>
            <c:ext xmlns:c16="http://schemas.microsoft.com/office/drawing/2014/chart" uri="{C3380CC4-5D6E-409C-BE32-E72D297353CC}">
              <c16:uniqueId val="{00000001-D921-4C05-9C74-39A9A11EAFB7}"/>
            </c:ext>
          </c:extLst>
        </c:ser>
        <c:ser>
          <c:idx val="2"/>
          <c:order val="2"/>
          <c:spPr>
            <a:ln>
              <a:solidFill>
                <a:schemeClr val="accent3">
                  <a:lumMod val="50000"/>
                </a:schemeClr>
              </a:solidFill>
            </a:ln>
          </c:spPr>
          <c:marker>
            <c:symbol val="none"/>
          </c:marker>
          <c:cat>
            <c:strRef>
              <c:f>'OP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D921-4C05-9C74-39A9A11EAFB7}"/>
            </c:ext>
          </c:extLst>
        </c:ser>
        <c:dLbls>
          <c:showLegendKey val="0"/>
          <c:showVal val="0"/>
          <c:showCatName val="0"/>
          <c:showSerName val="0"/>
          <c:showPercent val="0"/>
          <c:showBubbleSize val="0"/>
        </c:dLbls>
        <c:smooth val="0"/>
        <c:axId val="216189952"/>
        <c:axId val="216200320"/>
      </c:lineChart>
      <c:catAx>
        <c:axId val="21618995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0991713845686604"/>
              <c:y val="0.94405723478113601"/>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6200320"/>
        <c:crosses val="autoZero"/>
        <c:auto val="1"/>
        <c:lblAlgn val="ctr"/>
        <c:lblOffset val="100"/>
        <c:tickLblSkip val="1"/>
        <c:tickMarkSkip val="1"/>
        <c:noMultiLvlLbl val="0"/>
      </c:catAx>
      <c:valAx>
        <c:axId val="21620032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618995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74744823563695E-2"/>
          <c:y val="0.15060409448818901"/>
          <c:w val="0.89007776805677097"/>
          <c:h val="0.73026225721784799"/>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25400" cap="rnd">
                <a:solidFill>
                  <a:schemeClr val="tx2">
                    <a:lumMod val="50000"/>
                  </a:schemeClr>
                </a:solidFill>
                <a:prstDash val="sysDot"/>
              </a:ln>
              <a:effectLst/>
            </c:spPr>
            <c:trendlineType val="linear"/>
            <c:dispRSqr val="0"/>
            <c:dispEq val="0"/>
          </c:trendline>
          <c:cat>
            <c:strRef>
              <c:f>'OP MEDICINA GRAL'!$F$30:$Q$30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MEDICINA GRAL'!$F$33:$Q$33</c:f>
              <c:numCache>
                <c:formatCode>0.0</c:formatCode>
                <c:ptCount val="12"/>
                <c:pt idx="0">
                  <c:v>5.7203634861627428</c:v>
                </c:pt>
                <c:pt idx="1">
                  <c:v>5.6441993464052285</c:v>
                </c:pt>
                <c:pt idx="2">
                  <c:v>5.157958199356913</c:v>
                </c:pt>
                <c:pt idx="3">
                  <c:v>6.395643564356436</c:v>
                </c:pt>
                <c:pt idx="4">
                  <c:v>6.3264942016057093</c:v>
                </c:pt>
                <c:pt idx="5">
                  <c:v>8.7506160670280924</c:v>
                </c:pt>
                <c:pt idx="6">
                  <c:v>6</c:v>
                </c:pt>
                <c:pt idx="7">
                  <c:v>3.8169234787150694</c:v>
                </c:pt>
                <c:pt idx="8">
                  <c:v>5.3591654247391949</c:v>
                </c:pt>
                <c:pt idx="9">
                  <c:v>9.3565261554088366</c:v>
                </c:pt>
                <c:pt idx="10">
                  <c:v>11.027540360873694</c:v>
                </c:pt>
                <c:pt idx="11">
                  <c:v>13.015610217596972</c:v>
                </c:pt>
              </c:numCache>
            </c:numRef>
          </c:val>
          <c:smooth val="0"/>
          <c:extLst>
            <c:ext xmlns:c16="http://schemas.microsoft.com/office/drawing/2014/chart" uri="{C3380CC4-5D6E-409C-BE32-E72D297353CC}">
              <c16:uniqueId val="{00000000-5603-41FE-B54A-F19AC841DB45}"/>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'OP MEDICINA GRAL'!$F$30:$Q$30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MEDICINA GRAL'!$F$34:$Q$34</c:f>
              <c:numCache>
                <c:formatCode>0.0</c:formatCode>
                <c:ptCount val="12"/>
                <c:pt idx="0">
                  <c:v>2.2134632418069087</c:v>
                </c:pt>
                <c:pt idx="1">
                  <c:v>2.3804347826086958</c:v>
                </c:pt>
                <c:pt idx="2">
                  <c:v>2.3862229102167181</c:v>
                </c:pt>
                <c:pt idx="3">
                  <c:v>2.7789473684210528</c:v>
                </c:pt>
                <c:pt idx="4">
                  <c:v>2.5647461494580717</c:v>
                </c:pt>
                <c:pt idx="5">
                  <c:v>2.6457453228726613</c:v>
                </c:pt>
                <c:pt idx="6">
                  <c:v>2.6132422490803995</c:v>
                </c:pt>
                <c:pt idx="7">
                  <c:v>2.3358565737051791</c:v>
                </c:pt>
                <c:pt idx="8">
                  <c:v>2.6148881239242683</c:v>
                </c:pt>
                <c:pt idx="9">
                  <c:v>4.1071887034659822</c:v>
                </c:pt>
                <c:pt idx="10">
                  <c:v>4.1487935656836461</c:v>
                </c:pt>
                <c:pt idx="11">
                  <c:v>4.214876033057851</c:v>
                </c:pt>
              </c:numCache>
            </c:numRef>
          </c:val>
          <c:smooth val="0"/>
          <c:extLst>
            <c:ext xmlns:c16="http://schemas.microsoft.com/office/drawing/2014/chart" uri="{C3380CC4-5D6E-409C-BE32-E72D297353CC}">
              <c16:uniqueId val="{00000001-5603-41FE-B54A-F19AC841DB45}"/>
            </c:ext>
          </c:extLst>
        </c:ser>
        <c:ser>
          <c:idx val="2"/>
          <c:order val="2"/>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'OP MEDICINA GRAL'!$F$30:$Q$30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MEDICINA GRAL'!$F$35:$Q$35</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5603-41FE-B54A-F19AC841DB45}"/>
            </c:ext>
          </c:extLst>
        </c:ser>
        <c:dLbls>
          <c:showLegendKey val="0"/>
          <c:showVal val="0"/>
          <c:showCatName val="0"/>
          <c:showSerName val="0"/>
          <c:showPercent val="0"/>
          <c:showBubbleSize val="0"/>
        </c:dLbls>
        <c:marker val="1"/>
        <c:smooth val="0"/>
        <c:axId val="235139840"/>
        <c:axId val="235142144"/>
      </c:lineChart>
      <c:catAx>
        <c:axId val="235139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MES</a:t>
                </a:r>
              </a:p>
            </c:rich>
          </c:tx>
          <c:layout>
            <c:manualLayout>
              <c:xMode val="edge"/>
              <c:yMode val="edge"/>
              <c:x val="0.50989539351059499"/>
              <c:y val="0.94261883931175305"/>
            </c:manualLayout>
          </c:layout>
          <c:overlay val="0"/>
          <c:spPr>
            <a:noFill/>
            <a:ln>
              <a:noFill/>
            </a:ln>
            <a:effectLst/>
          </c:sp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5142144"/>
        <c:crosses val="autoZero"/>
        <c:auto val="1"/>
        <c:lblAlgn val="ctr"/>
        <c:lblOffset val="100"/>
        <c:noMultiLvlLbl val="0"/>
      </c:catAx>
      <c:valAx>
        <c:axId val="23514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DIAS</a:t>
                </a:r>
              </a:p>
            </c:rich>
          </c:tx>
          <c:layout>
            <c:manualLayout>
              <c:xMode val="edge"/>
              <c:yMode val="edge"/>
              <c:x val="1.6500111399118599E-3"/>
              <c:y val="0.43931875182268998"/>
            </c:manualLayout>
          </c:layout>
          <c:overlay val="0"/>
          <c:spPr>
            <a:noFill/>
            <a:ln>
              <a:noFill/>
            </a:ln>
            <a:effectLst/>
          </c:spPr>
        </c:title>
        <c:numFmt formatCode="General"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5139840"/>
        <c:crosses val="autoZero"/>
        <c:crossBetween val="between"/>
      </c:valAx>
      <c:spPr>
        <a:solidFill>
          <a:schemeClr val="accent4">
            <a:lumMod val="20000"/>
            <a:lumOff val="80000"/>
            <a:alpha val="96000"/>
          </a:schemeClr>
        </a:solidFill>
        <a:ln>
          <a:noFill/>
        </a:ln>
        <a:effectLst/>
      </c:spPr>
    </c:plotArea>
    <c:plotVisOnly val="1"/>
    <c:dispBlanksAs val="gap"/>
    <c:showDLblsOverMax val="0"/>
  </c:chart>
  <c:spPr>
    <a:solidFill>
      <a:schemeClr val="accent4">
        <a:lumMod val="40000"/>
        <a:lumOff val="60000"/>
      </a:schemeClr>
    </a:solidFill>
    <a:ln w="9525" cap="flat" cmpd="sng" algn="ctr">
      <a:solidFill>
        <a:schemeClr val="accent6">
          <a:lumMod val="40000"/>
          <a:lumOff val="60000"/>
        </a:schemeClr>
      </a:solidFill>
      <a:round/>
    </a:ln>
    <a:effectLst/>
  </c:spPr>
  <c:txPr>
    <a:bodyPr/>
    <a:lstStyle/>
    <a:p>
      <a:pPr>
        <a:defRPr/>
      </a:pPr>
      <a:endParaRPr lang="es-CO"/>
    </a:p>
  </c:txPr>
  <c:printSettings>
    <c:headerFooter alignWithMargins="0"/>
    <c:pageMargins b="1" l="0.750000000000003" r="0.750000000000003" t="1" header="0" footer="0"/>
    <c:pageSetup paperSize="9" orientation="landscape" verticalDpi="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0695992430690006E-2"/>
          <c:y val="0.13621446713272001"/>
          <c:w val="0.89886813028208501"/>
          <c:h val="0.75846871472672095"/>
        </c:manualLayout>
      </c:layout>
      <c:lineChart>
        <c:grouping val="standard"/>
        <c:varyColors val="0"/>
        <c:ser>
          <c:idx val="0"/>
          <c:order val="0"/>
          <c:spPr>
            <a:ln>
              <a:solidFill>
                <a:srgbClr val="00B0F0"/>
              </a:solidFill>
            </a:ln>
          </c:spPr>
          <c:marker>
            <c:symbol val="none"/>
          </c:marker>
          <c:cat>
            <c:strRef>
              <c:f>'OP PROC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PROC QX'!$F$33:$Q$33</c:f>
              <c:numCache>
                <c:formatCode>0.0</c:formatCode>
                <c:ptCount val="12"/>
                <c:pt idx="0">
                  <c:v>6.7441860465116283</c:v>
                </c:pt>
                <c:pt idx="1">
                  <c:v>5.568965517241379</c:v>
                </c:pt>
                <c:pt idx="2">
                  <c:v>8</c:v>
                </c:pt>
                <c:pt idx="3">
                  <c:v>5</c:v>
                </c:pt>
                <c:pt idx="4">
                  <c:v>5</c:v>
                </c:pt>
                <c:pt idx="5">
                  <c:v>5.2</c:v>
                </c:pt>
                <c:pt idx="6">
                  <c:v>7</c:v>
                </c:pt>
                <c:pt idx="7">
                  <c:v>8</c:v>
                </c:pt>
                <c:pt idx="8">
                  <c:v>5.5</c:v>
                </c:pt>
                <c:pt idx="9">
                  <c:v>1.9444444444444444</c:v>
                </c:pt>
                <c:pt idx="10">
                  <c:v>4.125</c:v>
                </c:pt>
                <c:pt idx="11">
                  <c:v>0</c:v>
                </c:pt>
              </c:numCache>
            </c:numRef>
          </c:val>
          <c:smooth val="0"/>
          <c:extLst>
            <c:ext xmlns:c16="http://schemas.microsoft.com/office/drawing/2014/chart" uri="{C3380CC4-5D6E-409C-BE32-E72D297353CC}">
              <c16:uniqueId val="{00000000-8397-4D76-9702-949BB0CC3F8F}"/>
            </c:ext>
          </c:extLst>
        </c:ser>
        <c:ser>
          <c:idx val="1"/>
          <c:order val="1"/>
          <c:spPr>
            <a:ln>
              <a:solidFill>
                <a:schemeClr val="accent2">
                  <a:lumMod val="50000"/>
                </a:schemeClr>
              </a:solidFill>
            </a:ln>
          </c:spPr>
          <c:marker>
            <c:symbol val="none"/>
          </c:marker>
          <c:cat>
            <c:strRef>
              <c:f>'OP PROC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PROC QX'!$F$34:$Q$34</c:f>
              <c:numCache>
                <c:formatCode>0.0</c:formatCode>
                <c:ptCount val="12"/>
                <c:pt idx="0">
                  <c:v>8</c:v>
                </c:pt>
                <c:pt idx="1">
                  <c:v>8</c:v>
                </c:pt>
                <c:pt idx="2">
                  <c:v>8</c:v>
                </c:pt>
                <c:pt idx="3">
                  <c:v>8.1</c:v>
                </c:pt>
                <c:pt idx="4">
                  <c:v>2</c:v>
                </c:pt>
                <c:pt idx="5">
                  <c:v>3</c:v>
                </c:pt>
                <c:pt idx="6">
                  <c:v>5</c:v>
                </c:pt>
                <c:pt idx="7">
                  <c:v>5</c:v>
                </c:pt>
                <c:pt idx="8">
                  <c:v>5</c:v>
                </c:pt>
                <c:pt idx="9">
                  <c:v>5.6</c:v>
                </c:pt>
                <c:pt idx="10">
                  <c:v>6.2</c:v>
                </c:pt>
                <c:pt idx="11">
                  <c:v>5</c:v>
                </c:pt>
              </c:numCache>
            </c:numRef>
          </c:val>
          <c:smooth val="0"/>
          <c:extLst>
            <c:ext xmlns:c16="http://schemas.microsoft.com/office/drawing/2014/chart" uri="{C3380CC4-5D6E-409C-BE32-E72D297353CC}">
              <c16:uniqueId val="{00000001-8397-4D76-9702-949BB0CC3F8F}"/>
            </c:ext>
          </c:extLst>
        </c:ser>
        <c:ser>
          <c:idx val="2"/>
          <c:order val="2"/>
          <c:spPr>
            <a:ln>
              <a:solidFill>
                <a:schemeClr val="accent3">
                  <a:lumMod val="50000"/>
                </a:schemeClr>
              </a:solidFill>
            </a:ln>
          </c:spPr>
          <c:marker>
            <c:symbol val="none"/>
          </c:marker>
          <c:cat>
            <c:strRef>
              <c:f>'OP PROC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PROC QX'!$F$35:$Q$35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2-8397-4D76-9702-949BB0CC3F8F}"/>
            </c:ext>
          </c:extLst>
        </c:ser>
        <c:dLbls>
          <c:showLegendKey val="0"/>
          <c:showVal val="0"/>
          <c:showCatName val="0"/>
          <c:showSerName val="0"/>
          <c:showPercent val="0"/>
          <c:showBubbleSize val="0"/>
        </c:dLbls>
        <c:smooth val="0"/>
        <c:axId val="216969984"/>
        <c:axId val="216971904"/>
      </c:lineChart>
      <c:catAx>
        <c:axId val="216969984"/>
        <c:scaling>
          <c:orientation val="minMax"/>
        </c:scaling>
        <c:delete val="0"/>
        <c:axPos val="b"/>
        <c:majorGridlines>
          <c:spPr>
            <a:ln>
              <a:solidFill>
                <a:schemeClr val="accent6">
                  <a:lumMod val="60000"/>
                  <a:lumOff val="40000"/>
                </a:schemeClr>
              </a:solidFill>
            </a:ln>
          </c:spPr>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4151953001801501"/>
              <c:y val="0.939439391781417"/>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6971904"/>
        <c:crosses val="autoZero"/>
        <c:auto val="1"/>
        <c:lblAlgn val="ctr"/>
        <c:lblOffset val="100"/>
        <c:tickLblSkip val="1"/>
        <c:tickMarkSkip val="1"/>
        <c:noMultiLvlLbl val="0"/>
      </c:catAx>
      <c:valAx>
        <c:axId val="21697190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696998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7.93525036111839E-2"/>
          <c:y val="0.16666946617065201"/>
          <c:w val="0.89846479260959999"/>
          <c:h val="0.71918792368001805"/>
        </c:manualLayout>
      </c:layout>
      <c:lineChart>
        <c:grouping val="standard"/>
        <c:varyColors val="0"/>
        <c:ser>
          <c:idx val="0"/>
          <c:order val="0"/>
          <c:spPr>
            <a:ln>
              <a:solidFill>
                <a:srgbClr val="00B0F0"/>
              </a:solidFill>
            </a:ln>
          </c:spPr>
          <c:marker>
            <c:symbol val="none"/>
          </c:marker>
          <c:cat>
            <c:strRef>
              <c:f>REINGR!$F$30:$Q$30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REINGR!$F$33:$Q$33</c:f>
              <c:numCache>
                <c:formatCode>0.0</c:formatCode>
                <c:ptCount val="12"/>
                <c:pt idx="0">
                  <c:v>0.48780487804878048</c:v>
                </c:pt>
                <c:pt idx="1">
                  <c:v>0.37523452157598497</c:v>
                </c:pt>
                <c:pt idx="2">
                  <c:v>0.45871559633027525</c:v>
                </c:pt>
                <c:pt idx="3">
                  <c:v>0.53262316910785623</c:v>
                </c:pt>
                <c:pt idx="4">
                  <c:v>0.42674253200568996</c:v>
                </c:pt>
                <c:pt idx="5">
                  <c:v>0.89171974522292996</c:v>
                </c:pt>
                <c:pt idx="6">
                  <c:v>1.3959390862944163</c:v>
                </c:pt>
                <c:pt idx="7">
                  <c:v>1.2328767123287672</c:v>
                </c:pt>
                <c:pt idx="8">
                  <c:v>1.4267185473411155</c:v>
                </c:pt>
                <c:pt idx="9">
                  <c:v>0.97205346294046169</c:v>
                </c:pt>
                <c:pt idx="10">
                  <c:v>0.87281795511221938</c:v>
                </c:pt>
                <c:pt idx="11">
                  <c:v>1.2311901504787961</c:v>
                </c:pt>
              </c:numCache>
            </c:numRef>
          </c:val>
          <c:smooth val="0"/>
          <c:extLst>
            <c:ext xmlns:c16="http://schemas.microsoft.com/office/drawing/2014/chart" uri="{C3380CC4-5D6E-409C-BE32-E72D297353CC}">
              <c16:uniqueId val="{00000000-0218-4E35-9850-6700D65CE74D}"/>
            </c:ext>
          </c:extLst>
        </c:ser>
        <c:ser>
          <c:idx val="1"/>
          <c:order val="1"/>
          <c:spPr>
            <a:ln>
              <a:solidFill>
                <a:schemeClr val="accent2">
                  <a:lumMod val="50000"/>
                </a:schemeClr>
              </a:solidFill>
            </a:ln>
          </c:spPr>
          <c:marker>
            <c:symbol val="none"/>
          </c:marker>
          <c:cat>
            <c:strRef>
              <c:f>REINGR!$F$30:$Q$30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REINGR!$F$34:$Q$34</c:f>
              <c:numCache>
                <c:formatCode>0.0</c:formatCode>
                <c:ptCount val="12"/>
                <c:pt idx="0">
                  <c:v>1.4553014553014554</c:v>
                </c:pt>
                <c:pt idx="1">
                  <c:v>0</c:v>
                </c:pt>
                <c:pt idx="2">
                  <c:v>0.64102564102564097</c:v>
                </c:pt>
                <c:pt idx="3">
                  <c:v>0.17761989342806395</c:v>
                </c:pt>
                <c:pt idx="4">
                  <c:v>0</c:v>
                </c:pt>
                <c:pt idx="5">
                  <c:v>0.18832391713747645</c:v>
                </c:pt>
                <c:pt idx="6">
                  <c:v>0.5357142857142857</c:v>
                </c:pt>
                <c:pt idx="7">
                  <c:v>3.0018761726078798</c:v>
                </c:pt>
                <c:pt idx="8">
                  <c:v>0.58479532163742687</c:v>
                </c:pt>
                <c:pt idx="9">
                  <c:v>0</c:v>
                </c:pt>
                <c:pt idx="10">
                  <c:v>0</c:v>
                </c:pt>
                <c:pt idx="11">
                  <c:v>0</c:v>
                </c:pt>
              </c:numCache>
            </c:numRef>
          </c:val>
          <c:smooth val="0"/>
          <c:extLst>
            <c:ext xmlns:c16="http://schemas.microsoft.com/office/drawing/2014/chart" uri="{C3380CC4-5D6E-409C-BE32-E72D297353CC}">
              <c16:uniqueId val="{00000001-0218-4E35-9850-6700D65CE74D}"/>
            </c:ext>
          </c:extLst>
        </c:ser>
        <c:ser>
          <c:idx val="2"/>
          <c:order val="2"/>
          <c:spPr>
            <a:ln>
              <a:solidFill>
                <a:schemeClr val="accent3">
                  <a:lumMod val="50000"/>
                </a:schemeClr>
              </a:solidFill>
            </a:ln>
          </c:spPr>
          <c:marker>
            <c:symbol val="none"/>
          </c:marker>
          <c:cat>
            <c:strRef>
              <c:f>REINGR!$F$30:$Q$30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REINGR!$F$35:$Q$35</c:f>
              <c:numCache>
                <c:formatCode>_(* #,##0_);_(* \(#,##0\);_(* "-"_);_(@_)</c:formatCode>
                <c:ptCount val="12"/>
                <c:pt idx="0">
                  <c:v>2</c:v>
                </c:pt>
                <c:pt idx="1">
                  <c:v>2</c:v>
                </c:pt>
                <c:pt idx="2">
                  <c:v>2</c:v>
                </c:pt>
                <c:pt idx="3">
                  <c:v>2</c:v>
                </c:pt>
                <c:pt idx="4">
                  <c:v>2</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2-0218-4E35-9850-6700D65CE74D}"/>
            </c:ext>
          </c:extLst>
        </c:ser>
        <c:dLbls>
          <c:showLegendKey val="0"/>
          <c:showVal val="0"/>
          <c:showCatName val="0"/>
          <c:showSerName val="0"/>
          <c:showPercent val="0"/>
          <c:showBubbleSize val="0"/>
        </c:dLbls>
        <c:smooth val="0"/>
        <c:axId val="217884928"/>
        <c:axId val="217895296"/>
      </c:lineChart>
      <c:catAx>
        <c:axId val="21788492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2861039664631104"/>
              <c:y val="0.94388328090842399"/>
            </c:manualLayout>
          </c:layout>
          <c:overlay val="0"/>
        </c:title>
        <c:numFmt formatCode="General" sourceLinked="1"/>
        <c:majorTickMark val="out"/>
        <c:minorTickMark val="none"/>
        <c:tickLblPos val="low"/>
        <c:txPr>
          <a:bodyPr rot="0" vert="horz"/>
          <a:lstStyle/>
          <a:p>
            <a:pPr>
              <a:defRPr sz="1000">
                <a:solidFill>
                  <a:sysClr val="windowText" lastClr="000000"/>
                </a:solidFill>
              </a:defRPr>
            </a:pPr>
            <a:endParaRPr lang="es-CO"/>
          </a:p>
        </c:txPr>
        <c:crossAx val="217895296"/>
        <c:crosses val="autoZero"/>
        <c:auto val="1"/>
        <c:lblAlgn val="ctr"/>
        <c:lblOffset val="100"/>
        <c:tickLblSkip val="1"/>
        <c:tickMarkSkip val="1"/>
        <c:noMultiLvlLbl val="0"/>
      </c:catAx>
      <c:valAx>
        <c:axId val="217895296"/>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788492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6540863426554496E-2"/>
          <c:y val="0.15072637392718499"/>
          <c:w val="0.89008062333015603"/>
          <c:h val="0.72757078549538801"/>
        </c:manualLayout>
      </c:layout>
      <c:lineChart>
        <c:grouping val="standard"/>
        <c:varyColors val="0"/>
        <c:ser>
          <c:idx val="0"/>
          <c:order val="0"/>
          <c:spPr>
            <a:ln>
              <a:solidFill>
                <a:srgbClr val="00B0F0"/>
              </a:solidFill>
            </a:ln>
          </c:spPr>
          <c:marker>
            <c:symbol val="none"/>
          </c:marker>
          <c:cat>
            <c:strRef>
              <c:f>MORTAL!$F$30:$Q$30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MORTAL!$F$33:$Q$33</c:f>
              <c:numCache>
                <c:formatCode>0.0</c:formatCode>
                <c:ptCount val="12"/>
                <c:pt idx="0">
                  <c:v>28.436018957345969</c:v>
                </c:pt>
                <c:pt idx="1">
                  <c:v>27.372262773722628</c:v>
                </c:pt>
                <c:pt idx="2">
                  <c:v>18.018018018018019</c:v>
                </c:pt>
                <c:pt idx="3">
                  <c:v>9.2348284960422173</c:v>
                </c:pt>
                <c:pt idx="4">
                  <c:v>8.3916083916083917</c:v>
                </c:pt>
                <c:pt idx="5">
                  <c:v>22.415940224159403</c:v>
                </c:pt>
                <c:pt idx="6">
                  <c:v>12.531328320802004</c:v>
                </c:pt>
                <c:pt idx="7">
                  <c:v>14.844804318488528</c:v>
                </c:pt>
                <c:pt idx="8">
                  <c:v>8.9974293059125969</c:v>
                </c:pt>
                <c:pt idx="9">
                  <c:v>16.726403823178018</c:v>
                </c:pt>
                <c:pt idx="10">
                  <c:v>13.530135301353015</c:v>
                </c:pt>
                <c:pt idx="11">
                  <c:v>6.7934782608695654</c:v>
                </c:pt>
              </c:numCache>
            </c:numRef>
          </c:val>
          <c:smooth val="0"/>
          <c:extLst>
            <c:ext xmlns:c16="http://schemas.microsoft.com/office/drawing/2014/chart" uri="{C3380CC4-5D6E-409C-BE32-E72D297353CC}">
              <c16:uniqueId val="{00000000-FA98-472F-B0FE-9E00F88FF9E3}"/>
            </c:ext>
          </c:extLst>
        </c:ser>
        <c:ser>
          <c:idx val="1"/>
          <c:order val="1"/>
          <c:spPr>
            <a:ln>
              <a:solidFill>
                <a:schemeClr val="accent2">
                  <a:lumMod val="50000"/>
                </a:schemeClr>
              </a:solidFill>
            </a:ln>
          </c:spPr>
          <c:marker>
            <c:symbol val="none"/>
          </c:marker>
          <c:cat>
            <c:strRef>
              <c:f>MORTAL!$F$30:$Q$30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MORTAL!$F$34:$Q$34</c:f>
              <c:numCache>
                <c:formatCode>0.0</c:formatCode>
                <c:ptCount val="12"/>
                <c:pt idx="0">
                  <c:v>35.294117647058826</c:v>
                </c:pt>
                <c:pt idx="1">
                  <c:v>31.645569620253166</c:v>
                </c:pt>
                <c:pt idx="2">
                  <c:v>20.79002079002079</c:v>
                </c:pt>
                <c:pt idx="3">
                  <c:v>10.657193605683837</c:v>
                </c:pt>
                <c:pt idx="4">
                  <c:v>37.520391517128871</c:v>
                </c:pt>
                <c:pt idx="5">
                  <c:v>45.454545454545453</c:v>
                </c:pt>
                <c:pt idx="6">
                  <c:v>26.785714285714285</c:v>
                </c:pt>
                <c:pt idx="7">
                  <c:v>9.1407678244972583</c:v>
                </c:pt>
                <c:pt idx="8">
                  <c:v>6.932409012131715</c:v>
                </c:pt>
                <c:pt idx="9">
                  <c:v>7.6481835564053533</c:v>
                </c:pt>
                <c:pt idx="10">
                  <c:v>19.960079840319363</c:v>
                </c:pt>
                <c:pt idx="11">
                  <c:v>9.5419847328244281</c:v>
                </c:pt>
              </c:numCache>
            </c:numRef>
          </c:val>
          <c:smooth val="0"/>
          <c:extLst>
            <c:ext xmlns:c16="http://schemas.microsoft.com/office/drawing/2014/chart" uri="{C3380CC4-5D6E-409C-BE32-E72D297353CC}">
              <c16:uniqueId val="{00000001-FA98-472F-B0FE-9E00F88FF9E3}"/>
            </c:ext>
          </c:extLst>
        </c:ser>
        <c:ser>
          <c:idx val="2"/>
          <c:order val="2"/>
          <c:spPr>
            <a:ln>
              <a:solidFill>
                <a:schemeClr val="accent3">
                  <a:lumMod val="50000"/>
                </a:schemeClr>
              </a:solidFill>
            </a:ln>
          </c:spPr>
          <c:marker>
            <c:symbol val="none"/>
          </c:marker>
          <c:cat>
            <c:strRef>
              <c:f>MORTAL!$F$30:$Q$30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MORTAL!$F$35:$Q$35</c:f>
              <c:numCache>
                <c:formatCode>General</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extLst>
            <c:ext xmlns:c16="http://schemas.microsoft.com/office/drawing/2014/chart" uri="{C3380CC4-5D6E-409C-BE32-E72D297353CC}">
              <c16:uniqueId val="{00000002-FA98-472F-B0FE-9E00F88FF9E3}"/>
            </c:ext>
          </c:extLst>
        </c:ser>
        <c:dLbls>
          <c:showLegendKey val="0"/>
          <c:showVal val="0"/>
          <c:showCatName val="0"/>
          <c:showSerName val="0"/>
          <c:showPercent val="0"/>
          <c:showBubbleSize val="0"/>
        </c:dLbls>
        <c:smooth val="0"/>
        <c:axId val="217006464"/>
        <c:axId val="217008384"/>
      </c:lineChart>
      <c:catAx>
        <c:axId val="21700646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874581726667"/>
              <c:y val="0.941500376519824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7008384"/>
        <c:crosses val="autoZero"/>
        <c:auto val="1"/>
        <c:lblAlgn val="ctr"/>
        <c:lblOffset val="100"/>
        <c:tickLblSkip val="1"/>
        <c:tickMarkSkip val="1"/>
        <c:noMultiLvlLbl val="0"/>
      </c:catAx>
      <c:valAx>
        <c:axId val="21700838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700646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9692779533378703E-2"/>
          <c:y val="0.16718862706604501"/>
          <c:w val="0.891820218703261"/>
          <c:h val="0.72377704930581799"/>
        </c:manualLayout>
      </c:layout>
      <c:lineChart>
        <c:grouping val="standard"/>
        <c:varyColors val="0"/>
        <c:ser>
          <c:idx val="0"/>
          <c:order val="0"/>
          <c:spPr>
            <a:ln>
              <a:solidFill>
                <a:srgbClr val="00B0F0"/>
              </a:solidFill>
            </a:ln>
          </c:spPr>
          <c:marker>
            <c:symbol val="none"/>
          </c:marker>
          <c:cat>
            <c:strRef>
              <c:f>INFECC!$F$30:$Q$30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INFECC!$F$33:$Q$33</c:f>
              <c:numCache>
                <c:formatCode>0.0</c:formatCode>
                <c:ptCount val="12"/>
                <c:pt idx="0">
                  <c:v>1.2678288431061806</c:v>
                </c:pt>
                <c:pt idx="1">
                  <c:v>1.098901098901099</c:v>
                </c:pt>
                <c:pt idx="2">
                  <c:v>0.30211480362537763</c:v>
                </c:pt>
                <c:pt idx="3">
                  <c:v>0.26385224274406333</c:v>
                </c:pt>
                <c:pt idx="4">
                  <c:v>0.56577086280056577</c:v>
                </c:pt>
                <c:pt idx="5">
                  <c:v>0.37878787878787878</c:v>
                </c:pt>
                <c:pt idx="6">
                  <c:v>0.62656641604010022</c:v>
                </c:pt>
                <c:pt idx="7">
                  <c:v>1.0796221322537112</c:v>
                </c:pt>
                <c:pt idx="8">
                  <c:v>0.38560411311053983</c:v>
                </c:pt>
                <c:pt idx="9">
                  <c:v>0.47789725209080047</c:v>
                </c:pt>
                <c:pt idx="10">
                  <c:v>0.49200492004920049</c:v>
                </c:pt>
                <c:pt idx="11">
                  <c:v>0.95108695652173925</c:v>
                </c:pt>
              </c:numCache>
            </c:numRef>
          </c:val>
          <c:smooth val="0"/>
          <c:extLst>
            <c:ext xmlns:c16="http://schemas.microsoft.com/office/drawing/2014/chart" uri="{C3380CC4-5D6E-409C-BE32-E72D297353CC}">
              <c16:uniqueId val="{00000000-2D1D-4A7D-81B9-AE09D13211EA}"/>
            </c:ext>
          </c:extLst>
        </c:ser>
        <c:ser>
          <c:idx val="1"/>
          <c:order val="1"/>
          <c:spPr>
            <a:ln>
              <a:solidFill>
                <a:schemeClr val="accent2">
                  <a:lumMod val="50000"/>
                </a:schemeClr>
              </a:solidFill>
            </a:ln>
          </c:spPr>
          <c:marker>
            <c:symbol val="none"/>
          </c:marker>
          <c:cat>
            <c:strRef>
              <c:f>INFECC!$F$30:$Q$30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INFECC!$F$34:$Q$34</c:f>
              <c:numCache>
                <c:formatCode>0.0</c:formatCode>
                <c:ptCount val="12"/>
                <c:pt idx="0">
                  <c:v>0</c:v>
                </c:pt>
                <c:pt idx="1">
                  <c:v>0</c:v>
                </c:pt>
                <c:pt idx="2">
                  <c:v>0.62370062370062374</c:v>
                </c:pt>
                <c:pt idx="3">
                  <c:v>2.0491803278688523</c:v>
                </c:pt>
                <c:pt idx="4">
                  <c:v>0.18587360594795538</c:v>
                </c:pt>
                <c:pt idx="5">
                  <c:v>0.80645161290322576</c:v>
                </c:pt>
                <c:pt idx="6">
                  <c:v>0.2061855670103093</c:v>
                </c:pt>
                <c:pt idx="7">
                  <c:v>0.18281535648994515</c:v>
                </c:pt>
                <c:pt idx="8">
                  <c:v>0.34662045060658575</c:v>
                </c:pt>
                <c:pt idx="9">
                  <c:v>0</c:v>
                </c:pt>
                <c:pt idx="10">
                  <c:v>0.39920159680638717</c:v>
                </c:pt>
                <c:pt idx="11">
                  <c:v>0.19083969465648853</c:v>
                </c:pt>
              </c:numCache>
            </c:numRef>
          </c:val>
          <c:smooth val="0"/>
          <c:extLst>
            <c:ext xmlns:c16="http://schemas.microsoft.com/office/drawing/2014/chart" uri="{C3380CC4-5D6E-409C-BE32-E72D297353CC}">
              <c16:uniqueId val="{00000001-2D1D-4A7D-81B9-AE09D13211EA}"/>
            </c:ext>
          </c:extLst>
        </c:ser>
        <c:ser>
          <c:idx val="2"/>
          <c:order val="2"/>
          <c:spPr>
            <a:ln>
              <a:solidFill>
                <a:schemeClr val="accent3">
                  <a:lumMod val="50000"/>
                </a:schemeClr>
              </a:solidFill>
            </a:ln>
          </c:spPr>
          <c:marker>
            <c:symbol val="none"/>
          </c:marker>
          <c:cat>
            <c:strRef>
              <c:f>INFECC!$F$30:$Q$30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INFECC!$F$35:$Q$35</c:f>
              <c:numCache>
                <c:formatCode>0.0</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2D1D-4A7D-81B9-AE09D13211EA}"/>
            </c:ext>
          </c:extLst>
        </c:ser>
        <c:dLbls>
          <c:showLegendKey val="0"/>
          <c:showVal val="0"/>
          <c:showCatName val="0"/>
          <c:showSerName val="0"/>
          <c:showPercent val="0"/>
          <c:showBubbleSize val="0"/>
        </c:dLbls>
        <c:smooth val="0"/>
        <c:axId val="217024768"/>
        <c:axId val="217686400"/>
      </c:lineChart>
      <c:catAx>
        <c:axId val="21702476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7966893708838498"/>
              <c:y val="0.945389551241827"/>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7686400"/>
        <c:crosses val="autoZero"/>
        <c:auto val="1"/>
        <c:lblAlgn val="ctr"/>
        <c:lblOffset val="100"/>
        <c:tickLblSkip val="1"/>
        <c:tickMarkSkip val="1"/>
        <c:noMultiLvlLbl val="0"/>
      </c:catAx>
      <c:valAx>
        <c:axId val="217686400"/>
        <c:scaling>
          <c:orientation val="minMax"/>
        </c:scaling>
        <c:delete val="0"/>
        <c:axPos val="l"/>
        <c:majorGridlines/>
        <c:numFmt formatCode="0.0" sourceLinked="0"/>
        <c:majorTickMark val="out"/>
        <c:minorTickMark val="none"/>
        <c:tickLblPos val="nextTo"/>
        <c:txPr>
          <a:bodyPr rot="0" vert="horz"/>
          <a:lstStyle/>
          <a:p>
            <a:pPr>
              <a:defRPr>
                <a:solidFill>
                  <a:sysClr val="windowText" lastClr="000000"/>
                </a:solidFill>
              </a:defRPr>
            </a:pPr>
            <a:endParaRPr lang="es-CO"/>
          </a:p>
        </c:txPr>
        <c:crossAx val="21702476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'EV ADVER'!$F$31:$Q$31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ADVER'!$F$34:$Q$34</c:f>
              <c:numCache>
                <c:formatCode>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0-B235-493B-98DE-9CCE6F7AADEC}"/>
            </c:ext>
          </c:extLst>
        </c:ser>
        <c:ser>
          <c:idx val="1"/>
          <c:order val="1"/>
          <c:spPr>
            <a:ln>
              <a:solidFill>
                <a:schemeClr val="accent2">
                  <a:lumMod val="50000"/>
                </a:schemeClr>
              </a:solidFill>
            </a:ln>
          </c:spPr>
          <c:marker>
            <c:symbol val="none"/>
          </c:marker>
          <c:cat>
            <c:strRef>
              <c:f>'EV ADVER'!$F$31:$Q$31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ADVER'!$F$35:$Q$35</c:f>
              <c:numCache>
                <c:formatCode>0</c:formatCode>
                <c:ptCount val="12"/>
                <c:pt idx="0">
                  <c:v>92.307692307692307</c:v>
                </c:pt>
                <c:pt idx="1">
                  <c:v>96.969696969696969</c:v>
                </c:pt>
                <c:pt idx="2">
                  <c:v>91.666666666666657</c:v>
                </c:pt>
                <c:pt idx="3">
                  <c:v>94.444444444444443</c:v>
                </c:pt>
                <c:pt idx="4">
                  <c:v>92.307692307692307</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1-B235-493B-98DE-9CCE6F7AADEC}"/>
            </c:ext>
          </c:extLst>
        </c:ser>
        <c:ser>
          <c:idx val="2"/>
          <c:order val="2"/>
          <c:spPr>
            <a:ln>
              <a:solidFill>
                <a:schemeClr val="accent3">
                  <a:lumMod val="50000"/>
                </a:schemeClr>
              </a:solidFill>
            </a:ln>
          </c:spPr>
          <c:marker>
            <c:symbol val="none"/>
          </c:marker>
          <c:cat>
            <c:strRef>
              <c:f>'EV ADVER'!$F$31:$Q$31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ADVER'!$F$36:$Q$36</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2-B235-493B-98DE-9CCE6F7AADEC}"/>
            </c:ext>
          </c:extLst>
        </c:ser>
        <c:dLbls>
          <c:showLegendKey val="0"/>
          <c:showVal val="0"/>
          <c:showCatName val="0"/>
          <c:showSerName val="0"/>
          <c:showPercent val="0"/>
          <c:showBubbleSize val="0"/>
        </c:dLbls>
        <c:smooth val="0"/>
        <c:axId val="218096000"/>
        <c:axId val="218097920"/>
      </c:lineChart>
      <c:catAx>
        <c:axId val="21809600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8097920"/>
        <c:crosses val="autoZero"/>
        <c:auto val="1"/>
        <c:lblAlgn val="ctr"/>
        <c:lblOffset val="100"/>
        <c:tickLblSkip val="1"/>
        <c:tickMarkSkip val="1"/>
        <c:noMultiLvlLbl val="0"/>
      </c:catAx>
      <c:valAx>
        <c:axId val="21809792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80960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'CAIDAS HOSPIT'!$F$31:$Q$31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HOSPIT'!$F$34:$Q$34</c:f>
              <c:numCache>
                <c:formatCode>0</c:formatCode>
                <c:ptCount val="12"/>
                <c:pt idx="0">
                  <c:v>0</c:v>
                </c:pt>
                <c:pt idx="1">
                  <c:v>2.6648900732844769</c:v>
                </c:pt>
                <c:pt idx="2">
                  <c:v>0.60569351907934588</c:v>
                </c:pt>
                <c:pt idx="3">
                  <c:v>1.0626992561105206</c:v>
                </c:pt>
                <c:pt idx="4">
                  <c:v>0.62421972534332082</c:v>
                </c:pt>
                <c:pt idx="5">
                  <c:v>0</c:v>
                </c:pt>
                <c:pt idx="6">
                  <c:v>0.99453008453505709</c:v>
                </c:pt>
                <c:pt idx="7">
                  <c:v>0</c:v>
                </c:pt>
                <c:pt idx="8">
                  <c:v>0</c:v>
                </c:pt>
                <c:pt idx="9">
                  <c:v>0</c:v>
                </c:pt>
                <c:pt idx="10">
                  <c:v>0.56148231330713083</c:v>
                </c:pt>
                <c:pt idx="11">
                  <c:v>1.2300123001230012</c:v>
                </c:pt>
              </c:numCache>
            </c:numRef>
          </c:val>
          <c:smooth val="0"/>
          <c:extLst>
            <c:ext xmlns:c16="http://schemas.microsoft.com/office/drawing/2014/chart" uri="{C3380CC4-5D6E-409C-BE32-E72D297353CC}">
              <c16:uniqueId val="{00000000-B024-4AEF-9089-AD1E5606210D}"/>
            </c:ext>
          </c:extLst>
        </c:ser>
        <c:ser>
          <c:idx val="1"/>
          <c:order val="1"/>
          <c:spPr>
            <a:ln>
              <a:solidFill>
                <a:schemeClr val="accent2">
                  <a:lumMod val="50000"/>
                </a:schemeClr>
              </a:solidFill>
            </a:ln>
          </c:spPr>
          <c:marker>
            <c:symbol val="none"/>
          </c:marker>
          <c:cat>
            <c:strRef>
              <c:f>'CAIDAS HOSPIT'!$F$31:$Q$31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HOSPIT'!$F$35:$Q$35</c:f>
              <c:numCache>
                <c:formatCode>_-* #,##0.0000_-;\-* #,##0.0000_-;_-* "-"_-;_-@_-</c:formatCode>
                <c:ptCount val="12"/>
                <c:pt idx="0">
                  <c:v>0.61236987140232702</c:v>
                </c:pt>
                <c:pt idx="1">
                  <c:v>4.0760869565217392</c:v>
                </c:pt>
                <c:pt idx="2">
                  <c:v>1.8099547511312217</c:v>
                </c:pt>
                <c:pt idx="3">
                  <c:v>1.1764705882352939</c:v>
                </c:pt>
                <c:pt idx="4">
                  <c:v>0.88456435205661221</c:v>
                </c:pt>
                <c:pt idx="5">
                  <c:v>0.9765625</c:v>
                </c:pt>
                <c:pt idx="6">
                  <c:v>5.3571428571428568</c:v>
                </c:pt>
                <c:pt idx="7">
                  <c:v>0.70721357850070721</c:v>
                </c:pt>
                <c:pt idx="8">
                  <c:v>0.71073205401563611</c:v>
                </c:pt>
                <c:pt idx="9">
                  <c:v>0</c:v>
                </c:pt>
                <c:pt idx="10">
                  <c:v>0</c:v>
                </c:pt>
                <c:pt idx="11">
                  <c:v>0</c:v>
                </c:pt>
              </c:numCache>
            </c:numRef>
          </c:val>
          <c:smooth val="0"/>
          <c:extLst>
            <c:ext xmlns:c16="http://schemas.microsoft.com/office/drawing/2014/chart" uri="{C3380CC4-5D6E-409C-BE32-E72D297353CC}">
              <c16:uniqueId val="{00000001-B024-4AEF-9089-AD1E5606210D}"/>
            </c:ext>
          </c:extLst>
        </c:ser>
        <c:ser>
          <c:idx val="2"/>
          <c:order val="2"/>
          <c:spPr>
            <a:ln>
              <a:solidFill>
                <a:schemeClr val="accent3">
                  <a:lumMod val="50000"/>
                </a:schemeClr>
              </a:solidFill>
            </a:ln>
          </c:spPr>
          <c:marker>
            <c:symbol val="none"/>
          </c:marker>
          <c:cat>
            <c:strRef>
              <c:f>'CAIDAS HOSPIT'!$F$31:$Q$31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HOSPIT'!$F$36:$Q$36</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B024-4AEF-9089-AD1E5606210D}"/>
            </c:ext>
          </c:extLst>
        </c:ser>
        <c:dLbls>
          <c:showLegendKey val="0"/>
          <c:showVal val="0"/>
          <c:showCatName val="0"/>
          <c:showSerName val="0"/>
          <c:showPercent val="0"/>
          <c:showBubbleSize val="0"/>
        </c:dLbls>
        <c:smooth val="0"/>
        <c:axId val="218719744"/>
        <c:axId val="218721664"/>
      </c:lineChart>
      <c:catAx>
        <c:axId val="21871974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8721664"/>
        <c:crosses val="autoZero"/>
        <c:auto val="1"/>
        <c:lblAlgn val="ctr"/>
        <c:lblOffset val="100"/>
        <c:tickLblSkip val="1"/>
        <c:tickMarkSkip val="1"/>
        <c:noMultiLvlLbl val="0"/>
      </c:catAx>
      <c:valAx>
        <c:axId val="21872166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871974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'CAIDAS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URG'!$F$34:$Q$34</c:f>
              <c:numCache>
                <c:formatCode>0</c:formatCode>
                <c:ptCount val="12"/>
                <c:pt idx="0">
                  <c:v>0</c:v>
                </c:pt>
                <c:pt idx="1">
                  <c:v>0</c:v>
                </c:pt>
                <c:pt idx="2">
                  <c:v>0</c:v>
                </c:pt>
                <c:pt idx="3">
                  <c:v>0</c:v>
                </c:pt>
                <c:pt idx="4">
                  <c:v>0.36258158085569253</c:v>
                </c:pt>
                <c:pt idx="5">
                  <c:v>0</c:v>
                </c:pt>
                <c:pt idx="6">
                  <c:v>0</c:v>
                </c:pt>
                <c:pt idx="7">
                  <c:v>0.35498757543485976</c:v>
                </c:pt>
                <c:pt idx="8">
                  <c:v>0</c:v>
                </c:pt>
                <c:pt idx="9">
                  <c:v>0.36549707602339176</c:v>
                </c:pt>
                <c:pt idx="10">
                  <c:v>0</c:v>
                </c:pt>
                <c:pt idx="11">
                  <c:v>0</c:v>
                </c:pt>
              </c:numCache>
            </c:numRef>
          </c:val>
          <c:smooth val="0"/>
          <c:extLst>
            <c:ext xmlns:c16="http://schemas.microsoft.com/office/drawing/2014/chart" uri="{C3380CC4-5D6E-409C-BE32-E72D297353CC}">
              <c16:uniqueId val="{00000000-AE8E-409B-9C46-437D87FF80A5}"/>
            </c:ext>
          </c:extLst>
        </c:ser>
        <c:ser>
          <c:idx val="1"/>
          <c:order val="1"/>
          <c:spPr>
            <a:ln>
              <a:solidFill>
                <a:schemeClr val="accent2">
                  <a:lumMod val="50000"/>
                </a:schemeClr>
              </a:solidFill>
            </a:ln>
          </c:spPr>
          <c:marker>
            <c:symbol val="none"/>
          </c:marker>
          <c:cat>
            <c:strRef>
              <c:f>'CAIDAS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URG'!$F$35:$Q$35</c:f>
              <c:numCache>
                <c:formatCode>_-* #,##0.0000_-;\-* #,##0.0000_-;_-*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E8E-409B-9C46-437D87FF80A5}"/>
            </c:ext>
          </c:extLst>
        </c:ser>
        <c:ser>
          <c:idx val="2"/>
          <c:order val="2"/>
          <c:spPr>
            <a:ln>
              <a:solidFill>
                <a:schemeClr val="accent3">
                  <a:lumMod val="50000"/>
                </a:schemeClr>
              </a:solidFill>
            </a:ln>
          </c:spPr>
          <c:marker>
            <c:symbol val="none"/>
          </c:marker>
          <c:cat>
            <c:strRef>
              <c:f>'CAIDAS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URG'!$F$36:$Q$36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E8E-409B-9C46-437D87FF80A5}"/>
            </c:ext>
          </c:extLst>
        </c:ser>
        <c:dLbls>
          <c:showLegendKey val="0"/>
          <c:showVal val="0"/>
          <c:showCatName val="0"/>
          <c:showSerName val="0"/>
          <c:showPercent val="0"/>
          <c:showBubbleSize val="0"/>
        </c:dLbls>
        <c:smooth val="0"/>
        <c:axId val="218552960"/>
        <c:axId val="218555136"/>
      </c:lineChart>
      <c:catAx>
        <c:axId val="21855296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8555136"/>
        <c:crosses val="autoZero"/>
        <c:auto val="1"/>
        <c:lblAlgn val="ctr"/>
        <c:lblOffset val="100"/>
        <c:tickLblSkip val="1"/>
        <c:tickMarkSkip val="1"/>
        <c:noMultiLvlLbl val="0"/>
      </c:catAx>
      <c:valAx>
        <c:axId val="218555136"/>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855296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spPr>
            <a:ln>
              <a:solidFill>
                <a:schemeClr val="tx2">
                  <a:lumMod val="75000"/>
                </a:schemeClr>
              </a:solidFill>
            </a:ln>
          </c:spPr>
          <c:marker>
            <c:symbol val="none"/>
          </c:marker>
          <c:cat>
            <c:strRef>
              <c:f>'CAIDAS CEXT'!$F$31:$Q$31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CEXT'!$F$34:$Q$34</c:f>
              <c:numCache>
                <c:formatCode>0</c:formatCode>
                <c:ptCount val="12"/>
                <c:pt idx="0">
                  <c:v>0</c:v>
                </c:pt>
                <c:pt idx="1">
                  <c:v>0</c:v>
                </c:pt>
                <c:pt idx="2">
                  <c:v>0</c:v>
                </c:pt>
                <c:pt idx="3">
                  <c:v>1.5048908954100828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F4B-413D-9693-9876DBE5BA30}"/>
            </c:ext>
          </c:extLst>
        </c:ser>
        <c:ser>
          <c:idx val="1"/>
          <c:order val="1"/>
          <c:spPr>
            <a:ln>
              <a:solidFill>
                <a:schemeClr val="accent2">
                  <a:lumMod val="50000"/>
                </a:schemeClr>
              </a:solidFill>
            </a:ln>
          </c:spPr>
          <c:marker>
            <c:symbol val="none"/>
          </c:marker>
          <c:cat>
            <c:strRef>
              <c:f>'CAIDAS CEXT'!$F$31:$Q$31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CEXT'!$F$35:$Q$35</c:f>
              <c:numCache>
                <c:formatCode>_-* #,##0.0000_-;\-* #,##0.0000_-;_-* "-"_-;_-@_-</c:formatCode>
                <c:ptCount val="12"/>
                <c:pt idx="0">
                  <c:v>0</c:v>
                </c:pt>
                <c:pt idx="1">
                  <c:v>0</c:v>
                </c:pt>
                <c:pt idx="2">
                  <c:v>0</c:v>
                </c:pt>
                <c:pt idx="3">
                  <c:v>0.12611930886618741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F4B-413D-9693-9876DBE5BA30}"/>
            </c:ext>
          </c:extLst>
        </c:ser>
        <c:ser>
          <c:idx val="2"/>
          <c:order val="2"/>
          <c:spPr>
            <a:ln>
              <a:solidFill>
                <a:schemeClr val="accent3">
                  <a:lumMod val="50000"/>
                </a:schemeClr>
              </a:solidFill>
            </a:ln>
          </c:spPr>
          <c:marker>
            <c:symbol val="none"/>
          </c:marker>
          <c:cat>
            <c:strRef>
              <c:f>'CAIDAS CEXT'!$F$31:$Q$31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CEXT'!$F$36:$Q$36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F4B-413D-9693-9876DBE5BA30}"/>
            </c:ext>
          </c:extLst>
        </c:ser>
        <c:dLbls>
          <c:showLegendKey val="0"/>
          <c:showVal val="0"/>
          <c:showCatName val="0"/>
          <c:showSerName val="0"/>
          <c:showPercent val="0"/>
          <c:showBubbleSize val="0"/>
        </c:dLbls>
        <c:smooth val="0"/>
        <c:axId val="218775552"/>
        <c:axId val="218777472"/>
      </c:lineChart>
      <c:catAx>
        <c:axId val="21877555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8777472"/>
        <c:crosses val="autoZero"/>
        <c:auto val="1"/>
        <c:lblAlgn val="ctr"/>
        <c:lblOffset val="100"/>
        <c:tickLblSkip val="1"/>
        <c:tickMarkSkip val="1"/>
        <c:noMultiLvlLbl val="0"/>
      </c:catAx>
      <c:valAx>
        <c:axId val="21877747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877555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'CAIDAS LAB'!$F$31:$Q$31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LAB'!$F$34:$Q$34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64A-4F25-886E-7430A548323D}"/>
            </c:ext>
          </c:extLst>
        </c:ser>
        <c:ser>
          <c:idx val="1"/>
          <c:order val="1"/>
          <c:spPr>
            <a:ln>
              <a:solidFill>
                <a:schemeClr val="accent2">
                  <a:lumMod val="50000"/>
                </a:schemeClr>
              </a:solidFill>
            </a:ln>
          </c:spPr>
          <c:marker>
            <c:symbol val="none"/>
          </c:marker>
          <c:cat>
            <c:strRef>
              <c:f>'CAIDAS LAB'!$F$31:$Q$31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LAB'!$F$35:$Q$35</c:f>
              <c:numCache>
                <c:formatCode>0.00</c:formatCode>
                <c:ptCount val="12"/>
                <c:pt idx="0">
                  <c:v>0</c:v>
                </c:pt>
                <c:pt idx="1">
                  <c:v>0</c:v>
                </c:pt>
                <c:pt idx="2">
                  <c:v>0</c:v>
                </c:pt>
                <c:pt idx="3">
                  <c:v>0</c:v>
                </c:pt>
                <c:pt idx="4">
                  <c:v>0</c:v>
                </c:pt>
                <c:pt idx="5">
                  <c:v>0</c:v>
                </c:pt>
                <c:pt idx="6">
                  <c:v>0</c:v>
                </c:pt>
                <c:pt idx="7">
                  <c:v>0</c:v>
                </c:pt>
                <c:pt idx="8">
                  <c:v>0.4306632213608958</c:v>
                </c:pt>
                <c:pt idx="9">
                  <c:v>0</c:v>
                </c:pt>
                <c:pt idx="10">
                  <c:v>0</c:v>
                </c:pt>
                <c:pt idx="11">
                  <c:v>0</c:v>
                </c:pt>
              </c:numCache>
            </c:numRef>
          </c:val>
          <c:smooth val="0"/>
          <c:extLst>
            <c:ext xmlns:c16="http://schemas.microsoft.com/office/drawing/2014/chart" uri="{C3380CC4-5D6E-409C-BE32-E72D297353CC}">
              <c16:uniqueId val="{00000001-164A-4F25-886E-7430A548323D}"/>
            </c:ext>
          </c:extLst>
        </c:ser>
        <c:ser>
          <c:idx val="2"/>
          <c:order val="2"/>
          <c:spPr>
            <a:ln>
              <a:solidFill>
                <a:schemeClr val="accent3">
                  <a:lumMod val="50000"/>
                </a:schemeClr>
              </a:solidFill>
            </a:ln>
          </c:spPr>
          <c:marker>
            <c:symbol val="none"/>
          </c:marker>
          <c:cat>
            <c:strRef>
              <c:f>'CAIDAS LAB'!$F$31:$Q$31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LAB'!$F$36:$Q$36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64A-4F25-886E-7430A548323D}"/>
            </c:ext>
          </c:extLst>
        </c:ser>
        <c:dLbls>
          <c:showLegendKey val="0"/>
          <c:showVal val="0"/>
          <c:showCatName val="0"/>
          <c:showSerName val="0"/>
          <c:showPercent val="0"/>
          <c:showBubbleSize val="0"/>
        </c:dLbls>
        <c:smooth val="0"/>
        <c:axId val="221471872"/>
        <c:axId val="221473792"/>
      </c:lineChart>
      <c:catAx>
        <c:axId val="22147187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1473792"/>
        <c:crosses val="autoZero"/>
        <c:auto val="1"/>
        <c:lblAlgn val="ctr"/>
        <c:lblOffset val="100"/>
        <c:tickLblSkip val="1"/>
        <c:tickMarkSkip val="1"/>
        <c:noMultiLvlLbl val="0"/>
      </c:catAx>
      <c:valAx>
        <c:axId val="22147379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147187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'CAIDAS RX'!$F$31:$Q$31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RX'!$F$34:$Q$34</c:f>
              <c:numCache>
                <c:formatCode>_-* #,##0.00_-;\-* #,##0.00_-;_-*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6DF-4C40-9107-B1F3AF015862}"/>
            </c:ext>
          </c:extLst>
        </c:ser>
        <c:ser>
          <c:idx val="1"/>
          <c:order val="1"/>
          <c:spPr>
            <a:ln>
              <a:solidFill>
                <a:schemeClr val="accent2">
                  <a:lumMod val="50000"/>
                </a:schemeClr>
              </a:solidFill>
            </a:ln>
          </c:spPr>
          <c:marker>
            <c:symbol val="none"/>
          </c:marker>
          <c:cat>
            <c:strRef>
              <c:f>'CAIDAS RX'!$F$31:$Q$31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RX'!$F$35:$Q$35</c:f>
              <c:numCache>
                <c:formatCode>_-* #,##0.000_-;\-* #,##0.000_-;_-* "-"_-;_-@_-</c:formatCode>
                <c:ptCount val="12"/>
                <c:pt idx="0">
                  <c:v>0</c:v>
                </c:pt>
                <c:pt idx="1">
                  <c:v>0</c:v>
                </c:pt>
                <c:pt idx="2">
                  <c:v>0</c:v>
                </c:pt>
                <c:pt idx="3">
                  <c:v>0</c:v>
                </c:pt>
                <c:pt idx="4">
                  <c:v>0</c:v>
                </c:pt>
                <c:pt idx="5">
                  <c:v>0</c:v>
                </c:pt>
                <c:pt idx="6">
                  <c:v>0</c:v>
                </c:pt>
                <c:pt idx="7">
                  <c:v>0</c:v>
                </c:pt>
                <c:pt idx="8">
                  <c:v>0</c:v>
                </c:pt>
                <c:pt idx="9">
                  <c:v>0</c:v>
                </c:pt>
                <c:pt idx="10">
                  <c:v>0.3575259206292456</c:v>
                </c:pt>
                <c:pt idx="11">
                  <c:v>0</c:v>
                </c:pt>
              </c:numCache>
            </c:numRef>
          </c:val>
          <c:smooth val="0"/>
          <c:extLst>
            <c:ext xmlns:c16="http://schemas.microsoft.com/office/drawing/2014/chart" uri="{C3380CC4-5D6E-409C-BE32-E72D297353CC}">
              <c16:uniqueId val="{00000001-B6DF-4C40-9107-B1F3AF015862}"/>
            </c:ext>
          </c:extLst>
        </c:ser>
        <c:ser>
          <c:idx val="2"/>
          <c:order val="2"/>
          <c:spPr>
            <a:ln>
              <a:solidFill>
                <a:schemeClr val="accent3">
                  <a:lumMod val="50000"/>
                </a:schemeClr>
              </a:solidFill>
            </a:ln>
          </c:spPr>
          <c:marker>
            <c:symbol val="none"/>
          </c:marker>
          <c:cat>
            <c:strRef>
              <c:f>'CAIDAS RX'!$F$31:$Q$31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RX'!$F$36:$Q$36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6DF-4C40-9107-B1F3AF015862}"/>
            </c:ext>
          </c:extLst>
        </c:ser>
        <c:dLbls>
          <c:showLegendKey val="0"/>
          <c:showVal val="0"/>
          <c:showCatName val="0"/>
          <c:showSerName val="0"/>
          <c:showPercent val="0"/>
          <c:showBubbleSize val="0"/>
        </c:dLbls>
        <c:smooth val="0"/>
        <c:axId val="219027712"/>
        <c:axId val="219029888"/>
      </c:lineChart>
      <c:catAx>
        <c:axId val="21902771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19029888"/>
        <c:crosses val="autoZero"/>
        <c:auto val="1"/>
        <c:lblAlgn val="ctr"/>
        <c:lblOffset val="100"/>
        <c:tickLblSkip val="1"/>
        <c:tickMarkSkip val="1"/>
        <c:noMultiLvlLbl val="0"/>
      </c:catAx>
      <c:valAx>
        <c:axId val="21902988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1902771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74744823563695E-2"/>
          <c:y val="0.15060409448818901"/>
          <c:w val="0.89007776805677097"/>
          <c:h val="0.73026225721784799"/>
        </c:manualLayout>
      </c:layout>
      <c:lineChart>
        <c:grouping val="standard"/>
        <c:varyColors val="0"/>
        <c:ser>
          <c:idx val="0"/>
          <c:order val="0"/>
          <c:marker>
            <c:symbol val="none"/>
          </c:marker>
          <c:trendline>
            <c:spPr>
              <a:ln w="22225">
                <a:solidFill>
                  <a:schemeClr val="tx2">
                    <a:lumMod val="75000"/>
                  </a:schemeClr>
                </a:solidFill>
              </a:ln>
            </c:spPr>
            <c:trendlineType val="linear"/>
            <c:dispRSqr val="0"/>
            <c:dispEq val="0"/>
          </c:trendline>
          <c:cat>
            <c:strRef>
              <c:f>'OP ORTOPEDIA'!$E$30:$P$30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ORTOPEDIA'!$E$33:$P$33</c:f>
              <c:numCache>
                <c:formatCode>0.0</c:formatCode>
                <c:ptCount val="12"/>
                <c:pt idx="1">
                  <c:v>11.430730478589421</c:v>
                </c:pt>
                <c:pt idx="2">
                  <c:v>12.35576923076923</c:v>
                </c:pt>
                <c:pt idx="3">
                  <c:v>12.122857142857143</c:v>
                </c:pt>
                <c:pt idx="4">
                  <c:v>10.668711656441717</c:v>
                </c:pt>
                <c:pt idx="5">
                  <c:v>8.8928571428571423</c:v>
                </c:pt>
                <c:pt idx="6">
                  <c:v>19.577937649880095</c:v>
                </c:pt>
                <c:pt idx="7">
                  <c:v>11.886934673366834</c:v>
                </c:pt>
                <c:pt idx="8">
                  <c:v>10.266355140186915</c:v>
                </c:pt>
                <c:pt idx="9">
                  <c:v>13.288288288288289</c:v>
                </c:pt>
                <c:pt idx="10">
                  <c:v>15.128526645768025</c:v>
                </c:pt>
                <c:pt idx="11">
                  <c:v>12.661891117478509</c:v>
                </c:pt>
              </c:numCache>
            </c:numRef>
          </c:val>
          <c:smooth val="0"/>
          <c:extLst>
            <c:ext xmlns:c16="http://schemas.microsoft.com/office/drawing/2014/chart" uri="{C3380CC4-5D6E-409C-BE32-E72D297353CC}">
              <c16:uniqueId val="{00000000-9A92-410A-A740-B436B8AD014A}"/>
            </c:ext>
          </c:extLst>
        </c:ser>
        <c:ser>
          <c:idx val="1"/>
          <c:order val="1"/>
          <c:marker>
            <c:symbol val="none"/>
          </c:marker>
          <c:cat>
            <c:strRef>
              <c:f>'OP ORTOPEDIA'!$E$30:$P$30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ORTOPEDIA'!$E$34:$P$34</c:f>
              <c:numCache>
                <c:formatCode>0.0</c:formatCode>
                <c:ptCount val="12"/>
              </c:numCache>
            </c:numRef>
          </c:val>
          <c:smooth val="0"/>
          <c:extLst>
            <c:ext xmlns:c16="http://schemas.microsoft.com/office/drawing/2014/chart" uri="{C3380CC4-5D6E-409C-BE32-E72D297353CC}">
              <c16:uniqueId val="{00000001-9A92-410A-A740-B436B8AD014A}"/>
            </c:ext>
          </c:extLst>
        </c:ser>
        <c:ser>
          <c:idx val="2"/>
          <c:order val="2"/>
          <c:spPr>
            <a:ln>
              <a:solidFill>
                <a:schemeClr val="accent3">
                  <a:lumMod val="50000"/>
                </a:schemeClr>
              </a:solidFill>
            </a:ln>
          </c:spPr>
          <c:marker>
            <c:symbol val="none"/>
          </c:marker>
          <c:cat>
            <c:strRef>
              <c:f>'OP ORTOPEDIA'!$E$30:$P$30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ORTOPEDIA'!$E$35:$P$35</c:f>
              <c:numCache>
                <c:formatCode>General</c:formatCode>
                <c:ptCount val="12"/>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2-9A92-410A-A740-B436B8AD014A}"/>
            </c:ext>
          </c:extLst>
        </c:ser>
        <c:dLbls>
          <c:showLegendKey val="0"/>
          <c:showVal val="0"/>
          <c:showCatName val="0"/>
          <c:showSerName val="0"/>
          <c:showPercent val="0"/>
          <c:showBubbleSize val="0"/>
        </c:dLbls>
        <c:smooth val="0"/>
        <c:axId val="235622400"/>
        <c:axId val="235624320"/>
      </c:lineChart>
      <c:catAx>
        <c:axId val="235622400"/>
        <c:scaling>
          <c:orientation val="minMax"/>
        </c:scaling>
        <c:delete val="0"/>
        <c:axPos val="b"/>
        <c:majorGridlines>
          <c:spPr>
            <a:ln>
              <a:solidFill>
                <a:schemeClr val="accent6">
                  <a:lumMod val="60000"/>
                  <a:lumOff val="40000"/>
                </a:schemeClr>
              </a:solidFill>
            </a:ln>
          </c:spPr>
        </c:majorGridlines>
        <c:title>
          <c:tx>
            <c:rich>
              <a:bodyPr/>
              <a:lstStyle/>
              <a:p>
                <a:pPr>
                  <a:defRPr lang="es-ES"/>
                </a:pPr>
                <a:r>
                  <a:rPr lang="es-ES"/>
                  <a:t>MES</a:t>
                </a:r>
              </a:p>
            </c:rich>
          </c:tx>
          <c:layout>
            <c:manualLayout>
              <c:xMode val="edge"/>
              <c:yMode val="edge"/>
              <c:x val="0.50989539351059499"/>
              <c:y val="0.94261883931175305"/>
            </c:manualLayout>
          </c:layout>
          <c:overlay val="0"/>
          <c:spPr>
            <a:noFill/>
            <a:ln w="25400">
              <a:noFill/>
            </a:ln>
          </c:spPr>
        </c:title>
        <c:numFmt formatCode="General" sourceLinked="1"/>
        <c:majorTickMark val="out"/>
        <c:minorTickMark val="none"/>
        <c:tickLblPos val="low"/>
        <c:txPr>
          <a:bodyPr rot="0" vert="horz"/>
          <a:lstStyle/>
          <a:p>
            <a:pPr>
              <a:defRPr lang="es-ES"/>
            </a:pPr>
            <a:endParaRPr lang="es-CO"/>
          </a:p>
        </c:txPr>
        <c:crossAx val="235624320"/>
        <c:crosses val="autoZero"/>
        <c:auto val="1"/>
        <c:lblAlgn val="ctr"/>
        <c:lblOffset val="100"/>
        <c:tickLblSkip val="1"/>
        <c:tickMarkSkip val="1"/>
        <c:noMultiLvlLbl val="0"/>
      </c:catAx>
      <c:valAx>
        <c:axId val="235624320"/>
        <c:scaling>
          <c:orientation val="minMax"/>
        </c:scaling>
        <c:delete val="0"/>
        <c:axPos val="l"/>
        <c:majorGridlines/>
        <c:title>
          <c:tx>
            <c:rich>
              <a:bodyPr rot="-5400000" vert="horz"/>
              <a:lstStyle/>
              <a:p>
                <a:pPr>
                  <a:defRPr lang="es-ES"/>
                </a:pPr>
                <a:r>
                  <a:rPr lang="es-ES"/>
                  <a:t>DIAS</a:t>
                </a:r>
              </a:p>
            </c:rich>
          </c:tx>
          <c:layout>
            <c:manualLayout>
              <c:xMode val="edge"/>
              <c:yMode val="edge"/>
              <c:x val="1.6500111399118599E-3"/>
              <c:y val="0.43931875182268998"/>
            </c:manualLayout>
          </c:layout>
          <c:overlay val="0"/>
          <c:spPr>
            <a:noFill/>
            <a:ln w="25400">
              <a:noFill/>
            </a:ln>
          </c:spPr>
        </c:title>
        <c:numFmt formatCode="General" sourceLinked="0"/>
        <c:majorTickMark val="out"/>
        <c:minorTickMark val="none"/>
        <c:tickLblPos val="nextTo"/>
        <c:txPr>
          <a:bodyPr rot="0" vert="horz"/>
          <a:lstStyle/>
          <a:p>
            <a:pPr>
              <a:defRPr lang="es-ES"/>
            </a:pPr>
            <a:endParaRPr lang="es-CO"/>
          </a:p>
        </c:txPr>
        <c:crossAx val="2356224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03" r="0.750000000000003" t="1" header="0" footer="0"/>
    <c:pageSetup paperSize="9" orientation="landscape" verticalDpi="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'CAIDAS EVADV'!$F$31:$Q$31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EVADV'!$F$34:$Q$34</c:f>
              <c:numCache>
                <c:formatCode>_-* #,##0_-;\-* #,##0_-;_-* "-"??_-;_-@_-</c:formatCode>
                <c:ptCount val="12"/>
                <c:pt idx="0">
                  <c:v>0</c:v>
                </c:pt>
                <c:pt idx="1">
                  <c:v>0</c:v>
                </c:pt>
                <c:pt idx="2">
                  <c:v>0</c:v>
                </c:pt>
                <c:pt idx="3">
                  <c:v>0</c:v>
                </c:pt>
                <c:pt idx="4">
                  <c:v>50</c:v>
                </c:pt>
                <c:pt idx="5">
                  <c:v>0</c:v>
                </c:pt>
                <c:pt idx="6">
                  <c:v>0</c:v>
                </c:pt>
                <c:pt idx="7">
                  <c:v>100</c:v>
                </c:pt>
                <c:pt idx="8">
                  <c:v>0</c:v>
                </c:pt>
                <c:pt idx="9">
                  <c:v>100</c:v>
                </c:pt>
                <c:pt idx="10">
                  <c:v>0</c:v>
                </c:pt>
                <c:pt idx="11">
                  <c:v>0</c:v>
                </c:pt>
              </c:numCache>
            </c:numRef>
          </c:val>
          <c:smooth val="0"/>
          <c:extLst>
            <c:ext xmlns:c16="http://schemas.microsoft.com/office/drawing/2014/chart" uri="{C3380CC4-5D6E-409C-BE32-E72D297353CC}">
              <c16:uniqueId val="{00000000-03D3-4C63-8212-406907B91416}"/>
            </c:ext>
          </c:extLst>
        </c:ser>
        <c:ser>
          <c:idx val="1"/>
          <c:order val="1"/>
          <c:spPr>
            <a:ln>
              <a:solidFill>
                <a:schemeClr val="accent2">
                  <a:lumMod val="50000"/>
                </a:schemeClr>
              </a:solidFill>
            </a:ln>
          </c:spPr>
          <c:marker>
            <c:symbol val="none"/>
          </c:marker>
          <c:cat>
            <c:strRef>
              <c:f>'CAIDAS EVADV'!$F$31:$Q$31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EVADV'!$F$35:$Q$35</c:f>
              <c:numCache>
                <c:formatCode>0</c:formatCode>
                <c:ptCount val="12"/>
                <c:pt idx="0">
                  <c:v>100</c:v>
                </c:pt>
                <c:pt idx="1">
                  <c:v>100</c:v>
                </c:pt>
                <c:pt idx="2">
                  <c:v>100</c:v>
                </c:pt>
                <c:pt idx="3">
                  <c:v>66.666666666666657</c:v>
                </c:pt>
                <c:pt idx="4">
                  <c:v>100</c:v>
                </c:pt>
                <c:pt idx="5">
                  <c:v>50</c:v>
                </c:pt>
                <c:pt idx="6">
                  <c:v>33.333333333333329</c:v>
                </c:pt>
                <c:pt idx="7">
                  <c:v>0</c:v>
                </c:pt>
                <c:pt idx="8">
                  <c:v>50</c:v>
                </c:pt>
                <c:pt idx="9">
                  <c:v>0</c:v>
                </c:pt>
                <c:pt idx="10">
                  <c:v>100</c:v>
                </c:pt>
                <c:pt idx="11">
                  <c:v>0</c:v>
                </c:pt>
              </c:numCache>
            </c:numRef>
          </c:val>
          <c:smooth val="0"/>
          <c:extLst>
            <c:ext xmlns:c16="http://schemas.microsoft.com/office/drawing/2014/chart" uri="{C3380CC4-5D6E-409C-BE32-E72D297353CC}">
              <c16:uniqueId val="{00000001-03D3-4C63-8212-406907B91416}"/>
            </c:ext>
          </c:extLst>
        </c:ser>
        <c:ser>
          <c:idx val="2"/>
          <c:order val="2"/>
          <c:marker>
            <c:symbol val="none"/>
          </c:marker>
          <c:cat>
            <c:strRef>
              <c:f>'CAIDAS EVADV'!$F$31:$Q$31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EVADV'!$F$36:$Q$36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D3-4C63-8212-406907B91416}"/>
            </c:ext>
          </c:extLst>
        </c:ser>
        <c:dLbls>
          <c:showLegendKey val="0"/>
          <c:showVal val="0"/>
          <c:showCatName val="0"/>
          <c:showSerName val="0"/>
          <c:showPercent val="0"/>
          <c:showBubbleSize val="0"/>
        </c:dLbls>
        <c:smooth val="0"/>
        <c:axId val="221552000"/>
        <c:axId val="221562368"/>
      </c:lineChart>
      <c:catAx>
        <c:axId val="22155200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1562368"/>
        <c:crosses val="autoZero"/>
        <c:auto val="1"/>
        <c:lblAlgn val="ctr"/>
        <c:lblOffset val="100"/>
        <c:tickLblSkip val="1"/>
        <c:tickMarkSkip val="1"/>
        <c:noMultiLvlLbl val="0"/>
      </c:catAx>
      <c:valAx>
        <c:axId val="22156236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15520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'CAIDAS INCID'!$F$31:$Q$31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INCID'!$F$34:$Q$34</c:f>
              <c:numCache>
                <c:formatCode>0</c:formatCode>
                <c:ptCount val="12"/>
                <c:pt idx="0">
                  <c:v>100</c:v>
                </c:pt>
                <c:pt idx="1">
                  <c:v>100</c:v>
                </c:pt>
                <c:pt idx="2">
                  <c:v>100</c:v>
                </c:pt>
                <c:pt idx="3">
                  <c:v>100</c:v>
                </c:pt>
                <c:pt idx="4">
                  <c:v>50</c:v>
                </c:pt>
                <c:pt idx="5">
                  <c:v>0</c:v>
                </c:pt>
                <c:pt idx="6">
                  <c:v>100</c:v>
                </c:pt>
                <c:pt idx="7">
                  <c:v>0</c:v>
                </c:pt>
                <c:pt idx="8">
                  <c:v>0</c:v>
                </c:pt>
                <c:pt idx="9">
                  <c:v>0</c:v>
                </c:pt>
                <c:pt idx="10">
                  <c:v>100</c:v>
                </c:pt>
                <c:pt idx="11">
                  <c:v>100</c:v>
                </c:pt>
              </c:numCache>
            </c:numRef>
          </c:val>
          <c:smooth val="0"/>
          <c:extLst>
            <c:ext xmlns:c16="http://schemas.microsoft.com/office/drawing/2014/chart" uri="{C3380CC4-5D6E-409C-BE32-E72D297353CC}">
              <c16:uniqueId val="{00000000-53D1-47A6-9274-3BB72C32539F}"/>
            </c:ext>
          </c:extLst>
        </c:ser>
        <c:ser>
          <c:idx val="1"/>
          <c:order val="1"/>
          <c:spPr>
            <a:ln>
              <a:solidFill>
                <a:schemeClr val="accent2">
                  <a:lumMod val="50000"/>
                </a:schemeClr>
              </a:solidFill>
            </a:ln>
          </c:spPr>
          <c:marker>
            <c:symbol val="none"/>
          </c:marker>
          <c:cat>
            <c:strRef>
              <c:f>'CAIDAS INCID'!$F$31:$Q$31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INCID'!$F$35:$Q$35</c:f>
              <c:numCache>
                <c:formatCode>0</c:formatCode>
                <c:ptCount val="12"/>
                <c:pt idx="0">
                  <c:v>0</c:v>
                </c:pt>
                <c:pt idx="1">
                  <c:v>0</c:v>
                </c:pt>
                <c:pt idx="2">
                  <c:v>0</c:v>
                </c:pt>
                <c:pt idx="3">
                  <c:v>33.333333333333329</c:v>
                </c:pt>
                <c:pt idx="4">
                  <c:v>0</c:v>
                </c:pt>
                <c:pt idx="5">
                  <c:v>50</c:v>
                </c:pt>
                <c:pt idx="6">
                  <c:v>66.666666666666657</c:v>
                </c:pt>
                <c:pt idx="7">
                  <c:v>100</c:v>
                </c:pt>
                <c:pt idx="8">
                  <c:v>50</c:v>
                </c:pt>
                <c:pt idx="9">
                  <c:v>0</c:v>
                </c:pt>
                <c:pt idx="10">
                  <c:v>0</c:v>
                </c:pt>
                <c:pt idx="11">
                  <c:v>0</c:v>
                </c:pt>
              </c:numCache>
            </c:numRef>
          </c:val>
          <c:smooth val="0"/>
          <c:extLst>
            <c:ext xmlns:c16="http://schemas.microsoft.com/office/drawing/2014/chart" uri="{C3380CC4-5D6E-409C-BE32-E72D297353CC}">
              <c16:uniqueId val="{00000001-53D1-47A6-9274-3BB72C32539F}"/>
            </c:ext>
          </c:extLst>
        </c:ser>
        <c:ser>
          <c:idx val="2"/>
          <c:order val="2"/>
          <c:spPr>
            <a:ln>
              <a:solidFill>
                <a:schemeClr val="accent3">
                  <a:lumMod val="50000"/>
                </a:schemeClr>
              </a:solidFill>
            </a:ln>
          </c:spPr>
          <c:marker>
            <c:symbol val="none"/>
          </c:marker>
          <c:cat>
            <c:strRef>
              <c:f>'CAIDAS INCID'!$F$31:$Q$31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'CAIDAS INCID'!$F$36:$Q$36</c:f>
              <c:numCache>
                <c:formatCode>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2-53D1-47A6-9274-3BB72C32539F}"/>
            </c:ext>
          </c:extLst>
        </c:ser>
        <c:dLbls>
          <c:showLegendKey val="0"/>
          <c:showVal val="0"/>
          <c:showCatName val="0"/>
          <c:showSerName val="0"/>
          <c:showPercent val="0"/>
          <c:showBubbleSize val="0"/>
        </c:dLbls>
        <c:smooth val="0"/>
        <c:axId val="221762304"/>
        <c:axId val="221764224"/>
      </c:lineChart>
      <c:catAx>
        <c:axId val="22176230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1764224"/>
        <c:crosses val="autoZero"/>
        <c:auto val="1"/>
        <c:lblAlgn val="ctr"/>
        <c:lblOffset val="100"/>
        <c:tickLblSkip val="1"/>
        <c:tickMarkSkip val="1"/>
        <c:noMultiLvlLbl val="0"/>
      </c:catAx>
      <c:valAx>
        <c:axId val="22176422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176230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'EV AD MED H'!$F$31:$Q$31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H'!$F$34:$Q$34</c:f>
              <c:numCache>
                <c:formatCode>0</c:formatCode>
                <c:ptCount val="12"/>
                <c:pt idx="0">
                  <c:v>0</c:v>
                </c:pt>
                <c:pt idx="1">
                  <c:v>3.3333333333333335</c:v>
                </c:pt>
                <c:pt idx="2">
                  <c:v>4.7619047619047619</c:v>
                </c:pt>
                <c:pt idx="3">
                  <c:v>0</c:v>
                </c:pt>
                <c:pt idx="4">
                  <c:v>5</c:v>
                </c:pt>
                <c:pt idx="5">
                  <c:v>6.25</c:v>
                </c:pt>
                <c:pt idx="6">
                  <c:v>0</c:v>
                </c:pt>
                <c:pt idx="7">
                  <c:v>16.666666666666664</c:v>
                </c:pt>
                <c:pt idx="8">
                  <c:v>0</c:v>
                </c:pt>
                <c:pt idx="9">
                  <c:v>0</c:v>
                </c:pt>
                <c:pt idx="10">
                  <c:v>0</c:v>
                </c:pt>
                <c:pt idx="11">
                  <c:v>0</c:v>
                </c:pt>
              </c:numCache>
            </c:numRef>
          </c:val>
          <c:smooth val="0"/>
          <c:extLst>
            <c:ext xmlns:c16="http://schemas.microsoft.com/office/drawing/2014/chart" uri="{C3380CC4-5D6E-409C-BE32-E72D297353CC}">
              <c16:uniqueId val="{00000000-E387-4842-8C8F-1F215FF0ED70}"/>
            </c:ext>
          </c:extLst>
        </c:ser>
        <c:ser>
          <c:idx val="1"/>
          <c:order val="1"/>
          <c:spPr>
            <a:ln>
              <a:solidFill>
                <a:schemeClr val="accent2">
                  <a:lumMod val="50000"/>
                </a:schemeClr>
              </a:solidFill>
            </a:ln>
          </c:spPr>
          <c:marker>
            <c:symbol val="none"/>
          </c:marker>
          <c:cat>
            <c:strRef>
              <c:f>'EV AD MED H'!$F$31:$Q$31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H'!$F$35:$Q$35</c:f>
              <c:numCache>
                <c:formatCode>0</c:formatCode>
                <c:ptCount val="12"/>
                <c:pt idx="0">
                  <c:v>0</c:v>
                </c:pt>
                <c:pt idx="1">
                  <c:v>9.0909090909090917</c:v>
                </c:pt>
                <c:pt idx="2">
                  <c:v>0</c:v>
                </c:pt>
                <c:pt idx="3">
                  <c:v>5.5555555555555554</c:v>
                </c:pt>
                <c:pt idx="4">
                  <c:v>0</c:v>
                </c:pt>
                <c:pt idx="5">
                  <c:v>6.8965517241379306</c:v>
                </c:pt>
                <c:pt idx="6">
                  <c:v>4.5454545454545459</c:v>
                </c:pt>
                <c:pt idx="7">
                  <c:v>0</c:v>
                </c:pt>
                <c:pt idx="8">
                  <c:v>0</c:v>
                </c:pt>
                <c:pt idx="9">
                  <c:v>0</c:v>
                </c:pt>
                <c:pt idx="10">
                  <c:v>0</c:v>
                </c:pt>
                <c:pt idx="11">
                  <c:v>25</c:v>
                </c:pt>
              </c:numCache>
            </c:numRef>
          </c:val>
          <c:smooth val="0"/>
          <c:extLst>
            <c:ext xmlns:c16="http://schemas.microsoft.com/office/drawing/2014/chart" uri="{C3380CC4-5D6E-409C-BE32-E72D297353CC}">
              <c16:uniqueId val="{00000001-E387-4842-8C8F-1F215FF0ED70}"/>
            </c:ext>
          </c:extLst>
        </c:ser>
        <c:ser>
          <c:idx val="2"/>
          <c:order val="2"/>
          <c:spPr>
            <a:ln>
              <a:solidFill>
                <a:schemeClr val="accent3">
                  <a:lumMod val="50000"/>
                </a:schemeClr>
              </a:solidFill>
            </a:ln>
          </c:spPr>
          <c:marker>
            <c:symbol val="none"/>
          </c:marker>
          <c:cat>
            <c:strRef>
              <c:f>'EV AD MED H'!$F$31:$Q$31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H'!$F$36:$Q$36</c:f>
              <c:numCache>
                <c:formatCode>General</c:formatCode>
                <c:ptCount val="12"/>
                <c:pt idx="0">
                  <c:v>3</c:v>
                </c:pt>
                <c:pt idx="1">
                  <c:v>3</c:v>
                </c:pt>
                <c:pt idx="2">
                  <c:v>3</c:v>
                </c:pt>
                <c:pt idx="3">
                  <c:v>3</c:v>
                </c:pt>
                <c:pt idx="4">
                  <c:v>3</c:v>
                </c:pt>
                <c:pt idx="5">
                  <c:v>0</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E387-4842-8C8F-1F215FF0ED70}"/>
            </c:ext>
          </c:extLst>
        </c:ser>
        <c:dLbls>
          <c:showLegendKey val="0"/>
          <c:showVal val="0"/>
          <c:showCatName val="0"/>
          <c:showSerName val="0"/>
          <c:showPercent val="0"/>
          <c:showBubbleSize val="0"/>
        </c:dLbls>
        <c:smooth val="0"/>
        <c:axId val="221935488"/>
        <c:axId val="221941760"/>
      </c:lineChart>
      <c:catAx>
        <c:axId val="22193548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1941760"/>
        <c:crosses val="autoZero"/>
        <c:auto val="1"/>
        <c:lblAlgn val="ctr"/>
        <c:lblOffset val="100"/>
        <c:tickLblSkip val="1"/>
        <c:tickMarkSkip val="1"/>
        <c:noMultiLvlLbl val="0"/>
      </c:catAx>
      <c:valAx>
        <c:axId val="22194176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193548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'EV AD MED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URG'!$F$34:$Q$34</c:f>
              <c:numCache>
                <c:formatCode>0</c:formatCode>
                <c:ptCount val="12"/>
                <c:pt idx="0">
                  <c:v>0</c:v>
                </c:pt>
                <c:pt idx="1">
                  <c:v>0</c:v>
                </c:pt>
                <c:pt idx="2">
                  <c:v>0</c:v>
                </c:pt>
                <c:pt idx="3">
                  <c:v>0</c:v>
                </c:pt>
                <c:pt idx="4">
                  <c:v>0</c:v>
                </c:pt>
                <c:pt idx="5">
                  <c:v>6.25</c:v>
                </c:pt>
                <c:pt idx="6">
                  <c:v>0</c:v>
                </c:pt>
                <c:pt idx="7">
                  <c:v>8.3333333333333321</c:v>
                </c:pt>
                <c:pt idx="8">
                  <c:v>0</c:v>
                </c:pt>
                <c:pt idx="9">
                  <c:v>0</c:v>
                </c:pt>
                <c:pt idx="10">
                  <c:v>0</c:v>
                </c:pt>
                <c:pt idx="11">
                  <c:v>0</c:v>
                </c:pt>
              </c:numCache>
            </c:numRef>
          </c:val>
          <c:smooth val="0"/>
          <c:extLst>
            <c:ext xmlns:c16="http://schemas.microsoft.com/office/drawing/2014/chart" uri="{C3380CC4-5D6E-409C-BE32-E72D297353CC}">
              <c16:uniqueId val="{00000000-308B-4D72-80DD-F701D4A8E885}"/>
            </c:ext>
          </c:extLst>
        </c:ser>
        <c:ser>
          <c:idx val="1"/>
          <c:order val="1"/>
          <c:spPr>
            <a:ln>
              <a:solidFill>
                <a:schemeClr val="accent2">
                  <a:lumMod val="50000"/>
                </a:schemeClr>
              </a:solidFill>
            </a:ln>
          </c:spPr>
          <c:marker>
            <c:symbol val="none"/>
          </c:marker>
          <c:cat>
            <c:strRef>
              <c:f>'EV AD MED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URG'!$F$35:$Q$35</c:f>
              <c:numCache>
                <c:formatCode>0</c:formatCode>
                <c:ptCount val="12"/>
                <c:pt idx="0">
                  <c:v>0</c:v>
                </c:pt>
                <c:pt idx="1">
                  <c:v>0</c:v>
                </c:pt>
                <c:pt idx="2">
                  <c:v>0</c:v>
                </c:pt>
                <c:pt idx="3">
                  <c:v>0</c:v>
                </c:pt>
                <c:pt idx="4">
                  <c:v>0</c:v>
                </c:pt>
                <c:pt idx="5">
                  <c:v>0</c:v>
                </c:pt>
                <c:pt idx="6">
                  <c:v>0</c:v>
                </c:pt>
                <c:pt idx="7">
                  <c:v>3.8461538461538463</c:v>
                </c:pt>
                <c:pt idx="8">
                  <c:v>0</c:v>
                </c:pt>
                <c:pt idx="9">
                  <c:v>0</c:v>
                </c:pt>
                <c:pt idx="10">
                  <c:v>12.5</c:v>
                </c:pt>
                <c:pt idx="11">
                  <c:v>0</c:v>
                </c:pt>
              </c:numCache>
            </c:numRef>
          </c:val>
          <c:smooth val="0"/>
          <c:extLst>
            <c:ext xmlns:c16="http://schemas.microsoft.com/office/drawing/2014/chart" uri="{C3380CC4-5D6E-409C-BE32-E72D297353CC}">
              <c16:uniqueId val="{00000001-308B-4D72-80DD-F701D4A8E885}"/>
            </c:ext>
          </c:extLst>
        </c:ser>
        <c:ser>
          <c:idx val="2"/>
          <c:order val="2"/>
          <c:spPr>
            <a:ln>
              <a:solidFill>
                <a:schemeClr val="accent3">
                  <a:lumMod val="50000"/>
                </a:schemeClr>
              </a:solidFill>
            </a:ln>
          </c:spPr>
          <c:marker>
            <c:symbol val="none"/>
          </c:marker>
          <c:cat>
            <c:strRef>
              <c:f>'EV AD MED URG'!$F$31:$Q$31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'EV AD MED URG'!$F$36:$Q$36</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308B-4D72-80DD-F701D4A8E885}"/>
            </c:ext>
          </c:extLst>
        </c:ser>
        <c:dLbls>
          <c:showLegendKey val="0"/>
          <c:showVal val="0"/>
          <c:showCatName val="0"/>
          <c:showSerName val="0"/>
          <c:showPercent val="0"/>
          <c:showBubbleSize val="0"/>
        </c:dLbls>
        <c:smooth val="0"/>
        <c:axId val="223411200"/>
        <c:axId val="222372992"/>
      </c:lineChart>
      <c:catAx>
        <c:axId val="22341120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2372992"/>
        <c:crosses val="autoZero"/>
        <c:auto val="1"/>
        <c:lblAlgn val="ctr"/>
        <c:lblOffset val="100"/>
        <c:tickLblSkip val="1"/>
        <c:tickMarkSkip val="1"/>
        <c:noMultiLvlLbl val="0"/>
      </c:catAx>
      <c:valAx>
        <c:axId val="22237299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34112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'ULCERAS PTE HOS'!$F$31:$Q$31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'ULCERAS PTE HOS'!$F$34:$Q$34</c:f>
              <c:numCache>
                <c:formatCode>0</c:formatCode>
                <c:ptCount val="12"/>
                <c:pt idx="0">
                  <c:v>2.5356576862123612</c:v>
                </c:pt>
                <c:pt idx="1">
                  <c:v>2.197802197802198</c:v>
                </c:pt>
                <c:pt idx="2">
                  <c:v>0.45317220543806652</c:v>
                </c:pt>
                <c:pt idx="3">
                  <c:v>0.39577836411609502</c:v>
                </c:pt>
                <c:pt idx="4">
                  <c:v>0.70721357850070721</c:v>
                </c:pt>
                <c:pt idx="5">
                  <c:v>0.25252525252525254</c:v>
                </c:pt>
                <c:pt idx="6">
                  <c:v>0.62656641604010022</c:v>
                </c:pt>
                <c:pt idx="7">
                  <c:v>0.40485829959514169</c:v>
                </c:pt>
                <c:pt idx="8">
                  <c:v>0</c:v>
                </c:pt>
                <c:pt idx="9">
                  <c:v>1.0752688172043012</c:v>
                </c:pt>
                <c:pt idx="10">
                  <c:v>0.12300123001230012</c:v>
                </c:pt>
                <c:pt idx="11">
                  <c:v>0.1358695652173913</c:v>
                </c:pt>
              </c:numCache>
            </c:numRef>
          </c:val>
          <c:smooth val="0"/>
          <c:extLst>
            <c:ext xmlns:c16="http://schemas.microsoft.com/office/drawing/2014/chart" uri="{C3380CC4-5D6E-409C-BE32-E72D297353CC}">
              <c16:uniqueId val="{00000000-1A77-4CB4-9953-677FA75566DC}"/>
            </c:ext>
          </c:extLst>
        </c:ser>
        <c:ser>
          <c:idx val="1"/>
          <c:order val="1"/>
          <c:spPr>
            <a:ln>
              <a:solidFill>
                <a:schemeClr val="accent2">
                  <a:lumMod val="50000"/>
                </a:schemeClr>
              </a:solidFill>
            </a:ln>
          </c:spPr>
          <c:marker>
            <c:symbol val="none"/>
          </c:marker>
          <c:cat>
            <c:strRef>
              <c:f>'ULCERAS PTE HOS'!$F$31:$Q$31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'ULCERAS PTE HOS'!$F$35:$Q$35</c:f>
              <c:numCache>
                <c:formatCode>_-* #,##0.000_-;\-* #,##0.000_-;_-* "-"_-;_-@_-</c:formatCode>
                <c:ptCount val="12"/>
                <c:pt idx="0">
                  <c:v>0.19607843137254902</c:v>
                </c:pt>
                <c:pt idx="1">
                  <c:v>1.03359173126615</c:v>
                </c:pt>
                <c:pt idx="2">
                  <c:v>0.41580041580041582</c:v>
                </c:pt>
                <c:pt idx="3">
                  <c:v>0.53285968028419184</c:v>
                </c:pt>
                <c:pt idx="4">
                  <c:v>2.1207177814029365</c:v>
                </c:pt>
                <c:pt idx="5">
                  <c:v>2.6223776223776225</c:v>
                </c:pt>
                <c:pt idx="6">
                  <c:v>1.7857142857142856</c:v>
                </c:pt>
                <c:pt idx="7">
                  <c:v>1.6453382084095063</c:v>
                </c:pt>
                <c:pt idx="8">
                  <c:v>0.98684210526315785</c:v>
                </c:pt>
                <c:pt idx="9">
                  <c:v>0.18050541516245489</c:v>
                </c:pt>
                <c:pt idx="10">
                  <c:v>0.53763440860215062</c:v>
                </c:pt>
                <c:pt idx="11">
                  <c:v>1.202749140893471</c:v>
                </c:pt>
              </c:numCache>
            </c:numRef>
          </c:val>
          <c:smooth val="0"/>
          <c:extLst>
            <c:ext xmlns:c16="http://schemas.microsoft.com/office/drawing/2014/chart" uri="{C3380CC4-5D6E-409C-BE32-E72D297353CC}">
              <c16:uniqueId val="{00000001-1A77-4CB4-9953-677FA75566DC}"/>
            </c:ext>
          </c:extLst>
        </c:ser>
        <c:ser>
          <c:idx val="2"/>
          <c:order val="2"/>
          <c:spPr>
            <a:ln>
              <a:solidFill>
                <a:schemeClr val="accent3">
                  <a:lumMod val="50000"/>
                </a:schemeClr>
              </a:solidFill>
            </a:ln>
          </c:spPr>
          <c:marker>
            <c:symbol val="none"/>
          </c:marker>
          <c:cat>
            <c:strRef>
              <c:f>'ULCERAS PTE HOS'!$F$31:$Q$31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'ULCERAS PTE HOS'!$F$36:$Q$36</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1A77-4CB4-9953-677FA75566DC}"/>
            </c:ext>
          </c:extLst>
        </c:ser>
        <c:dLbls>
          <c:showLegendKey val="0"/>
          <c:showVal val="0"/>
          <c:showCatName val="0"/>
          <c:showSerName val="0"/>
          <c:showPercent val="0"/>
          <c:showBubbleSize val="0"/>
        </c:dLbls>
        <c:smooth val="0"/>
        <c:axId val="222704000"/>
        <c:axId val="222705920"/>
      </c:lineChart>
      <c:catAx>
        <c:axId val="22270400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2705920"/>
        <c:crosses val="autoZero"/>
        <c:auto val="1"/>
        <c:lblAlgn val="ctr"/>
        <c:lblOffset val="100"/>
        <c:tickLblSkip val="1"/>
        <c:tickMarkSkip val="1"/>
        <c:noMultiLvlLbl val="0"/>
      </c:catAx>
      <c:valAx>
        <c:axId val="22270592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27040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'REMISIONES AMB Y HOSP'!$F$31:$Q$31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'REMISIONES AMB Y HOSP'!$F$34:$Q$34</c:f>
              <c:numCache>
                <c:formatCode>0</c:formatCode>
                <c:ptCount val="12"/>
                <c:pt idx="0">
                  <c:v>5.0552922590837284</c:v>
                </c:pt>
                <c:pt idx="1">
                  <c:v>6.2043795620437958</c:v>
                </c:pt>
                <c:pt idx="2">
                  <c:v>8.5585585585585591</c:v>
                </c:pt>
                <c:pt idx="3">
                  <c:v>5.9366754617414248</c:v>
                </c:pt>
                <c:pt idx="4">
                  <c:v>6.8531468531468533</c:v>
                </c:pt>
                <c:pt idx="5">
                  <c:v>2.4906600249066</c:v>
                </c:pt>
                <c:pt idx="6">
                  <c:v>4.5112781954887211</c:v>
                </c:pt>
                <c:pt idx="7">
                  <c:v>4.5883940620782733</c:v>
                </c:pt>
                <c:pt idx="8">
                  <c:v>7.4550128534704374</c:v>
                </c:pt>
                <c:pt idx="9">
                  <c:v>1.9115890083632019</c:v>
                </c:pt>
                <c:pt idx="10">
                  <c:v>3.0750307503075032</c:v>
                </c:pt>
                <c:pt idx="11">
                  <c:v>0</c:v>
                </c:pt>
              </c:numCache>
            </c:numRef>
          </c:val>
          <c:smooth val="0"/>
          <c:extLst>
            <c:ext xmlns:c16="http://schemas.microsoft.com/office/drawing/2014/chart" uri="{C3380CC4-5D6E-409C-BE32-E72D297353CC}">
              <c16:uniqueId val="{00000000-0715-4D10-BE8C-F4BD7EE19C45}"/>
            </c:ext>
          </c:extLst>
        </c:ser>
        <c:ser>
          <c:idx val="1"/>
          <c:order val="1"/>
          <c:spPr>
            <a:ln>
              <a:solidFill>
                <a:schemeClr val="accent2">
                  <a:lumMod val="50000"/>
                </a:schemeClr>
              </a:solidFill>
            </a:ln>
          </c:spPr>
          <c:marker>
            <c:symbol val="none"/>
          </c:marker>
          <c:cat>
            <c:strRef>
              <c:f>'REMISIONES AMB Y HOSP'!$F$31:$Q$31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'REMISIONES AMB Y HOSP'!$F$35:$Q$35</c:f>
              <c:numCache>
                <c:formatCode>0</c:formatCode>
                <c:ptCount val="12"/>
              </c:numCache>
            </c:numRef>
          </c:val>
          <c:smooth val="0"/>
          <c:extLst>
            <c:ext xmlns:c16="http://schemas.microsoft.com/office/drawing/2014/chart" uri="{C3380CC4-5D6E-409C-BE32-E72D297353CC}">
              <c16:uniqueId val="{00000001-0715-4D10-BE8C-F4BD7EE19C45}"/>
            </c:ext>
          </c:extLst>
        </c:ser>
        <c:ser>
          <c:idx val="2"/>
          <c:order val="2"/>
          <c:spPr>
            <a:ln>
              <a:solidFill>
                <a:schemeClr val="accent3">
                  <a:lumMod val="50000"/>
                </a:schemeClr>
              </a:solidFill>
            </a:ln>
          </c:spPr>
          <c:marker>
            <c:symbol val="none"/>
          </c:marker>
          <c:cat>
            <c:strRef>
              <c:f>'REMISIONES AMB Y HOSP'!$F$31:$Q$31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'REMISIONES AMB Y HOSP'!$F$36:$Q$36</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0715-4D10-BE8C-F4BD7EE19C45}"/>
            </c:ext>
          </c:extLst>
        </c:ser>
        <c:dLbls>
          <c:showLegendKey val="0"/>
          <c:showVal val="0"/>
          <c:showCatName val="0"/>
          <c:showSerName val="0"/>
          <c:showPercent val="0"/>
          <c:showBubbleSize val="0"/>
        </c:dLbls>
        <c:smooth val="0"/>
        <c:axId val="222017024"/>
        <c:axId val="222018944"/>
      </c:lineChart>
      <c:catAx>
        <c:axId val="22201702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2018944"/>
        <c:crosses val="autoZero"/>
        <c:auto val="1"/>
        <c:lblAlgn val="ctr"/>
        <c:lblOffset val="100"/>
        <c:tickLblSkip val="1"/>
        <c:tickMarkSkip val="1"/>
        <c:noMultiLvlLbl val="0"/>
      </c:catAx>
      <c:valAx>
        <c:axId val="22201894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201702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69371381768696E-2"/>
          <c:y val="0.12634796413604499"/>
          <c:w val="0.87029681692476102"/>
          <c:h val="0.71046583942983599"/>
        </c:manualLayout>
      </c:layout>
      <c:lineChart>
        <c:grouping val="standard"/>
        <c:varyColors val="0"/>
        <c:ser>
          <c:idx val="0"/>
          <c:order val="0"/>
          <c:marker>
            <c:symbol val="none"/>
          </c:marker>
          <c:cat>
            <c:strRef>
              <c:f>'REMIS PARTOS'!$F$31:$Q$31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 PARTOS'!$F$34:$Q$34</c:f>
              <c:numCache>
                <c:formatCode>0</c:formatCode>
                <c:ptCount val="12"/>
                <c:pt idx="0">
                  <c:v>4.6875</c:v>
                </c:pt>
                <c:pt idx="1">
                  <c:v>11.627906976744185</c:v>
                </c:pt>
                <c:pt idx="2">
                  <c:v>9.8591549295774641</c:v>
                </c:pt>
                <c:pt idx="3">
                  <c:v>3.6144578313253009</c:v>
                </c:pt>
                <c:pt idx="4">
                  <c:v>2.7027027027027026</c:v>
                </c:pt>
                <c:pt idx="5">
                  <c:v>3.125</c:v>
                </c:pt>
                <c:pt idx="6">
                  <c:v>7.5757575757575761</c:v>
                </c:pt>
                <c:pt idx="7">
                  <c:v>6.4102564102564097</c:v>
                </c:pt>
                <c:pt idx="8">
                  <c:v>1.7241379310344827</c:v>
                </c:pt>
                <c:pt idx="9">
                  <c:v>10.810810810810811</c:v>
                </c:pt>
                <c:pt idx="10">
                  <c:v>4.0540540540540544</c:v>
                </c:pt>
                <c:pt idx="11">
                  <c:v>0</c:v>
                </c:pt>
              </c:numCache>
            </c:numRef>
          </c:val>
          <c:smooth val="0"/>
          <c:extLst>
            <c:ext xmlns:c16="http://schemas.microsoft.com/office/drawing/2014/chart" uri="{C3380CC4-5D6E-409C-BE32-E72D297353CC}">
              <c16:uniqueId val="{00000000-6709-43BE-9609-59BEA870932C}"/>
            </c:ext>
          </c:extLst>
        </c:ser>
        <c:ser>
          <c:idx val="1"/>
          <c:order val="1"/>
          <c:spPr>
            <a:ln>
              <a:solidFill>
                <a:schemeClr val="accent2">
                  <a:lumMod val="50000"/>
                </a:schemeClr>
              </a:solidFill>
            </a:ln>
          </c:spPr>
          <c:marker>
            <c:symbol val="none"/>
          </c:marker>
          <c:cat>
            <c:strRef>
              <c:f>'REMIS PARTOS'!$F$31:$Q$31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 PARTOS'!$F$35:$Q$35</c:f>
              <c:numCache>
                <c:formatCode>_-* #,##0.00_-;\-* #,##0.00_-;_-* "-"_-;_-@_-</c:formatCode>
                <c:ptCount val="12"/>
                <c:pt idx="0">
                  <c:v>4.8780487804878048</c:v>
                </c:pt>
                <c:pt idx="1">
                  <c:v>0</c:v>
                </c:pt>
                <c:pt idx="2">
                  <c:v>4</c:v>
                </c:pt>
                <c:pt idx="3">
                  <c:v>7.0175438596491224</c:v>
                </c:pt>
                <c:pt idx="4">
                  <c:v>2.0408163265306123</c:v>
                </c:pt>
                <c:pt idx="5">
                  <c:v>4.4117647058823533</c:v>
                </c:pt>
                <c:pt idx="6">
                  <c:v>3.8461538461538463</c:v>
                </c:pt>
                <c:pt idx="7">
                  <c:v>1.5151515151515151</c:v>
                </c:pt>
                <c:pt idx="8">
                  <c:v>0</c:v>
                </c:pt>
                <c:pt idx="9">
                  <c:v>0</c:v>
                </c:pt>
                <c:pt idx="10">
                  <c:v>0</c:v>
                </c:pt>
                <c:pt idx="11">
                  <c:v>0</c:v>
                </c:pt>
              </c:numCache>
            </c:numRef>
          </c:val>
          <c:smooth val="0"/>
          <c:extLst>
            <c:ext xmlns:c16="http://schemas.microsoft.com/office/drawing/2014/chart" uri="{C3380CC4-5D6E-409C-BE32-E72D297353CC}">
              <c16:uniqueId val="{00000001-6709-43BE-9609-59BEA870932C}"/>
            </c:ext>
          </c:extLst>
        </c:ser>
        <c:ser>
          <c:idx val="2"/>
          <c:order val="2"/>
          <c:spPr>
            <a:ln>
              <a:solidFill>
                <a:schemeClr val="accent3">
                  <a:lumMod val="50000"/>
                </a:schemeClr>
              </a:solidFill>
            </a:ln>
          </c:spPr>
          <c:marker>
            <c:symbol val="none"/>
          </c:marker>
          <c:cat>
            <c:strRef>
              <c:f>'REMIS PARTOS'!$F$31:$Q$31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'REMIS PARTOS'!$F$36:$Q$36</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6709-43BE-9609-59BEA870932C}"/>
            </c:ext>
          </c:extLst>
        </c:ser>
        <c:dLbls>
          <c:showLegendKey val="0"/>
          <c:showVal val="0"/>
          <c:showCatName val="0"/>
          <c:showSerName val="0"/>
          <c:showPercent val="0"/>
          <c:showBubbleSize val="0"/>
        </c:dLbls>
        <c:smooth val="0"/>
        <c:axId val="222882432"/>
        <c:axId val="222888704"/>
      </c:lineChart>
      <c:catAx>
        <c:axId val="22288243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6735039097244"/>
              <c:y val="0.948544706023439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2888704"/>
        <c:crosses val="autoZero"/>
        <c:auto val="1"/>
        <c:lblAlgn val="ctr"/>
        <c:lblOffset val="100"/>
        <c:tickLblSkip val="1"/>
        <c:tickMarkSkip val="1"/>
        <c:noMultiLvlLbl val="0"/>
      </c:catAx>
      <c:valAx>
        <c:axId val="22288870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288243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24857947360496E-2"/>
          <c:y val="0.19166031333066499"/>
          <c:w val="0.887808227028417"/>
          <c:h val="0.69632973967531497"/>
        </c:manualLayout>
      </c:layout>
      <c:lineChart>
        <c:grouping val="standard"/>
        <c:varyColors val="0"/>
        <c:ser>
          <c:idx val="0"/>
          <c:order val="0"/>
          <c:spPr>
            <a:ln>
              <a:solidFill>
                <a:srgbClr val="00B0F0"/>
              </a:solidFill>
            </a:ln>
          </c:spPr>
          <c:marker>
            <c:symbol val="none"/>
          </c:marker>
          <c:trendline>
            <c:spPr>
              <a:ln w="19050">
                <a:solidFill>
                  <a:schemeClr val="tx2">
                    <a:lumMod val="50000"/>
                  </a:schemeClr>
                </a:solidFill>
              </a:ln>
            </c:spPr>
            <c:trendlineType val="linear"/>
            <c:dispRSqr val="0"/>
            <c:dispEq val="0"/>
          </c:trendline>
          <c:cat>
            <c:strRef>
              <c:f>'SATISF USU'!$F$30:$Q$30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USU'!$F$33:$Q$33</c:f>
              <c:numCache>
                <c:formatCode>0.0</c:formatCode>
                <c:ptCount val="12"/>
                <c:pt idx="0">
                  <c:v>98.130841121495322</c:v>
                </c:pt>
                <c:pt idx="1">
                  <c:v>99.460916442048514</c:v>
                </c:pt>
                <c:pt idx="2">
                  <c:v>96.730245231607626</c:v>
                </c:pt>
                <c:pt idx="3">
                  <c:v>97.554347826086953</c:v>
                </c:pt>
                <c:pt idx="4">
                  <c:v>83.486238532110093</c:v>
                </c:pt>
                <c:pt idx="5">
                  <c:v>87.735849056603783</c:v>
                </c:pt>
                <c:pt idx="6">
                  <c:v>82.982456140350877</c:v>
                </c:pt>
                <c:pt idx="7">
                  <c:v>86.60907127429806</c:v>
                </c:pt>
                <c:pt idx="8">
                  <c:v>94.970986460348158</c:v>
                </c:pt>
                <c:pt idx="9">
                  <c:v>94.537815126050418</c:v>
                </c:pt>
                <c:pt idx="10">
                  <c:v>96.15384615384616</c:v>
                </c:pt>
                <c:pt idx="11">
                  <c:v>97.292069632495156</c:v>
                </c:pt>
              </c:numCache>
            </c:numRef>
          </c:val>
          <c:smooth val="0"/>
          <c:extLst>
            <c:ext xmlns:c16="http://schemas.microsoft.com/office/drawing/2014/chart" uri="{C3380CC4-5D6E-409C-BE32-E72D297353CC}">
              <c16:uniqueId val="{00000000-DBA9-49F4-9004-D4E43757EF85}"/>
            </c:ext>
          </c:extLst>
        </c:ser>
        <c:ser>
          <c:idx val="1"/>
          <c:order val="1"/>
          <c:spPr>
            <a:ln>
              <a:solidFill>
                <a:schemeClr val="accent2">
                  <a:lumMod val="50000"/>
                </a:schemeClr>
              </a:solidFill>
            </a:ln>
          </c:spPr>
          <c:marker>
            <c:symbol val="none"/>
          </c:marker>
          <c:cat>
            <c:strRef>
              <c:f>'SATISF USU'!$F$30:$Q$30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USU'!$F$34:$Q$34</c:f>
              <c:numCache>
                <c:formatCode>0.0</c:formatCode>
                <c:ptCount val="12"/>
                <c:pt idx="0">
                  <c:v>0</c:v>
                </c:pt>
                <c:pt idx="1">
                  <c:v>0</c:v>
                </c:pt>
                <c:pt idx="2">
                  <c:v>69.005847953216374</c:v>
                </c:pt>
                <c:pt idx="3">
                  <c:v>90</c:v>
                </c:pt>
                <c:pt idx="4">
                  <c:v>92.857142857142861</c:v>
                </c:pt>
                <c:pt idx="5">
                  <c:v>84.54106280193237</c:v>
                </c:pt>
                <c:pt idx="6">
                  <c:v>89.839572192513373</c:v>
                </c:pt>
                <c:pt idx="7">
                  <c:v>95.522388059701484</c:v>
                </c:pt>
                <c:pt idx="8">
                  <c:v>93.53233830845771</c:v>
                </c:pt>
                <c:pt idx="9">
                  <c:v>85.643564356435647</c:v>
                </c:pt>
                <c:pt idx="10">
                  <c:v>92.395437262357419</c:v>
                </c:pt>
                <c:pt idx="11">
                  <c:v>95.419847328244273</c:v>
                </c:pt>
              </c:numCache>
            </c:numRef>
          </c:val>
          <c:smooth val="0"/>
          <c:extLst>
            <c:ext xmlns:c16="http://schemas.microsoft.com/office/drawing/2014/chart" uri="{C3380CC4-5D6E-409C-BE32-E72D297353CC}">
              <c16:uniqueId val="{00000001-DBA9-49F4-9004-D4E43757EF85}"/>
            </c:ext>
          </c:extLst>
        </c:ser>
        <c:ser>
          <c:idx val="2"/>
          <c:order val="2"/>
          <c:marker>
            <c:symbol val="none"/>
          </c:marker>
          <c:cat>
            <c:strRef>
              <c:f>'SATISF USU'!$F$30:$Q$30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'SATISF USU'!$F$35:$Q$35</c:f>
              <c:numCache>
                <c:formatCode>0.0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2-DBA9-49F4-9004-D4E43757EF85}"/>
            </c:ext>
          </c:extLst>
        </c:ser>
        <c:dLbls>
          <c:showLegendKey val="0"/>
          <c:showVal val="0"/>
          <c:showCatName val="0"/>
          <c:showSerName val="0"/>
          <c:showPercent val="0"/>
          <c:showBubbleSize val="0"/>
        </c:dLbls>
        <c:smooth val="0"/>
        <c:axId val="223065600"/>
        <c:axId val="223067520"/>
      </c:lineChart>
      <c:catAx>
        <c:axId val="22306560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3067520"/>
        <c:crosses val="autoZero"/>
        <c:auto val="1"/>
        <c:lblAlgn val="ctr"/>
        <c:lblOffset val="100"/>
        <c:tickLblSkip val="1"/>
        <c:tickMarkSkip val="1"/>
        <c:noMultiLvlLbl val="0"/>
      </c:catAx>
      <c:valAx>
        <c:axId val="22306752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30656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92213473316"/>
          <c:y val="0.10738356833302801"/>
          <c:w val="0.88473314060894503"/>
          <c:h val="0.75323884514435702"/>
        </c:manualLayout>
      </c:layout>
      <c:lineChart>
        <c:grouping val="standard"/>
        <c:varyColors val="0"/>
        <c:ser>
          <c:idx val="0"/>
          <c:order val="0"/>
          <c:spPr>
            <a:ln>
              <a:solidFill>
                <a:srgbClr val="00B0F0"/>
              </a:solidFill>
            </a:ln>
          </c:spPr>
          <c:marker>
            <c:symbol val="none"/>
          </c:marker>
          <c:cat>
            <c:strRef>
              <c:f>'OP GINEC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 PRIM'!$F$33:$Q$33</c:f>
              <c:numCache>
                <c:formatCode>0.0</c:formatCode>
                <c:ptCount val="12"/>
                <c:pt idx="0">
                  <c:v>9.6288659793814428</c:v>
                </c:pt>
                <c:pt idx="1">
                  <c:v>13.615384615384615</c:v>
                </c:pt>
                <c:pt idx="2">
                  <c:v>16.158620689655173</c:v>
                </c:pt>
                <c:pt idx="3">
                  <c:v>21.714285714285715</c:v>
                </c:pt>
                <c:pt idx="4">
                  <c:v>8.5840336134453779</c:v>
                </c:pt>
                <c:pt idx="5">
                  <c:v>9.4</c:v>
                </c:pt>
                <c:pt idx="6">
                  <c:v>3.6424581005586592</c:v>
                </c:pt>
                <c:pt idx="7">
                  <c:v>5.1025641025641022</c:v>
                </c:pt>
                <c:pt idx="8">
                  <c:v>8.3680000000000003</c:v>
                </c:pt>
                <c:pt idx="9">
                  <c:v>2.8405797101449277</c:v>
                </c:pt>
                <c:pt idx="10">
                  <c:v>2.7619047619047619</c:v>
                </c:pt>
                <c:pt idx="11">
                  <c:v>2.4529914529914532</c:v>
                </c:pt>
              </c:numCache>
            </c:numRef>
          </c:val>
          <c:smooth val="0"/>
          <c:extLst>
            <c:ext xmlns:c16="http://schemas.microsoft.com/office/drawing/2014/chart" uri="{C3380CC4-5D6E-409C-BE32-E72D297353CC}">
              <c16:uniqueId val="{00000000-E29F-448B-AEF6-187C54837418}"/>
            </c:ext>
          </c:extLst>
        </c:ser>
        <c:ser>
          <c:idx val="1"/>
          <c:order val="1"/>
          <c:spPr>
            <a:ln>
              <a:solidFill>
                <a:schemeClr val="accent2">
                  <a:lumMod val="50000"/>
                </a:schemeClr>
              </a:solidFill>
            </a:ln>
          </c:spPr>
          <c:marker>
            <c:symbol val="none"/>
          </c:marker>
          <c:cat>
            <c:strRef>
              <c:f>'OP GINEC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 PRIM'!$F$34:$Q$34</c:f>
              <c:numCache>
                <c:formatCode>0.0</c:formatCode>
                <c:ptCount val="12"/>
                <c:pt idx="0">
                  <c:v>9.8562091503267979</c:v>
                </c:pt>
                <c:pt idx="1">
                  <c:v>9.9798994974874375</c:v>
                </c:pt>
                <c:pt idx="2">
                  <c:v>8.13671875</c:v>
                </c:pt>
                <c:pt idx="3">
                  <c:v>13.31858407079646</c:v>
                </c:pt>
                <c:pt idx="4">
                  <c:v>7.5588235294117645</c:v>
                </c:pt>
                <c:pt idx="5">
                  <c:v>8.870967741935484</c:v>
                </c:pt>
                <c:pt idx="6">
                  <c:v>12.116279069767442</c:v>
                </c:pt>
                <c:pt idx="7">
                  <c:v>10</c:v>
                </c:pt>
                <c:pt idx="8">
                  <c:v>3.5</c:v>
                </c:pt>
                <c:pt idx="9">
                  <c:v>10.563636363636364</c:v>
                </c:pt>
                <c:pt idx="10">
                  <c:v>7.0126582278481013</c:v>
                </c:pt>
                <c:pt idx="11">
                  <c:v>8.5882352941176467</c:v>
                </c:pt>
              </c:numCache>
            </c:numRef>
          </c:val>
          <c:smooth val="0"/>
          <c:extLst>
            <c:ext xmlns:c16="http://schemas.microsoft.com/office/drawing/2014/chart" uri="{C3380CC4-5D6E-409C-BE32-E72D297353CC}">
              <c16:uniqueId val="{00000001-E29F-448B-AEF6-187C54837418}"/>
            </c:ext>
          </c:extLst>
        </c:ser>
        <c:ser>
          <c:idx val="2"/>
          <c:order val="2"/>
          <c:spPr>
            <a:ln>
              <a:solidFill>
                <a:schemeClr val="accent3">
                  <a:lumMod val="50000"/>
                </a:schemeClr>
              </a:solidFill>
            </a:ln>
          </c:spPr>
          <c:marker>
            <c:symbol val="none"/>
          </c:marker>
          <c:cat>
            <c:strRef>
              <c:f>'OP GINEC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 PRIM'!$F$35:$Q$35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2-E29F-448B-AEF6-187C54837418}"/>
            </c:ext>
          </c:extLst>
        </c:ser>
        <c:dLbls>
          <c:showLegendKey val="0"/>
          <c:showVal val="0"/>
          <c:showCatName val="0"/>
          <c:showSerName val="0"/>
          <c:showPercent val="0"/>
          <c:showBubbleSize val="0"/>
        </c:dLbls>
        <c:smooth val="0"/>
        <c:axId val="224570368"/>
        <c:axId val="224588928"/>
      </c:lineChart>
      <c:catAx>
        <c:axId val="22457036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2420532015939103"/>
              <c:y val="0.937571866841183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4588928"/>
        <c:crosses val="autoZero"/>
        <c:auto val="1"/>
        <c:lblAlgn val="ctr"/>
        <c:lblOffset val="100"/>
        <c:tickLblSkip val="1"/>
        <c:tickMarkSkip val="1"/>
        <c:noMultiLvlLbl val="0"/>
      </c:catAx>
      <c:valAx>
        <c:axId val="22458892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457036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92213473316"/>
          <c:y val="0.10738356833302801"/>
          <c:w val="0.88473314060894503"/>
          <c:h val="0.75323884514435702"/>
        </c:manualLayout>
      </c:layout>
      <c:lineChart>
        <c:grouping val="standard"/>
        <c:varyColors val="0"/>
        <c:ser>
          <c:idx val="0"/>
          <c:order val="0"/>
          <c:spPr>
            <a:ln>
              <a:solidFill>
                <a:srgbClr val="00B0F0"/>
              </a:solidFill>
            </a:ln>
          </c:spPr>
          <c:marker>
            <c:symbol val="none"/>
          </c:marker>
          <c:cat>
            <c:strRef>
              <c:f>'OP GINEC'!$F$30:$Q$30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GINEC'!$F$33:$Q$33</c:f>
              <c:numCache>
                <c:formatCode>0.0</c:formatCode>
                <c:ptCount val="12"/>
                <c:pt idx="0">
                  <c:v>7.6844919786096257</c:v>
                </c:pt>
                <c:pt idx="1">
                  <c:v>8.1182795698924739</c:v>
                </c:pt>
                <c:pt idx="2">
                  <c:v>15.552380952380952</c:v>
                </c:pt>
                <c:pt idx="3">
                  <c:v>20.09375</c:v>
                </c:pt>
                <c:pt idx="4">
                  <c:v>9.3536585365853657</c:v>
                </c:pt>
                <c:pt idx="5">
                  <c:v>11.218649517684888</c:v>
                </c:pt>
                <c:pt idx="6">
                  <c:v>10.697142857142858</c:v>
                </c:pt>
                <c:pt idx="7">
                  <c:v>7.6216216216216219</c:v>
                </c:pt>
                <c:pt idx="8">
                  <c:v>10.345098039215687</c:v>
                </c:pt>
                <c:pt idx="9">
                  <c:v>8.1976744186046506</c:v>
                </c:pt>
                <c:pt idx="10">
                  <c:v>9.3214285714285712</c:v>
                </c:pt>
                <c:pt idx="11">
                  <c:v>8.410596026490067</c:v>
                </c:pt>
              </c:numCache>
            </c:numRef>
          </c:val>
          <c:smooth val="0"/>
          <c:extLst>
            <c:ext xmlns:c16="http://schemas.microsoft.com/office/drawing/2014/chart" uri="{C3380CC4-5D6E-409C-BE32-E72D297353CC}">
              <c16:uniqueId val="{00000000-CE0A-4438-B736-C3B709A4AEA9}"/>
            </c:ext>
          </c:extLst>
        </c:ser>
        <c:ser>
          <c:idx val="1"/>
          <c:order val="1"/>
          <c:spPr>
            <a:ln>
              <a:solidFill>
                <a:schemeClr val="accent2">
                  <a:lumMod val="50000"/>
                </a:schemeClr>
              </a:solidFill>
            </a:ln>
          </c:spPr>
          <c:marker>
            <c:symbol val="none"/>
          </c:marker>
          <c:cat>
            <c:strRef>
              <c:f>'OP GINEC'!$F$30:$Q$30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GINEC'!$F$34:$Q$34</c:f>
              <c:numCache>
                <c:formatCode>0.0</c:formatCode>
                <c:ptCount val="12"/>
                <c:pt idx="0">
                  <c:v>8</c:v>
                </c:pt>
                <c:pt idx="1">
                  <c:v>8</c:v>
                </c:pt>
                <c:pt idx="2">
                  <c:v>8</c:v>
                </c:pt>
                <c:pt idx="3">
                  <c:v>12.085470085470085</c:v>
                </c:pt>
                <c:pt idx="4">
                  <c:v>7.7101449275362315</c:v>
                </c:pt>
                <c:pt idx="5">
                  <c:v>9.4518518518518526</c:v>
                </c:pt>
                <c:pt idx="6">
                  <c:v>12.733812949640289</c:v>
                </c:pt>
                <c:pt idx="7">
                  <c:v>10.454545454545455</c:v>
                </c:pt>
                <c:pt idx="8">
                  <c:v>4.3155080213903743</c:v>
                </c:pt>
                <c:pt idx="9">
                  <c:v>7.8012422360248443</c:v>
                </c:pt>
                <c:pt idx="10">
                  <c:v>6.1767676767676765</c:v>
                </c:pt>
                <c:pt idx="11">
                  <c:v>10.261682242990654</c:v>
                </c:pt>
              </c:numCache>
            </c:numRef>
          </c:val>
          <c:smooth val="0"/>
          <c:extLst>
            <c:ext xmlns:c16="http://schemas.microsoft.com/office/drawing/2014/chart" uri="{C3380CC4-5D6E-409C-BE32-E72D297353CC}">
              <c16:uniqueId val="{00000001-CE0A-4438-B736-C3B709A4AEA9}"/>
            </c:ext>
          </c:extLst>
        </c:ser>
        <c:ser>
          <c:idx val="2"/>
          <c:order val="2"/>
          <c:spPr>
            <a:ln>
              <a:solidFill>
                <a:schemeClr val="accent3">
                  <a:lumMod val="50000"/>
                </a:schemeClr>
              </a:solidFill>
            </a:ln>
          </c:spPr>
          <c:marker>
            <c:symbol val="none"/>
          </c:marker>
          <c:cat>
            <c:strRef>
              <c:f>'OP GINEC'!$F$30:$Q$30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GINEC'!$F$35:$Q$35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2-CE0A-4438-B736-C3B709A4AEA9}"/>
            </c:ext>
          </c:extLst>
        </c:ser>
        <c:dLbls>
          <c:showLegendKey val="0"/>
          <c:showVal val="0"/>
          <c:showCatName val="0"/>
          <c:showSerName val="0"/>
          <c:showPercent val="0"/>
          <c:showBubbleSize val="0"/>
        </c:dLbls>
        <c:smooth val="0"/>
        <c:axId val="224363264"/>
        <c:axId val="224365184"/>
      </c:lineChart>
      <c:catAx>
        <c:axId val="22436326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2420532015939103"/>
              <c:y val="0.937571866841183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4365184"/>
        <c:crosses val="autoZero"/>
        <c:auto val="1"/>
        <c:lblAlgn val="ctr"/>
        <c:lblOffset val="100"/>
        <c:tickLblSkip val="1"/>
        <c:tickMarkSkip val="1"/>
        <c:noMultiLvlLbl val="0"/>
      </c:catAx>
      <c:valAx>
        <c:axId val="22436518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436326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7.8488088349978599E-2"/>
          <c:y val="0.14852391677990601"/>
          <c:w val="0.89007776805677097"/>
          <c:h val="0.73026225721784799"/>
        </c:manualLayout>
      </c:layout>
      <c:lineChart>
        <c:grouping val="standard"/>
        <c:varyColors val="0"/>
        <c:ser>
          <c:idx val="0"/>
          <c:order val="0"/>
          <c:tx>
            <c:strRef>
              <c:f>'OP ORTOPEDIA prim'!$D$33</c:f>
              <c:strCache>
                <c:ptCount val="1"/>
                <c:pt idx="0">
                  <c:v>VALOR 2022</c:v>
                </c:pt>
              </c:strCache>
            </c:strRef>
          </c:tx>
          <c:spPr>
            <a:ln>
              <a:solidFill>
                <a:schemeClr val="tx2">
                  <a:lumMod val="60000"/>
                  <a:lumOff val="40000"/>
                </a:schemeClr>
              </a:solidFill>
            </a:ln>
          </c:spPr>
          <c:marker>
            <c:symbol val="none"/>
          </c:marker>
          <c:cat>
            <c:strRef>
              <c:f>'OP ORTOPEDIA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ORTOPEDIA prim'!$F$33:$R$33</c:f>
              <c:numCache>
                <c:formatCode>0.0</c:formatCode>
                <c:ptCount val="13"/>
                <c:pt idx="0">
                  <c:v>10.794392523364486</c:v>
                </c:pt>
                <c:pt idx="1">
                  <c:v>11.968992248062015</c:v>
                </c:pt>
                <c:pt idx="2">
                  <c:v>13.105263157894736</c:v>
                </c:pt>
                <c:pt idx="3">
                  <c:v>8.6140350877192979</c:v>
                </c:pt>
                <c:pt idx="4">
                  <c:v>8.0457142857142863</c:v>
                </c:pt>
                <c:pt idx="5">
                  <c:v>11.311418685121108</c:v>
                </c:pt>
                <c:pt idx="6">
                  <c:v>6.2490421455938696</c:v>
                </c:pt>
                <c:pt idx="7">
                  <c:v>6.0449438202247192</c:v>
                </c:pt>
                <c:pt idx="8">
                  <c:v>10.045197740112995</c:v>
                </c:pt>
                <c:pt idx="9">
                  <c:v>9.9898477157360404</c:v>
                </c:pt>
                <c:pt idx="10">
                  <c:v>9.9305555555555554</c:v>
                </c:pt>
                <c:pt idx="11">
                  <c:v>8.2008547008547001</c:v>
                </c:pt>
                <c:pt idx="12">
                  <c:v>9.2362986497220021</c:v>
                </c:pt>
              </c:numCache>
            </c:numRef>
          </c:val>
          <c:smooth val="0"/>
          <c:extLst>
            <c:ext xmlns:c16="http://schemas.microsoft.com/office/drawing/2014/chart" uri="{C3380CC4-5D6E-409C-BE32-E72D297353CC}">
              <c16:uniqueId val="{00000000-53C7-4344-955E-DD9DD1FE7D04}"/>
            </c:ext>
          </c:extLst>
        </c:ser>
        <c:ser>
          <c:idx val="1"/>
          <c:order val="1"/>
          <c:tx>
            <c:strRef>
              <c:f>'OP ORTOPEDIA prim'!$D$34</c:f>
              <c:strCache>
                <c:ptCount val="1"/>
                <c:pt idx="0">
                  <c:v>VALOR 2021</c:v>
                </c:pt>
              </c:strCache>
            </c:strRef>
          </c:tx>
          <c:spPr>
            <a:ln>
              <a:solidFill>
                <a:schemeClr val="accent4">
                  <a:lumMod val="50000"/>
                </a:schemeClr>
              </a:solidFill>
            </a:ln>
          </c:spPr>
          <c:marker>
            <c:symbol val="none"/>
          </c:marker>
          <c:cat>
            <c:strRef>
              <c:f>'OP ORTOPEDIA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ORTOPEDIA prim'!$F$34:$R$34</c:f>
              <c:numCache>
                <c:formatCode>0.0</c:formatCode>
                <c:ptCount val="13"/>
              </c:numCache>
            </c:numRef>
          </c:val>
          <c:smooth val="0"/>
          <c:extLst>
            <c:ext xmlns:c16="http://schemas.microsoft.com/office/drawing/2014/chart" uri="{C3380CC4-5D6E-409C-BE32-E72D297353CC}">
              <c16:uniqueId val="{00000001-53C7-4344-955E-DD9DD1FE7D04}"/>
            </c:ext>
          </c:extLst>
        </c:ser>
        <c:ser>
          <c:idx val="2"/>
          <c:order val="2"/>
          <c:tx>
            <c:strRef>
              <c:f>'OP ORTOPEDIA prim'!$D$35:$E$35</c:f>
              <c:strCache>
                <c:ptCount val="2"/>
                <c:pt idx="0">
                  <c:v>META</c:v>
                </c:pt>
              </c:strCache>
            </c:strRef>
          </c:tx>
          <c:spPr>
            <a:ln>
              <a:solidFill>
                <a:schemeClr val="accent3">
                  <a:lumMod val="50000"/>
                </a:schemeClr>
              </a:solidFill>
            </a:ln>
          </c:spPr>
          <c:marker>
            <c:symbol val="none"/>
          </c:marker>
          <c:val>
            <c:numRef>
              <c:f>'OP ORTOPEDIA prim'!$F$35:$Q$35</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2-53C7-4344-955E-DD9DD1FE7D04}"/>
            </c:ext>
          </c:extLst>
        </c:ser>
        <c:dLbls>
          <c:showLegendKey val="0"/>
          <c:showVal val="0"/>
          <c:showCatName val="0"/>
          <c:showSerName val="0"/>
          <c:showPercent val="0"/>
          <c:showBubbleSize val="0"/>
        </c:dLbls>
        <c:smooth val="0"/>
        <c:axId val="236205952"/>
        <c:axId val="236216320"/>
      </c:lineChart>
      <c:catAx>
        <c:axId val="236205952"/>
        <c:scaling>
          <c:orientation val="minMax"/>
        </c:scaling>
        <c:delete val="0"/>
        <c:axPos val="b"/>
        <c:majorGridlines/>
        <c:title>
          <c:tx>
            <c:rich>
              <a:bodyPr/>
              <a:lstStyle/>
              <a:p>
                <a:pPr>
                  <a:defRPr baseline="0">
                    <a:solidFill>
                      <a:sysClr val="windowText" lastClr="000000"/>
                    </a:solidFill>
                  </a:defRPr>
                </a:pPr>
                <a:r>
                  <a:rPr lang="es-ES" baseline="0">
                    <a:solidFill>
                      <a:sysClr val="windowText" lastClr="000000"/>
                    </a:solidFill>
                  </a:rPr>
                  <a:t>MES</a:t>
                </a:r>
              </a:p>
            </c:rich>
          </c:tx>
          <c:layout>
            <c:manualLayout>
              <c:xMode val="edge"/>
              <c:yMode val="edge"/>
              <c:x val="0.50989539351060098"/>
              <c:y val="0.94261883931175305"/>
            </c:manualLayout>
          </c:layout>
          <c:overlay val="0"/>
        </c:title>
        <c:numFmt formatCode="General" sourceLinked="1"/>
        <c:majorTickMark val="out"/>
        <c:minorTickMark val="none"/>
        <c:tickLblPos val="low"/>
        <c:txPr>
          <a:bodyPr rot="0" vert="horz"/>
          <a:lstStyle/>
          <a:p>
            <a:pPr>
              <a:defRPr baseline="0">
                <a:solidFill>
                  <a:sysClr val="windowText" lastClr="000000"/>
                </a:solidFill>
              </a:defRPr>
            </a:pPr>
            <a:endParaRPr lang="es-CO"/>
          </a:p>
        </c:txPr>
        <c:crossAx val="236216320"/>
        <c:crosses val="autoZero"/>
        <c:auto val="1"/>
        <c:lblAlgn val="ctr"/>
        <c:lblOffset val="100"/>
        <c:tickLblSkip val="1"/>
        <c:tickMarkSkip val="1"/>
        <c:noMultiLvlLbl val="0"/>
      </c:catAx>
      <c:valAx>
        <c:axId val="236216320"/>
        <c:scaling>
          <c:orientation val="minMax"/>
        </c:scaling>
        <c:delete val="0"/>
        <c:axPos val="l"/>
        <c:majorGridlines/>
        <c:numFmt formatCode="General" sourceLinked="0"/>
        <c:majorTickMark val="out"/>
        <c:minorTickMark val="none"/>
        <c:tickLblPos val="nextTo"/>
        <c:txPr>
          <a:bodyPr rot="0" vert="horz"/>
          <a:lstStyle/>
          <a:p>
            <a:pPr>
              <a:defRPr baseline="0">
                <a:solidFill>
                  <a:sysClr val="windowText" lastClr="000000"/>
                </a:solidFill>
              </a:defRPr>
            </a:pPr>
            <a:endParaRPr lang="es-CO"/>
          </a:p>
        </c:txPr>
        <c:crossAx val="23620595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2536435754520396E-2"/>
          <c:y val="0.11707338693481301"/>
          <c:w val="0.88473314060894503"/>
          <c:h val="0.75323884514435702"/>
        </c:manualLayout>
      </c:layout>
      <c:lineChart>
        <c:grouping val="standard"/>
        <c:varyColors val="0"/>
        <c:ser>
          <c:idx val="0"/>
          <c:order val="0"/>
          <c:spPr>
            <a:ln>
              <a:solidFill>
                <a:srgbClr val="00B0F0"/>
              </a:solidFill>
            </a:ln>
          </c:spPr>
          <c:marker>
            <c:symbol val="none"/>
          </c:marker>
          <c:cat>
            <c:strRef>
              <c:f>'OP OBSTETR'!$F$30:$Q$30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OBSTETR'!$F$33:$Q$33</c:f>
              <c:numCache>
                <c:formatCode>0.0</c:formatCode>
                <c:ptCount val="12"/>
                <c:pt idx="0">
                  <c:v>12.25</c:v>
                </c:pt>
                <c:pt idx="1">
                  <c:v>13.205128205128204</c:v>
                </c:pt>
                <c:pt idx="2">
                  <c:v>17.648648648648649</c:v>
                </c:pt>
                <c:pt idx="3">
                  <c:v>20.399999999999999</c:v>
                </c:pt>
                <c:pt idx="4">
                  <c:v>18.203703703703702</c:v>
                </c:pt>
                <c:pt idx="5">
                  <c:v>24.53846153846154</c:v>
                </c:pt>
                <c:pt idx="6">
                  <c:v>13.454545454545455</c:v>
                </c:pt>
                <c:pt idx="7">
                  <c:v>5.7</c:v>
                </c:pt>
                <c:pt idx="8">
                  <c:v>8.8850574712643677</c:v>
                </c:pt>
                <c:pt idx="9">
                  <c:v>7.177777777777778</c:v>
                </c:pt>
                <c:pt idx="10">
                  <c:v>7.28</c:v>
                </c:pt>
                <c:pt idx="11">
                  <c:v>6.7446808510638299</c:v>
                </c:pt>
              </c:numCache>
            </c:numRef>
          </c:val>
          <c:smooth val="0"/>
          <c:extLst>
            <c:ext xmlns:c16="http://schemas.microsoft.com/office/drawing/2014/chart" uri="{C3380CC4-5D6E-409C-BE32-E72D297353CC}">
              <c16:uniqueId val="{00000000-6B6A-4C38-8C33-ED4B67865DA0}"/>
            </c:ext>
          </c:extLst>
        </c:ser>
        <c:ser>
          <c:idx val="1"/>
          <c:order val="1"/>
          <c:spPr>
            <a:ln>
              <a:solidFill>
                <a:schemeClr val="accent2">
                  <a:lumMod val="50000"/>
                </a:schemeClr>
              </a:solidFill>
            </a:ln>
          </c:spPr>
          <c:marker>
            <c:symbol val="none"/>
          </c:marker>
          <c:cat>
            <c:strRef>
              <c:f>'OP OBSTETR'!$F$30:$Q$30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OBSTETR'!$F$34:$Q$34</c:f>
              <c:numCache>
                <c:formatCode>0.0</c:formatCode>
                <c:ptCount val="12"/>
                <c:pt idx="0">
                  <c:v>5</c:v>
                </c:pt>
                <c:pt idx="1">
                  <c:v>5</c:v>
                </c:pt>
                <c:pt idx="2">
                  <c:v>5</c:v>
                </c:pt>
                <c:pt idx="3">
                  <c:v>9.9767441860465116</c:v>
                </c:pt>
                <c:pt idx="4">
                  <c:v>8.2380952380952372</c:v>
                </c:pt>
                <c:pt idx="5">
                  <c:v>8.5641025641025639</c:v>
                </c:pt>
                <c:pt idx="6">
                  <c:v>11.321428571428571</c:v>
                </c:pt>
                <c:pt idx="7">
                  <c:v>10</c:v>
                </c:pt>
                <c:pt idx="8">
                  <c:v>4.7949790794979084</c:v>
                </c:pt>
                <c:pt idx="9">
                  <c:v>8.5178571428571423</c:v>
                </c:pt>
                <c:pt idx="10">
                  <c:v>13.632478632478632</c:v>
                </c:pt>
                <c:pt idx="11">
                  <c:v>15.181818181818182</c:v>
                </c:pt>
              </c:numCache>
            </c:numRef>
          </c:val>
          <c:smooth val="0"/>
          <c:extLst>
            <c:ext xmlns:c16="http://schemas.microsoft.com/office/drawing/2014/chart" uri="{C3380CC4-5D6E-409C-BE32-E72D297353CC}">
              <c16:uniqueId val="{00000001-6B6A-4C38-8C33-ED4B67865DA0}"/>
            </c:ext>
          </c:extLst>
        </c:ser>
        <c:ser>
          <c:idx val="2"/>
          <c:order val="2"/>
          <c:spPr>
            <a:ln>
              <a:solidFill>
                <a:schemeClr val="accent3">
                  <a:lumMod val="50000"/>
                </a:schemeClr>
              </a:solidFill>
            </a:ln>
          </c:spPr>
          <c:marker>
            <c:symbol val="none"/>
          </c:marker>
          <c:cat>
            <c:strRef>
              <c:f>'OP OBSTETR'!$F$30:$Q$30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OBSTETR'!$F$35:$Q$35</c:f>
              <c:numCache>
                <c:formatCode>General</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02-6B6A-4C38-8C33-ED4B67865DA0}"/>
            </c:ext>
          </c:extLst>
        </c:ser>
        <c:dLbls>
          <c:showLegendKey val="0"/>
          <c:showVal val="0"/>
          <c:showCatName val="0"/>
          <c:showSerName val="0"/>
          <c:showPercent val="0"/>
          <c:showBubbleSize val="0"/>
        </c:dLbls>
        <c:smooth val="0"/>
        <c:axId val="223955200"/>
        <c:axId val="223957376"/>
      </c:lineChart>
      <c:catAx>
        <c:axId val="22395520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2420532015939103"/>
              <c:y val="0.937571866841183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3957376"/>
        <c:crosses val="autoZero"/>
        <c:auto val="1"/>
        <c:lblAlgn val="ctr"/>
        <c:lblOffset val="100"/>
        <c:tickLblSkip val="1"/>
        <c:tickMarkSkip val="1"/>
        <c:noMultiLvlLbl val="0"/>
      </c:catAx>
      <c:valAx>
        <c:axId val="223957376"/>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39552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2536435754520396E-2"/>
          <c:y val="0.11707338693481301"/>
          <c:w val="0.88473314060894503"/>
          <c:h val="0.75323884514435702"/>
        </c:manualLayout>
      </c:layout>
      <c:lineChart>
        <c:grouping val="standard"/>
        <c:varyColors val="0"/>
        <c:ser>
          <c:idx val="0"/>
          <c:order val="0"/>
          <c:spPr>
            <a:ln>
              <a:solidFill>
                <a:srgbClr val="00B0F0"/>
              </a:solidFill>
            </a:ln>
          </c:spPr>
          <c:marker>
            <c:symbol val="none"/>
          </c:marker>
          <c:cat>
            <c:strRef>
              <c:f>'OP OBST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 PRIM'!$F$33:$Q$33</c:f>
              <c:numCache>
                <c:formatCode>0.0</c:formatCode>
                <c:ptCount val="12"/>
                <c:pt idx="0">
                  <c:v>10.25</c:v>
                </c:pt>
                <c:pt idx="1">
                  <c:v>10.615384615384615</c:v>
                </c:pt>
                <c:pt idx="2">
                  <c:v>20.673913043478262</c:v>
                </c:pt>
                <c:pt idx="3">
                  <c:v>32.708333333333336</c:v>
                </c:pt>
                <c:pt idx="4">
                  <c:v>21.35</c:v>
                </c:pt>
                <c:pt idx="5">
                  <c:v>7.5</c:v>
                </c:pt>
                <c:pt idx="6">
                  <c:v>2.4166666666666665</c:v>
                </c:pt>
                <c:pt idx="7">
                  <c:v>4</c:v>
                </c:pt>
                <c:pt idx="8">
                  <c:v>4.78125</c:v>
                </c:pt>
                <c:pt idx="9">
                  <c:v>1.8095238095238095</c:v>
                </c:pt>
                <c:pt idx="10">
                  <c:v>2.35</c:v>
                </c:pt>
                <c:pt idx="11">
                  <c:v>2.4583333333333335</c:v>
                </c:pt>
              </c:numCache>
            </c:numRef>
          </c:val>
          <c:smooth val="0"/>
          <c:extLst>
            <c:ext xmlns:c16="http://schemas.microsoft.com/office/drawing/2014/chart" uri="{C3380CC4-5D6E-409C-BE32-E72D297353CC}">
              <c16:uniqueId val="{00000000-AA31-4010-904C-620097719E57}"/>
            </c:ext>
          </c:extLst>
        </c:ser>
        <c:ser>
          <c:idx val="1"/>
          <c:order val="1"/>
          <c:spPr>
            <a:ln>
              <a:solidFill>
                <a:schemeClr val="accent2">
                  <a:lumMod val="50000"/>
                </a:schemeClr>
              </a:solidFill>
            </a:ln>
          </c:spPr>
          <c:marker>
            <c:symbol val="none"/>
          </c:marker>
          <c:cat>
            <c:strRef>
              <c:f>'OP OBST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 PRIM'!$F$34:$Q$34</c:f>
              <c:numCache>
                <c:formatCode>0.0</c:formatCode>
                <c:ptCount val="12"/>
                <c:pt idx="0">
                  <c:v>10.882352941176471</c:v>
                </c:pt>
                <c:pt idx="1">
                  <c:v>9.1999999999999993</c:v>
                </c:pt>
                <c:pt idx="2">
                  <c:v>8.4333333333333336</c:v>
                </c:pt>
                <c:pt idx="3">
                  <c:v>9.5217391304347831</c:v>
                </c:pt>
                <c:pt idx="4">
                  <c:v>6.5769230769230766</c:v>
                </c:pt>
                <c:pt idx="5">
                  <c:v>11.37037037037037</c:v>
                </c:pt>
                <c:pt idx="6">
                  <c:v>7.931034482758621</c:v>
                </c:pt>
                <c:pt idx="7">
                  <c:v>9.8333333333333339</c:v>
                </c:pt>
                <c:pt idx="8">
                  <c:v>4.3155080213903743</c:v>
                </c:pt>
                <c:pt idx="9">
                  <c:v>6.7333333333333334</c:v>
                </c:pt>
                <c:pt idx="10">
                  <c:v>10.984848484848484</c:v>
                </c:pt>
                <c:pt idx="11">
                  <c:v>8.8108108108108105</c:v>
                </c:pt>
              </c:numCache>
            </c:numRef>
          </c:val>
          <c:smooth val="0"/>
          <c:extLst>
            <c:ext xmlns:c16="http://schemas.microsoft.com/office/drawing/2014/chart" uri="{C3380CC4-5D6E-409C-BE32-E72D297353CC}">
              <c16:uniqueId val="{00000001-AA31-4010-904C-620097719E57}"/>
            </c:ext>
          </c:extLst>
        </c:ser>
        <c:ser>
          <c:idx val="2"/>
          <c:order val="2"/>
          <c:spPr>
            <a:ln>
              <a:solidFill>
                <a:schemeClr val="accent3">
                  <a:lumMod val="50000"/>
                </a:schemeClr>
              </a:solidFill>
            </a:ln>
          </c:spPr>
          <c:marker>
            <c:symbol val="none"/>
          </c:marker>
          <c:cat>
            <c:strRef>
              <c:f>'OP OBST PRIM'!$F$30:$Q$30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OBST PRIM'!$F$35:$Q$35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AA31-4010-904C-620097719E57}"/>
            </c:ext>
          </c:extLst>
        </c:ser>
        <c:dLbls>
          <c:showLegendKey val="0"/>
          <c:showVal val="0"/>
          <c:showCatName val="0"/>
          <c:showSerName val="0"/>
          <c:showPercent val="0"/>
          <c:showBubbleSize val="0"/>
        </c:dLbls>
        <c:smooth val="0"/>
        <c:axId val="223969280"/>
        <c:axId val="223971200"/>
      </c:lineChart>
      <c:catAx>
        <c:axId val="22396928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52420532015939103"/>
              <c:y val="0.937571866841183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3971200"/>
        <c:crosses val="autoZero"/>
        <c:auto val="1"/>
        <c:lblAlgn val="ctr"/>
        <c:lblOffset val="100"/>
        <c:tickLblSkip val="1"/>
        <c:tickMarkSkip val="1"/>
        <c:noMultiLvlLbl val="0"/>
      </c:catAx>
      <c:valAx>
        <c:axId val="22397120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396928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81058808696894E-2"/>
          <c:y val="0.19496372734888101"/>
          <c:w val="0.884897018877007"/>
          <c:h val="0.68937833356185496"/>
        </c:manualLayout>
      </c:layout>
      <c:lineChart>
        <c:grouping val="standard"/>
        <c:varyColors val="0"/>
        <c:ser>
          <c:idx val="0"/>
          <c:order val="0"/>
          <c:spPr>
            <a:ln>
              <a:solidFill>
                <a:srgbClr val="00B0F0"/>
              </a:solidFill>
            </a:ln>
          </c:spPr>
          <c:marker>
            <c:symbol val="none"/>
          </c:marker>
          <c:trendline>
            <c:spPr>
              <a:ln w="19050">
                <a:solidFill>
                  <a:schemeClr val="accent1">
                    <a:lumMod val="50000"/>
                  </a:schemeClr>
                </a:solidFill>
              </a:ln>
            </c:spPr>
            <c:trendlineType val="linear"/>
            <c:dispRSqr val="0"/>
            <c:dispEq val="0"/>
          </c:trendline>
          <c:cat>
            <c:strRef>
              <c:f>'OP RX SIMPLE'!$F$30:$Q$30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SIMPLE'!$F$33:$Q$33</c:f>
              <c:numCache>
                <c:formatCode>0.0</c:formatCode>
                <c:ptCount val="12"/>
                <c:pt idx="0">
                  <c:v>4.8224248927038627</c:v>
                </c:pt>
                <c:pt idx="1">
                  <c:v>6.4902880107166778</c:v>
                </c:pt>
                <c:pt idx="2">
                  <c:v>7.7458100558659222</c:v>
                </c:pt>
                <c:pt idx="3">
                  <c:v>11.890588235294118</c:v>
                </c:pt>
                <c:pt idx="4">
                  <c:v>8.4649169791108729</c:v>
                </c:pt>
                <c:pt idx="5">
                  <c:v>7.7024793388429753</c:v>
                </c:pt>
                <c:pt idx="6">
                  <c:v>8.7072776280323456</c:v>
                </c:pt>
                <c:pt idx="7">
                  <c:v>3.4943710230053844</c:v>
                </c:pt>
                <c:pt idx="8">
                  <c:v>3.3414396887159534</c:v>
                </c:pt>
                <c:pt idx="9">
                  <c:v>6.2134189864382581</c:v>
                </c:pt>
                <c:pt idx="10">
                  <c:v>7.3258719416970326</c:v>
                </c:pt>
                <c:pt idx="11">
                  <c:v>2.2903225806451615</c:v>
                </c:pt>
              </c:numCache>
            </c:numRef>
          </c:val>
          <c:smooth val="0"/>
          <c:extLst>
            <c:ext xmlns:c16="http://schemas.microsoft.com/office/drawing/2014/chart" uri="{C3380CC4-5D6E-409C-BE32-E72D297353CC}">
              <c16:uniqueId val="{00000000-C8E6-4A22-90B7-F6693FAFC064}"/>
            </c:ext>
          </c:extLst>
        </c:ser>
        <c:ser>
          <c:idx val="1"/>
          <c:order val="1"/>
          <c:spPr>
            <a:ln>
              <a:solidFill>
                <a:schemeClr val="accent2">
                  <a:lumMod val="50000"/>
                </a:schemeClr>
              </a:solidFill>
            </a:ln>
          </c:spPr>
          <c:marker>
            <c:symbol val="none"/>
          </c:marker>
          <c:cat>
            <c:strRef>
              <c:f>'OP RX SIMPLE'!$F$30:$Q$30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SIMPLE'!$F$34:$Q$34</c:f>
              <c:numCache>
                <c:formatCode>0.0</c:formatCode>
                <c:ptCount val="12"/>
                <c:pt idx="0">
                  <c:v>5</c:v>
                </c:pt>
                <c:pt idx="1">
                  <c:v>5</c:v>
                </c:pt>
                <c:pt idx="2">
                  <c:v>3.8203062046736505</c:v>
                </c:pt>
                <c:pt idx="3">
                  <c:v>3.5264928511354081</c:v>
                </c:pt>
                <c:pt idx="4">
                  <c:v>3.1299927378358752</c:v>
                </c:pt>
                <c:pt idx="5">
                  <c:v>3.2463768115942031</c:v>
                </c:pt>
                <c:pt idx="6">
                  <c:v>2.6031280547409579</c:v>
                </c:pt>
                <c:pt idx="7">
                  <c:v>3.2944120100083403</c:v>
                </c:pt>
                <c:pt idx="8">
                  <c:v>4.6299559471365637</c:v>
                </c:pt>
                <c:pt idx="9">
                  <c:v>5.866606170598911</c:v>
                </c:pt>
                <c:pt idx="10">
                  <c:v>5.2739234449760763</c:v>
                </c:pt>
                <c:pt idx="11">
                  <c:v>3.6024096385542168</c:v>
                </c:pt>
              </c:numCache>
            </c:numRef>
          </c:val>
          <c:smooth val="0"/>
          <c:extLst>
            <c:ext xmlns:c16="http://schemas.microsoft.com/office/drawing/2014/chart" uri="{C3380CC4-5D6E-409C-BE32-E72D297353CC}">
              <c16:uniqueId val="{00000001-C8E6-4A22-90B7-F6693FAFC064}"/>
            </c:ext>
          </c:extLst>
        </c:ser>
        <c:ser>
          <c:idx val="2"/>
          <c:order val="2"/>
          <c:spPr>
            <a:ln>
              <a:solidFill>
                <a:schemeClr val="accent3">
                  <a:lumMod val="50000"/>
                </a:schemeClr>
              </a:solidFill>
            </a:ln>
          </c:spPr>
          <c:marker>
            <c:symbol val="none"/>
          </c:marker>
          <c:cat>
            <c:strRef>
              <c:f>'OP RX SIMPLE'!$F$30:$Q$30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SIMPLE'!$F$35:$Q$35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2-C8E6-4A22-90B7-F6693FAFC064}"/>
            </c:ext>
          </c:extLst>
        </c:ser>
        <c:dLbls>
          <c:showLegendKey val="0"/>
          <c:showVal val="0"/>
          <c:showCatName val="0"/>
          <c:showSerName val="0"/>
          <c:showPercent val="0"/>
          <c:showBubbleSize val="0"/>
        </c:dLbls>
        <c:smooth val="0"/>
        <c:axId val="224061696"/>
        <c:axId val="224063872"/>
      </c:lineChart>
      <c:catAx>
        <c:axId val="224061696"/>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4063872"/>
        <c:crosses val="autoZero"/>
        <c:auto val="1"/>
        <c:lblAlgn val="ctr"/>
        <c:lblOffset val="100"/>
        <c:tickLblSkip val="1"/>
        <c:tickMarkSkip val="1"/>
        <c:noMultiLvlLbl val="0"/>
      </c:catAx>
      <c:valAx>
        <c:axId val="22406387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406169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44698506573141E-2"/>
          <c:y val="0.19496372734888101"/>
          <c:w val="0.887808227028417"/>
          <c:h val="0.69980544273204504"/>
        </c:manualLayout>
      </c:layout>
      <c:lineChart>
        <c:grouping val="standard"/>
        <c:varyColors val="0"/>
        <c:ser>
          <c:idx val="0"/>
          <c:order val="0"/>
          <c:spPr>
            <a:ln>
              <a:solidFill>
                <a:srgbClr val="00B0F0"/>
              </a:solidFill>
            </a:ln>
          </c:spPr>
          <c:marker>
            <c:symbol val="none"/>
          </c:marker>
          <c:cat>
            <c:strRef>
              <c:f>'OP RX ESP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ESP TAC'!$F$33:$Q$33</c:f>
              <c:numCache>
                <c:formatCode>0.0</c:formatCode>
                <c:ptCount val="12"/>
                <c:pt idx="0">
                  <c:v>0.82490272373540852</c:v>
                </c:pt>
                <c:pt idx="1">
                  <c:v>2.9906542056074765</c:v>
                </c:pt>
                <c:pt idx="2">
                  <c:v>0</c:v>
                </c:pt>
                <c:pt idx="3">
                  <c:v>0</c:v>
                </c:pt>
                <c:pt idx="4">
                  <c:v>0.9152542372881356</c:v>
                </c:pt>
                <c:pt idx="5">
                  <c:v>0</c:v>
                </c:pt>
                <c:pt idx="6">
                  <c:v>0</c:v>
                </c:pt>
                <c:pt idx="7">
                  <c:v>0</c:v>
                </c:pt>
                <c:pt idx="8">
                  <c:v>0</c:v>
                </c:pt>
                <c:pt idx="9">
                  <c:v>0.37419354838709679</c:v>
                </c:pt>
                <c:pt idx="10">
                  <c:v>1.2629107981220657</c:v>
                </c:pt>
                <c:pt idx="11">
                  <c:v>0.55159474671669795</c:v>
                </c:pt>
              </c:numCache>
            </c:numRef>
          </c:val>
          <c:smooth val="0"/>
          <c:extLst>
            <c:ext xmlns:c16="http://schemas.microsoft.com/office/drawing/2014/chart" uri="{C3380CC4-5D6E-409C-BE32-E72D297353CC}">
              <c16:uniqueId val="{00000000-4343-44E1-AA38-69CDB695EA8C}"/>
            </c:ext>
          </c:extLst>
        </c:ser>
        <c:ser>
          <c:idx val="1"/>
          <c:order val="1"/>
          <c:spPr>
            <a:ln>
              <a:solidFill>
                <a:schemeClr val="accent2">
                  <a:lumMod val="50000"/>
                </a:schemeClr>
              </a:solidFill>
            </a:ln>
          </c:spPr>
          <c:marker>
            <c:symbol val="none"/>
          </c:marker>
          <c:cat>
            <c:strRef>
              <c:f>'OP RX ESP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ESP TAC'!$F$34:$Q$34</c:f>
              <c:numCache>
                <c:formatCode>0.0</c:formatCode>
                <c:ptCount val="12"/>
                <c:pt idx="0">
                  <c:v>5</c:v>
                </c:pt>
                <c:pt idx="1">
                  <c:v>3</c:v>
                </c:pt>
                <c:pt idx="2">
                  <c:v>0.52966101694915257</c:v>
                </c:pt>
                <c:pt idx="3">
                  <c:v>0.52671755725190839</c:v>
                </c:pt>
                <c:pt idx="4">
                  <c:v>0.41768292682926828</c:v>
                </c:pt>
                <c:pt idx="5">
                  <c:v>0.38345864661654133</c:v>
                </c:pt>
                <c:pt idx="6">
                  <c:v>0.35548172757475083</c:v>
                </c:pt>
                <c:pt idx="7">
                  <c:v>0.75974025974025972</c:v>
                </c:pt>
                <c:pt idx="8">
                  <c:v>0.91603053435114501</c:v>
                </c:pt>
                <c:pt idx="9">
                  <c:v>0.45514950166112955</c:v>
                </c:pt>
                <c:pt idx="10">
                  <c:v>1.8036529680365296</c:v>
                </c:pt>
                <c:pt idx="11">
                  <c:v>0.82961460446247459</c:v>
                </c:pt>
              </c:numCache>
            </c:numRef>
          </c:val>
          <c:smooth val="0"/>
          <c:extLst>
            <c:ext xmlns:c16="http://schemas.microsoft.com/office/drawing/2014/chart" uri="{C3380CC4-5D6E-409C-BE32-E72D297353CC}">
              <c16:uniqueId val="{00000001-4343-44E1-AA38-69CDB695EA8C}"/>
            </c:ext>
          </c:extLst>
        </c:ser>
        <c:ser>
          <c:idx val="2"/>
          <c:order val="2"/>
          <c:spPr>
            <a:ln>
              <a:solidFill>
                <a:schemeClr val="accent3">
                  <a:lumMod val="50000"/>
                </a:schemeClr>
              </a:solidFill>
            </a:ln>
          </c:spPr>
          <c:marker>
            <c:symbol val="none"/>
          </c:marker>
          <c:cat>
            <c:strRef>
              <c:f>'OP RX ESP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RX ESP TAC'!$F$35:$Q$35</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2-4343-44E1-AA38-69CDB695EA8C}"/>
            </c:ext>
          </c:extLst>
        </c:ser>
        <c:dLbls>
          <c:showLegendKey val="0"/>
          <c:showVal val="0"/>
          <c:showCatName val="0"/>
          <c:showSerName val="0"/>
          <c:showPercent val="0"/>
          <c:showBubbleSize val="0"/>
        </c:dLbls>
        <c:smooth val="0"/>
        <c:axId val="224407552"/>
        <c:axId val="224409472"/>
      </c:lineChart>
      <c:catAx>
        <c:axId val="22440755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4409472"/>
        <c:crosses val="autoZero"/>
        <c:auto val="1"/>
        <c:lblAlgn val="ctr"/>
        <c:lblOffset val="100"/>
        <c:tickLblSkip val="1"/>
        <c:tickMarkSkip val="1"/>
        <c:noMultiLvlLbl val="0"/>
      </c:catAx>
      <c:valAx>
        <c:axId val="22440947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440755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1558642505931806E-2"/>
          <c:y val="0.19496372734888101"/>
          <c:w val="0.89071943517980201"/>
          <c:h val="0.68242692744839395"/>
        </c:manualLayout>
      </c:layout>
      <c:lineChart>
        <c:grouping val="standard"/>
        <c:varyColors val="0"/>
        <c:ser>
          <c:idx val="0"/>
          <c:order val="0"/>
          <c:spPr>
            <a:ln>
              <a:solidFill>
                <a:srgbClr val="00B0F0"/>
              </a:solidFill>
            </a:ln>
          </c:spPr>
          <c:marker>
            <c:symbol val="none"/>
          </c:marker>
          <c:cat>
            <c:strRef>
              <c:f>'TOMA MUEST'!$F$30:$Q$30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'TOMA MUEST'!$F$33:$Q$33</c:f>
              <c:numCache>
                <c:formatCode>0.0</c:formatCode>
                <c:ptCount val="12"/>
                <c:pt idx="0">
                  <c:v>1</c:v>
                </c:pt>
                <c:pt idx="1">
                  <c:v>1</c:v>
                </c:pt>
                <c:pt idx="2">
                  <c:v>1</c:v>
                </c:pt>
                <c:pt idx="3">
                  <c:v>1</c:v>
                </c:pt>
                <c:pt idx="4">
                  <c:v>1</c:v>
                </c:pt>
                <c:pt idx="5">
                  <c:v>1</c:v>
                </c:pt>
                <c:pt idx="6">
                  <c:v>1</c:v>
                </c:pt>
                <c:pt idx="7">
                  <c:v>1</c:v>
                </c:pt>
                <c:pt idx="8">
                  <c:v>1.0188393243828497</c:v>
                </c:pt>
                <c:pt idx="9">
                  <c:v>1</c:v>
                </c:pt>
                <c:pt idx="10">
                  <c:v>1.0188812839273071</c:v>
                </c:pt>
                <c:pt idx="11">
                  <c:v>1</c:v>
                </c:pt>
              </c:numCache>
            </c:numRef>
          </c:val>
          <c:smooth val="0"/>
          <c:extLst>
            <c:ext xmlns:c16="http://schemas.microsoft.com/office/drawing/2014/chart" uri="{C3380CC4-5D6E-409C-BE32-E72D297353CC}">
              <c16:uniqueId val="{00000000-0F8D-4CD7-8A2C-012E37036C7C}"/>
            </c:ext>
          </c:extLst>
        </c:ser>
        <c:ser>
          <c:idx val="1"/>
          <c:order val="1"/>
          <c:spPr>
            <a:ln>
              <a:solidFill>
                <a:schemeClr val="accent2">
                  <a:lumMod val="50000"/>
                </a:schemeClr>
              </a:solidFill>
            </a:ln>
          </c:spPr>
          <c:marker>
            <c:symbol val="none"/>
          </c:marker>
          <c:cat>
            <c:strRef>
              <c:f>'TOMA MUEST'!$F$30:$Q$30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'TOMA MUEST'!$F$34:$Q$34</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0F8D-4CD7-8A2C-012E37036C7C}"/>
            </c:ext>
          </c:extLst>
        </c:ser>
        <c:ser>
          <c:idx val="2"/>
          <c:order val="2"/>
          <c:spPr>
            <a:ln>
              <a:solidFill>
                <a:schemeClr val="accent3">
                  <a:lumMod val="50000"/>
                </a:schemeClr>
              </a:solidFill>
            </a:ln>
          </c:spPr>
          <c:marker>
            <c:symbol val="none"/>
          </c:marker>
          <c:cat>
            <c:strRef>
              <c:f>'TOMA MUEST'!$F$30:$Q$30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'TOMA MUEST'!$F$35:$Q$35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0F8D-4CD7-8A2C-012E37036C7C}"/>
            </c:ext>
          </c:extLst>
        </c:ser>
        <c:dLbls>
          <c:showLegendKey val="0"/>
          <c:showVal val="0"/>
          <c:showCatName val="0"/>
          <c:showSerName val="0"/>
          <c:showPercent val="0"/>
          <c:showBubbleSize val="0"/>
        </c:dLbls>
        <c:smooth val="0"/>
        <c:axId val="224716288"/>
        <c:axId val="224718208"/>
      </c:lineChart>
      <c:catAx>
        <c:axId val="22471628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4718208"/>
        <c:crosses val="autoZero"/>
        <c:auto val="1"/>
        <c:lblAlgn val="ctr"/>
        <c:lblOffset val="100"/>
        <c:tickLblSkip val="1"/>
        <c:tickMarkSkip val="1"/>
        <c:noMultiLvlLbl val="0"/>
      </c:catAx>
      <c:valAx>
        <c:axId val="22471820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471628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7381058808696894E-2"/>
          <c:y val="0.18434282190706999"/>
          <c:w val="0.884897018877007"/>
          <c:h val="0.68242692744839395"/>
        </c:manualLayout>
      </c:layout>
      <c:lineChart>
        <c:grouping val="standard"/>
        <c:varyColors val="0"/>
        <c:ser>
          <c:idx val="0"/>
          <c:order val="0"/>
          <c:spPr>
            <a:ln>
              <a:solidFill>
                <a:srgbClr val="00B0F0"/>
              </a:solidFill>
            </a:ln>
          </c:spPr>
          <c:marker>
            <c:symbol val="none"/>
          </c:marker>
          <c:cat>
            <c:strRef>
              <c:f>'INFEC INTR'!$F$30:$Q$30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 INTR'!$F$33:$Q$33</c:f>
              <c:numCache>
                <c:formatCode>0.0</c:formatCode>
                <c:ptCount val="12"/>
                <c:pt idx="0">
                  <c:v>0.40322580645161288</c:v>
                </c:pt>
                <c:pt idx="1">
                  <c:v>0.70754716981132082</c:v>
                </c:pt>
                <c:pt idx="2">
                  <c:v>0.48076923076923078</c:v>
                </c:pt>
                <c:pt idx="3">
                  <c:v>0.28735632183908044</c:v>
                </c:pt>
                <c:pt idx="4">
                  <c:v>0</c:v>
                </c:pt>
                <c:pt idx="5">
                  <c:v>0.14184397163120568</c:v>
                </c:pt>
                <c:pt idx="6">
                  <c:v>0</c:v>
                </c:pt>
                <c:pt idx="7">
                  <c:v>0.7496251874062968</c:v>
                </c:pt>
                <c:pt idx="8">
                  <c:v>0.29069767441860467</c:v>
                </c:pt>
                <c:pt idx="9">
                  <c:v>0.56100981767180924</c:v>
                </c:pt>
                <c:pt idx="10">
                  <c:v>0.42075736325385693</c:v>
                </c:pt>
                <c:pt idx="11">
                  <c:v>1.1419249592169658</c:v>
                </c:pt>
              </c:numCache>
            </c:numRef>
          </c:val>
          <c:smooth val="0"/>
          <c:extLst>
            <c:ext xmlns:c16="http://schemas.microsoft.com/office/drawing/2014/chart" uri="{C3380CC4-5D6E-409C-BE32-E72D297353CC}">
              <c16:uniqueId val="{00000000-A76F-4076-8417-E229BED5E88F}"/>
            </c:ext>
          </c:extLst>
        </c:ser>
        <c:ser>
          <c:idx val="1"/>
          <c:order val="1"/>
          <c:spPr>
            <a:ln>
              <a:solidFill>
                <a:schemeClr val="accent2">
                  <a:lumMod val="50000"/>
                </a:schemeClr>
              </a:solidFill>
            </a:ln>
          </c:spPr>
          <c:marker>
            <c:symbol val="none"/>
          </c:marker>
          <c:cat>
            <c:strRef>
              <c:f>'INFEC INTR'!$F$30:$Q$30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 INTR'!$F$34:$Q$34</c:f>
              <c:numCache>
                <c:formatCode>0.0</c:formatCode>
                <c:ptCount val="12"/>
                <c:pt idx="0">
                  <c:v>0</c:v>
                </c:pt>
                <c:pt idx="1">
                  <c:v>0</c:v>
                </c:pt>
                <c:pt idx="2">
                  <c:v>0</c:v>
                </c:pt>
                <c:pt idx="3">
                  <c:v>0.81967213114754101</c:v>
                </c:pt>
                <c:pt idx="4">
                  <c:v>0</c:v>
                </c:pt>
                <c:pt idx="5">
                  <c:v>0</c:v>
                </c:pt>
                <c:pt idx="6">
                  <c:v>0</c:v>
                </c:pt>
                <c:pt idx="7">
                  <c:v>0.21413276231263384</c:v>
                </c:pt>
                <c:pt idx="8">
                  <c:v>0</c:v>
                </c:pt>
                <c:pt idx="9">
                  <c:v>0</c:v>
                </c:pt>
                <c:pt idx="10">
                  <c:v>0.19960079840319359</c:v>
                </c:pt>
                <c:pt idx="11">
                  <c:v>0</c:v>
                </c:pt>
              </c:numCache>
            </c:numRef>
          </c:val>
          <c:smooth val="0"/>
          <c:extLst>
            <c:ext xmlns:c16="http://schemas.microsoft.com/office/drawing/2014/chart" uri="{C3380CC4-5D6E-409C-BE32-E72D297353CC}">
              <c16:uniqueId val="{00000001-A76F-4076-8417-E229BED5E88F}"/>
            </c:ext>
          </c:extLst>
        </c:ser>
        <c:ser>
          <c:idx val="2"/>
          <c:order val="2"/>
          <c:spPr>
            <a:ln>
              <a:solidFill>
                <a:schemeClr val="accent3">
                  <a:lumMod val="50000"/>
                </a:schemeClr>
              </a:solidFill>
            </a:ln>
          </c:spPr>
          <c:marker>
            <c:symbol val="none"/>
          </c:marker>
          <c:cat>
            <c:strRef>
              <c:f>'INFEC INTR'!$F$30:$Q$30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'INFEC INTR'!$F$35:$Q$35</c:f>
              <c:numCache>
                <c:formatCode>General</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2-A76F-4076-8417-E229BED5E88F}"/>
            </c:ext>
          </c:extLst>
        </c:ser>
        <c:dLbls>
          <c:showLegendKey val="0"/>
          <c:showVal val="0"/>
          <c:showCatName val="0"/>
          <c:showSerName val="0"/>
          <c:showPercent val="0"/>
          <c:showBubbleSize val="0"/>
        </c:dLbls>
        <c:smooth val="0"/>
        <c:axId val="225045504"/>
        <c:axId val="225047680"/>
      </c:lineChart>
      <c:catAx>
        <c:axId val="22504550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5047680"/>
        <c:crosses val="autoZero"/>
        <c:auto val="1"/>
        <c:lblAlgn val="ctr"/>
        <c:lblOffset val="100"/>
        <c:tickLblSkip val="1"/>
        <c:tickMarkSkip val="1"/>
        <c:noMultiLvlLbl val="0"/>
      </c:catAx>
      <c:valAx>
        <c:axId val="22504768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504550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44698506573141E-2"/>
          <c:y val="0.19496372734888101"/>
          <c:w val="0.887808227028417"/>
          <c:h val="0.70328114578877499"/>
        </c:manualLayout>
      </c:layout>
      <c:lineChart>
        <c:grouping val="standard"/>
        <c:varyColors val="0"/>
        <c:ser>
          <c:idx val="0"/>
          <c:order val="0"/>
          <c:spPr>
            <a:ln>
              <a:solidFill>
                <a:srgbClr val="00B0F0"/>
              </a:solidFill>
            </a:ln>
          </c:spPr>
          <c:marker>
            <c:symbol val="none"/>
          </c:marker>
          <c:cat>
            <c:strRef>
              <c:f>'ESP. Triage II'!$F$30:$Q$30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'ESP. Triage II'!$F$33:$Q$33</c:f>
              <c:numCache>
                <c:formatCode>0.0</c:formatCode>
                <c:ptCount val="12"/>
                <c:pt idx="0">
                  <c:v>41.335992023928213</c:v>
                </c:pt>
                <c:pt idx="1">
                  <c:v>43.353333333333332</c:v>
                </c:pt>
                <c:pt idx="2">
                  <c:v>50.602247191011237</c:v>
                </c:pt>
                <c:pt idx="3">
                  <c:v>46.837370242214533</c:v>
                </c:pt>
                <c:pt idx="4">
                  <c:v>47.317663817663821</c:v>
                </c:pt>
                <c:pt idx="5">
                  <c:v>48.054156171284632</c:v>
                </c:pt>
                <c:pt idx="6">
                  <c:v>49.388148148148147</c:v>
                </c:pt>
                <c:pt idx="7">
                  <c:v>47.941015089163237</c:v>
                </c:pt>
                <c:pt idx="8">
                  <c:v>56.98358413132695</c:v>
                </c:pt>
                <c:pt idx="9">
                  <c:v>49.072761194029852</c:v>
                </c:pt>
                <c:pt idx="10">
                  <c:v>45.2</c:v>
                </c:pt>
                <c:pt idx="11">
                  <c:v>45.260606060606058</c:v>
                </c:pt>
              </c:numCache>
            </c:numRef>
          </c:val>
          <c:smooth val="0"/>
          <c:extLst>
            <c:ext xmlns:c16="http://schemas.microsoft.com/office/drawing/2014/chart" uri="{C3380CC4-5D6E-409C-BE32-E72D297353CC}">
              <c16:uniqueId val="{00000000-779E-41D3-B28F-1C33FFB10A14}"/>
            </c:ext>
          </c:extLst>
        </c:ser>
        <c:ser>
          <c:idx val="1"/>
          <c:order val="1"/>
          <c:spPr>
            <a:ln>
              <a:solidFill>
                <a:schemeClr val="accent2">
                  <a:lumMod val="50000"/>
                </a:schemeClr>
              </a:solidFill>
            </a:ln>
          </c:spPr>
          <c:marker>
            <c:symbol val="none"/>
          </c:marker>
          <c:cat>
            <c:strRef>
              <c:f>'ESP. Triage II'!$F$30:$Q$30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'ESP. Triage II'!$F$34:$Q$34</c:f>
              <c:numCache>
                <c:formatCode>0.0</c:formatCode>
                <c:ptCount val="12"/>
                <c:pt idx="0">
                  <c:v>25</c:v>
                </c:pt>
                <c:pt idx="1">
                  <c:v>30</c:v>
                </c:pt>
                <c:pt idx="2">
                  <c:v>27.25</c:v>
                </c:pt>
                <c:pt idx="3">
                  <c:v>0</c:v>
                </c:pt>
                <c:pt idx="4">
                  <c:v>32</c:v>
                </c:pt>
                <c:pt idx="5">
                  <c:v>0</c:v>
                </c:pt>
                <c:pt idx="6">
                  <c:v>36</c:v>
                </c:pt>
                <c:pt idx="7">
                  <c:v>28</c:v>
                </c:pt>
                <c:pt idx="8">
                  <c:v>0</c:v>
                </c:pt>
                <c:pt idx="9">
                  <c:v>55.024263431542458</c:v>
                </c:pt>
                <c:pt idx="10">
                  <c:v>37.502742230347351</c:v>
                </c:pt>
                <c:pt idx="11">
                  <c:v>65.863712374581937</c:v>
                </c:pt>
              </c:numCache>
            </c:numRef>
          </c:val>
          <c:smooth val="0"/>
          <c:extLst>
            <c:ext xmlns:c16="http://schemas.microsoft.com/office/drawing/2014/chart" uri="{C3380CC4-5D6E-409C-BE32-E72D297353CC}">
              <c16:uniqueId val="{00000001-779E-41D3-B28F-1C33FFB10A14}"/>
            </c:ext>
          </c:extLst>
        </c:ser>
        <c:ser>
          <c:idx val="2"/>
          <c:order val="2"/>
          <c:spPr>
            <a:ln>
              <a:solidFill>
                <a:schemeClr val="accent3">
                  <a:lumMod val="50000"/>
                </a:schemeClr>
              </a:solidFill>
            </a:ln>
          </c:spPr>
          <c:marker>
            <c:symbol val="none"/>
          </c:marker>
          <c:cat>
            <c:strRef>
              <c:f>'ESP. Triage II'!$F$30:$Q$30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'ESP. Triage II'!$F$35:$Q$35</c:f>
              <c:numCache>
                <c:formatCode>General</c:formatCode>
                <c:ptCount val="12"/>
                <c:pt idx="0">
                  <c:v>29</c:v>
                </c:pt>
                <c:pt idx="1">
                  <c:v>29</c:v>
                </c:pt>
                <c:pt idx="2">
                  <c:v>29</c:v>
                </c:pt>
                <c:pt idx="3">
                  <c:v>29</c:v>
                </c:pt>
                <c:pt idx="4">
                  <c:v>29</c:v>
                </c:pt>
                <c:pt idx="5">
                  <c:v>29</c:v>
                </c:pt>
                <c:pt idx="6">
                  <c:v>29</c:v>
                </c:pt>
                <c:pt idx="7">
                  <c:v>29</c:v>
                </c:pt>
                <c:pt idx="8">
                  <c:v>29</c:v>
                </c:pt>
                <c:pt idx="9">
                  <c:v>29</c:v>
                </c:pt>
                <c:pt idx="10">
                  <c:v>29</c:v>
                </c:pt>
                <c:pt idx="11">
                  <c:v>29</c:v>
                </c:pt>
              </c:numCache>
            </c:numRef>
          </c:val>
          <c:smooth val="0"/>
          <c:extLst>
            <c:ext xmlns:c16="http://schemas.microsoft.com/office/drawing/2014/chart" uri="{C3380CC4-5D6E-409C-BE32-E72D297353CC}">
              <c16:uniqueId val="{00000002-779E-41D3-B28F-1C33FFB10A14}"/>
            </c:ext>
          </c:extLst>
        </c:ser>
        <c:dLbls>
          <c:showLegendKey val="0"/>
          <c:showVal val="0"/>
          <c:showCatName val="0"/>
          <c:showSerName val="0"/>
          <c:showPercent val="0"/>
          <c:showBubbleSize val="0"/>
        </c:dLbls>
        <c:smooth val="0"/>
        <c:axId val="225092352"/>
        <c:axId val="225094272"/>
      </c:lineChart>
      <c:catAx>
        <c:axId val="22509235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5094272"/>
        <c:crosses val="autoZero"/>
        <c:auto val="1"/>
        <c:lblAlgn val="ctr"/>
        <c:lblOffset val="100"/>
        <c:tickLblSkip val="1"/>
        <c:tickMarkSkip val="1"/>
        <c:noMultiLvlLbl val="0"/>
      </c:catAx>
      <c:valAx>
        <c:axId val="22509427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509235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76309578949699"/>
          <c:y val="0.17383409976730399"/>
          <c:w val="0.89071943517980201"/>
          <c:h val="0.70328114578877499"/>
        </c:manualLayout>
      </c:layout>
      <c:lineChart>
        <c:grouping val="standard"/>
        <c:varyColors val="0"/>
        <c:ser>
          <c:idx val="0"/>
          <c:order val="0"/>
          <c:spPr>
            <a:ln>
              <a:solidFill>
                <a:srgbClr val="00B0F0"/>
              </a:solidFill>
            </a:ln>
          </c:spPr>
          <c:marker>
            <c:symbol val="none"/>
          </c:marker>
          <c:cat>
            <c:strRef>
              <c:f>'MORTAL MAT'!$F$30:$R$30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'MORTAL MAT'!$F$33:$H$33</c:f>
              <c:numCache>
                <c:formatCode>0.0</c:formatCode>
                <c:ptCount val="3"/>
                <c:pt idx="0">
                  <c:v>0</c:v>
                </c:pt>
                <c:pt idx="1">
                  <c:v>2325.5813953488373</c:v>
                </c:pt>
                <c:pt idx="2">
                  <c:v>0</c:v>
                </c:pt>
              </c:numCache>
            </c:numRef>
          </c:val>
          <c:smooth val="0"/>
          <c:extLst>
            <c:ext xmlns:c16="http://schemas.microsoft.com/office/drawing/2014/chart" uri="{C3380CC4-5D6E-409C-BE32-E72D297353CC}">
              <c16:uniqueId val="{00000000-CC16-4A01-817F-2A0DE4A39605}"/>
            </c:ext>
          </c:extLst>
        </c:ser>
        <c:ser>
          <c:idx val="1"/>
          <c:order val="1"/>
          <c:spPr>
            <a:ln>
              <a:solidFill>
                <a:schemeClr val="accent2">
                  <a:lumMod val="50000"/>
                </a:schemeClr>
              </a:solidFill>
            </a:ln>
          </c:spPr>
          <c:marker>
            <c:symbol val="none"/>
          </c:marker>
          <c:cat>
            <c:strRef>
              <c:f>'MORTAL MAT'!$F$30:$R$30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'MORTAL MAT'!$F$35:$R$35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formatCode="0.0">
                  <c:v>0</c:v>
                </c:pt>
              </c:numCache>
            </c:numRef>
          </c:val>
          <c:smooth val="0"/>
          <c:extLst>
            <c:ext xmlns:c16="http://schemas.microsoft.com/office/drawing/2014/chart" uri="{C3380CC4-5D6E-409C-BE32-E72D297353CC}">
              <c16:uniqueId val="{00000001-CC16-4A01-817F-2A0DE4A39605}"/>
            </c:ext>
          </c:extLst>
        </c:ser>
        <c:ser>
          <c:idx val="2"/>
          <c:order val="2"/>
          <c:tx>
            <c:strRef>
              <c:f>'MORTAL MAT'!$F$30:$R$30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tx>
          <c:spPr>
            <a:ln>
              <a:solidFill>
                <a:schemeClr val="accent3">
                  <a:lumMod val="50000"/>
                </a:schemeClr>
              </a:solidFill>
            </a:ln>
          </c:spPr>
          <c:marker>
            <c:symbol val="none"/>
          </c:marker>
          <c:val>
            <c:numRef>
              <c:f>'MORTAL MAT'!$F$34:$R$34</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C16-4A01-817F-2A0DE4A39605}"/>
            </c:ext>
          </c:extLst>
        </c:ser>
        <c:dLbls>
          <c:showLegendKey val="0"/>
          <c:showVal val="0"/>
          <c:showCatName val="0"/>
          <c:showSerName val="0"/>
          <c:showPercent val="0"/>
          <c:showBubbleSize val="0"/>
        </c:dLbls>
        <c:smooth val="0"/>
        <c:axId val="226789632"/>
        <c:axId val="226804096"/>
      </c:lineChart>
      <c:catAx>
        <c:axId val="22678963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6804096"/>
        <c:crosses val="autoZero"/>
        <c:auto val="1"/>
        <c:lblAlgn val="ctr"/>
        <c:lblOffset val="100"/>
        <c:tickLblSkip val="1"/>
        <c:tickMarkSkip val="1"/>
        <c:noMultiLvlLbl val="0"/>
      </c:catAx>
      <c:valAx>
        <c:axId val="226804096"/>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678963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89899E-2"/>
          <c:y val="0.19496372734888101"/>
          <c:w val="0.89352749028642198"/>
          <c:h val="0.68937833356185496"/>
        </c:manualLayout>
      </c:layout>
      <c:lineChart>
        <c:grouping val="standard"/>
        <c:varyColors val="0"/>
        <c:ser>
          <c:idx val="0"/>
          <c:order val="0"/>
          <c:spPr>
            <a:ln>
              <a:solidFill>
                <a:srgbClr val="00B0F0"/>
              </a:solidFill>
            </a:ln>
          </c:spPr>
          <c:marker>
            <c:symbol val="none"/>
          </c:marker>
          <c:cat>
            <c:strRef>
              <c:f>'MORTAL MENOR 5'!$F$30:$Q$30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MENOR 5'!$F$33:$Q$33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ABA-440B-B304-5C00D257A2A1}"/>
            </c:ext>
          </c:extLst>
        </c:ser>
        <c:ser>
          <c:idx val="1"/>
          <c:order val="1"/>
          <c:marker>
            <c:symbol val="none"/>
          </c:marker>
          <c:cat>
            <c:strRef>
              <c:f>'MORTAL MENOR 5'!$F$30:$Q$30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MENOR 5'!$F$34:$Q$34</c:f>
              <c:numCache>
                <c:formatCode>0.000</c:formatCode>
                <c:ptCount val="12"/>
                <c:pt idx="0">
                  <c:v>0</c:v>
                </c:pt>
                <c:pt idx="1">
                  <c:v>0</c:v>
                </c:pt>
                <c:pt idx="2">
                  <c:v>0</c:v>
                </c:pt>
                <c:pt idx="3">
                  <c:v>0</c:v>
                </c:pt>
                <c:pt idx="4">
                  <c:v>0</c:v>
                </c:pt>
                <c:pt idx="5">
                  <c:v>0</c:v>
                </c:pt>
                <c:pt idx="6">
                  <c:v>0</c:v>
                </c:pt>
                <c:pt idx="7">
                  <c:v>0</c:v>
                </c:pt>
                <c:pt idx="8">
                  <c:v>0</c:v>
                </c:pt>
                <c:pt idx="9">
                  <c:v>0</c:v>
                </c:pt>
                <c:pt idx="10">
                  <c:v>0</c:v>
                </c:pt>
                <c:pt idx="11" formatCode="0">
                  <c:v>0</c:v>
                </c:pt>
              </c:numCache>
            </c:numRef>
          </c:val>
          <c:smooth val="0"/>
          <c:extLst>
            <c:ext xmlns:c16="http://schemas.microsoft.com/office/drawing/2014/chart" uri="{C3380CC4-5D6E-409C-BE32-E72D297353CC}">
              <c16:uniqueId val="{00000001-9ABA-440B-B304-5C00D257A2A1}"/>
            </c:ext>
          </c:extLst>
        </c:ser>
        <c:ser>
          <c:idx val="2"/>
          <c:order val="2"/>
          <c:spPr>
            <a:ln>
              <a:solidFill>
                <a:schemeClr val="accent3">
                  <a:lumMod val="50000"/>
                </a:schemeClr>
              </a:solidFill>
            </a:ln>
          </c:spPr>
          <c:marker>
            <c:symbol val="none"/>
          </c:marker>
          <c:cat>
            <c:strRef>
              <c:f>'MORTAL MENOR 5'!$F$30:$Q$30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MENOR 5'!$F$35:$Q$35</c:f>
              <c:numCache>
                <c:formatCode>General</c:formatCode>
                <c:ptCount val="12"/>
                <c:pt idx="0">
                  <c:v>1.0000000000000001E-5</c:v>
                </c:pt>
                <c:pt idx="1">
                  <c:v>1.0000000000000001E-5</c:v>
                </c:pt>
                <c:pt idx="2">
                  <c:v>1.0000000000000001E-5</c:v>
                </c:pt>
                <c:pt idx="3">
                  <c:v>1.0000000000000001E-5</c:v>
                </c:pt>
                <c:pt idx="4">
                  <c:v>1.0000000000000001E-5</c:v>
                </c:pt>
                <c:pt idx="5">
                  <c:v>1.0000000000000001E-5</c:v>
                </c:pt>
                <c:pt idx="6">
                  <c:v>1.0000000000000001E-5</c:v>
                </c:pt>
                <c:pt idx="7">
                  <c:v>1.0000000000000001E-5</c:v>
                </c:pt>
                <c:pt idx="8">
                  <c:v>1.0000000000000001E-5</c:v>
                </c:pt>
                <c:pt idx="9">
                  <c:v>1.0000000000000001E-5</c:v>
                </c:pt>
                <c:pt idx="10">
                  <c:v>1.0000000000000001E-5</c:v>
                </c:pt>
                <c:pt idx="11">
                  <c:v>1.0000000000000001E-5</c:v>
                </c:pt>
              </c:numCache>
            </c:numRef>
          </c:val>
          <c:smooth val="0"/>
          <c:extLst>
            <c:ext xmlns:c16="http://schemas.microsoft.com/office/drawing/2014/chart" uri="{C3380CC4-5D6E-409C-BE32-E72D297353CC}">
              <c16:uniqueId val="{00000002-9ABA-440B-B304-5C00D257A2A1}"/>
            </c:ext>
          </c:extLst>
        </c:ser>
        <c:dLbls>
          <c:showLegendKey val="0"/>
          <c:showVal val="0"/>
          <c:showCatName val="0"/>
          <c:showSerName val="0"/>
          <c:showPercent val="0"/>
          <c:showBubbleSize val="0"/>
        </c:dLbls>
        <c:smooth val="0"/>
        <c:axId val="223760384"/>
        <c:axId val="223762304"/>
      </c:lineChart>
      <c:catAx>
        <c:axId val="22376038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3762304"/>
        <c:crosses val="autoZero"/>
        <c:auto val="1"/>
        <c:lblAlgn val="ctr"/>
        <c:lblOffset val="100"/>
        <c:tickLblSkip val="1"/>
        <c:tickMarkSkip val="1"/>
        <c:noMultiLvlLbl val="0"/>
      </c:catAx>
      <c:valAx>
        <c:axId val="22376230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376038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89899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'MORTAL INFANT'!$F$30:$Q$30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INFANT'!$F$33:$Q$33</c:f>
              <c:numCache>
                <c:formatCode>0</c:formatCode>
                <c:ptCount val="12"/>
                <c:pt idx="0">
                  <c:v>0</c:v>
                </c:pt>
                <c:pt idx="1">
                  <c:v>0</c:v>
                </c:pt>
                <c:pt idx="2">
                  <c:v>0</c:v>
                </c:pt>
                <c:pt idx="3">
                  <c:v>0</c:v>
                </c:pt>
                <c:pt idx="4">
                  <c:v>0</c:v>
                </c:pt>
                <c:pt idx="5">
                  <c:v>15.625</c:v>
                </c:pt>
                <c:pt idx="6">
                  <c:v>15.151515151515152</c:v>
                </c:pt>
                <c:pt idx="7">
                  <c:v>0</c:v>
                </c:pt>
                <c:pt idx="8">
                  <c:v>0</c:v>
                </c:pt>
                <c:pt idx="9">
                  <c:v>0</c:v>
                </c:pt>
                <c:pt idx="10">
                  <c:v>0</c:v>
                </c:pt>
                <c:pt idx="11">
                  <c:v>0</c:v>
                </c:pt>
              </c:numCache>
            </c:numRef>
          </c:val>
          <c:smooth val="0"/>
          <c:extLst>
            <c:ext xmlns:c16="http://schemas.microsoft.com/office/drawing/2014/chart" uri="{C3380CC4-5D6E-409C-BE32-E72D297353CC}">
              <c16:uniqueId val="{00000000-6B69-4A2E-8233-648805B530D0}"/>
            </c:ext>
          </c:extLst>
        </c:ser>
        <c:ser>
          <c:idx val="1"/>
          <c:order val="1"/>
          <c:marker>
            <c:symbol val="none"/>
          </c:marker>
          <c:cat>
            <c:strRef>
              <c:f>'MORTAL INFANT'!$F$30:$Q$30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INFANT'!$F$34:$Q$34</c:f>
              <c:numCache>
                <c:formatCode>0.00</c:formatCode>
                <c:ptCount val="12"/>
                <c:pt idx="0">
                  <c:v>0</c:v>
                </c:pt>
                <c:pt idx="1">
                  <c:v>0</c:v>
                </c:pt>
                <c:pt idx="2">
                  <c:v>11.235955056179774</c:v>
                </c:pt>
                <c:pt idx="3">
                  <c:v>0</c:v>
                </c:pt>
                <c:pt idx="4">
                  <c:v>0</c:v>
                </c:pt>
                <c:pt idx="5">
                  <c:v>0</c:v>
                </c:pt>
                <c:pt idx="6">
                  <c:v>12.820512820512819</c:v>
                </c:pt>
                <c:pt idx="7">
                  <c:v>0</c:v>
                </c:pt>
                <c:pt idx="8">
                  <c:v>0</c:v>
                </c:pt>
                <c:pt idx="9">
                  <c:v>0</c:v>
                </c:pt>
                <c:pt idx="10">
                  <c:v>0</c:v>
                </c:pt>
                <c:pt idx="11">
                  <c:v>0</c:v>
                </c:pt>
              </c:numCache>
            </c:numRef>
          </c:val>
          <c:smooth val="0"/>
          <c:extLst>
            <c:ext xmlns:c16="http://schemas.microsoft.com/office/drawing/2014/chart" uri="{C3380CC4-5D6E-409C-BE32-E72D297353CC}">
              <c16:uniqueId val="{00000001-6B69-4A2E-8233-648805B530D0}"/>
            </c:ext>
          </c:extLst>
        </c:ser>
        <c:ser>
          <c:idx val="2"/>
          <c:order val="2"/>
          <c:spPr>
            <a:ln>
              <a:solidFill>
                <a:schemeClr val="accent3">
                  <a:lumMod val="50000"/>
                </a:schemeClr>
              </a:solidFill>
            </a:ln>
          </c:spPr>
          <c:marker>
            <c:symbol val="none"/>
          </c:marker>
          <c:cat>
            <c:strRef>
              <c:f>'MORTAL INFANT'!$F$30:$Q$30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'MORTAL INFANT'!$F$35:$Q$35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B69-4A2E-8233-648805B530D0}"/>
            </c:ext>
          </c:extLst>
        </c:ser>
        <c:dLbls>
          <c:showLegendKey val="0"/>
          <c:showVal val="0"/>
          <c:showCatName val="0"/>
          <c:showSerName val="0"/>
          <c:showPercent val="0"/>
          <c:showBubbleSize val="0"/>
        </c:dLbls>
        <c:smooth val="0"/>
        <c:axId val="225736192"/>
        <c:axId val="225738112"/>
      </c:lineChart>
      <c:catAx>
        <c:axId val="22573619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5738112"/>
        <c:crosses val="autoZero"/>
        <c:auto val="1"/>
        <c:lblAlgn val="ctr"/>
        <c:lblOffset val="100"/>
        <c:tickLblSkip val="1"/>
        <c:tickMarkSkip val="1"/>
        <c:noMultiLvlLbl val="0"/>
      </c:catAx>
      <c:valAx>
        <c:axId val="22573811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573619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74744823563695E-2"/>
          <c:y val="0.15060409448818901"/>
          <c:w val="0.89007776805677097"/>
          <c:h val="0.73026225721784799"/>
        </c:manualLayout>
      </c:layout>
      <c:lineChart>
        <c:grouping val="standard"/>
        <c:varyColors val="0"/>
        <c:ser>
          <c:idx val="0"/>
          <c:order val="0"/>
          <c:marker>
            <c:symbol val="none"/>
          </c:marker>
          <c:trendline>
            <c:spPr>
              <a:ln w="12700"/>
            </c:spPr>
            <c:trendlineType val="linear"/>
            <c:dispRSqr val="0"/>
            <c:dispEq val="0"/>
          </c:trendline>
          <c:cat>
            <c:strRef>
              <c:f>'OP UROLOGÍA'!$E$30:$P$30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UROLOGÍA'!$E$33:$P$33</c:f>
              <c:numCache>
                <c:formatCode>0.0</c:formatCode>
                <c:ptCount val="12"/>
                <c:pt idx="1">
                  <c:v>19.067901234567902</c:v>
                </c:pt>
                <c:pt idx="2">
                  <c:v>18.76923076923077</c:v>
                </c:pt>
                <c:pt idx="3">
                  <c:v>23.90990990990991</c:v>
                </c:pt>
                <c:pt idx="4">
                  <c:v>21.076923076923077</c:v>
                </c:pt>
                <c:pt idx="5">
                  <c:v>18.298507462686569</c:v>
                </c:pt>
                <c:pt idx="6">
                  <c:v>8.6829268292682933</c:v>
                </c:pt>
                <c:pt idx="7">
                  <c:v>17.824324324324323</c:v>
                </c:pt>
                <c:pt idx="8">
                  <c:v>26.875</c:v>
                </c:pt>
                <c:pt idx="9">
                  <c:v>54.94</c:v>
                </c:pt>
                <c:pt idx="10">
                  <c:v>33.94047619047619</c:v>
                </c:pt>
                <c:pt idx="11">
                  <c:v>24.448</c:v>
                </c:pt>
              </c:numCache>
            </c:numRef>
          </c:val>
          <c:smooth val="0"/>
          <c:extLst>
            <c:ext xmlns:c16="http://schemas.microsoft.com/office/drawing/2014/chart" uri="{C3380CC4-5D6E-409C-BE32-E72D297353CC}">
              <c16:uniqueId val="{00000001-3020-4768-A06C-F418481466B7}"/>
            </c:ext>
          </c:extLst>
        </c:ser>
        <c:ser>
          <c:idx val="1"/>
          <c:order val="1"/>
          <c:marker>
            <c:symbol val="none"/>
          </c:marker>
          <c:cat>
            <c:strRef>
              <c:f>'OP UROLOGÍA'!$E$30:$P$30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UROLOGÍA'!$E$34:$P$34</c:f>
              <c:numCache>
                <c:formatCode>0.0</c:formatCode>
                <c:ptCount val="12"/>
              </c:numCache>
            </c:numRef>
          </c:val>
          <c:smooth val="0"/>
          <c:extLst>
            <c:ext xmlns:c16="http://schemas.microsoft.com/office/drawing/2014/chart" uri="{C3380CC4-5D6E-409C-BE32-E72D297353CC}">
              <c16:uniqueId val="{00000002-3020-4768-A06C-F418481466B7}"/>
            </c:ext>
          </c:extLst>
        </c:ser>
        <c:ser>
          <c:idx val="2"/>
          <c:order val="2"/>
          <c:spPr>
            <a:ln>
              <a:solidFill>
                <a:schemeClr val="accent3">
                  <a:lumMod val="50000"/>
                </a:schemeClr>
              </a:solidFill>
            </a:ln>
          </c:spPr>
          <c:marker>
            <c:symbol val="none"/>
          </c:marker>
          <c:cat>
            <c:strRef>
              <c:f>'OP UROLOGÍA'!$E$30:$P$30</c:f>
              <c:strCache>
                <c:ptCount val="12"/>
                <c:pt idx="1">
                  <c:v>ENE</c:v>
                </c:pt>
                <c:pt idx="2">
                  <c:v>FEB</c:v>
                </c:pt>
                <c:pt idx="3">
                  <c:v>MAR</c:v>
                </c:pt>
                <c:pt idx="4">
                  <c:v>ABR</c:v>
                </c:pt>
                <c:pt idx="5">
                  <c:v>MAY</c:v>
                </c:pt>
                <c:pt idx="6">
                  <c:v>JUN</c:v>
                </c:pt>
                <c:pt idx="7">
                  <c:v>JUL</c:v>
                </c:pt>
                <c:pt idx="8">
                  <c:v>AGO</c:v>
                </c:pt>
                <c:pt idx="9">
                  <c:v>SEP</c:v>
                </c:pt>
                <c:pt idx="10">
                  <c:v>OCT</c:v>
                </c:pt>
                <c:pt idx="11">
                  <c:v>NOV</c:v>
                </c:pt>
              </c:strCache>
            </c:strRef>
          </c:cat>
          <c:val>
            <c:numRef>
              <c:f>'OP UROLOGÍA'!$E$35:$P$35</c:f>
              <c:numCache>
                <c:formatCode>General</c:formatCode>
                <c:ptCount val="12"/>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3-3020-4768-A06C-F418481466B7}"/>
            </c:ext>
          </c:extLst>
        </c:ser>
        <c:dLbls>
          <c:showLegendKey val="0"/>
          <c:showVal val="0"/>
          <c:showCatName val="0"/>
          <c:showSerName val="0"/>
          <c:showPercent val="0"/>
          <c:showBubbleSize val="0"/>
        </c:dLbls>
        <c:smooth val="0"/>
        <c:axId val="237867008"/>
        <c:axId val="237868928"/>
      </c:lineChart>
      <c:catAx>
        <c:axId val="237867008"/>
        <c:scaling>
          <c:orientation val="minMax"/>
        </c:scaling>
        <c:delete val="0"/>
        <c:axPos val="b"/>
        <c:majorGridlines>
          <c:spPr>
            <a:ln>
              <a:solidFill>
                <a:schemeClr val="accent6">
                  <a:lumMod val="60000"/>
                  <a:lumOff val="40000"/>
                </a:schemeClr>
              </a:solidFill>
            </a:ln>
          </c:spPr>
        </c:majorGridlines>
        <c:title>
          <c:tx>
            <c:rich>
              <a:bodyPr/>
              <a:lstStyle/>
              <a:p>
                <a:pPr>
                  <a:defRPr lang="es-ES"/>
                </a:pPr>
                <a:r>
                  <a:rPr lang="es-ES"/>
                  <a:t>MES</a:t>
                </a:r>
              </a:p>
            </c:rich>
          </c:tx>
          <c:layout>
            <c:manualLayout>
              <c:xMode val="edge"/>
              <c:yMode val="edge"/>
              <c:x val="0.50989539351059499"/>
              <c:y val="0.94261883931175305"/>
            </c:manualLayout>
          </c:layout>
          <c:overlay val="0"/>
          <c:spPr>
            <a:noFill/>
            <a:ln w="25400">
              <a:noFill/>
            </a:ln>
          </c:spPr>
        </c:title>
        <c:numFmt formatCode="General" sourceLinked="1"/>
        <c:majorTickMark val="out"/>
        <c:minorTickMark val="none"/>
        <c:tickLblPos val="low"/>
        <c:txPr>
          <a:bodyPr rot="0" vert="horz"/>
          <a:lstStyle/>
          <a:p>
            <a:pPr>
              <a:defRPr lang="es-ES"/>
            </a:pPr>
            <a:endParaRPr lang="es-CO"/>
          </a:p>
        </c:txPr>
        <c:crossAx val="237868928"/>
        <c:crosses val="autoZero"/>
        <c:auto val="1"/>
        <c:lblAlgn val="ctr"/>
        <c:lblOffset val="100"/>
        <c:tickLblSkip val="1"/>
        <c:tickMarkSkip val="1"/>
        <c:noMultiLvlLbl val="0"/>
      </c:catAx>
      <c:valAx>
        <c:axId val="237868928"/>
        <c:scaling>
          <c:orientation val="minMax"/>
        </c:scaling>
        <c:delete val="0"/>
        <c:axPos val="l"/>
        <c:majorGridlines/>
        <c:title>
          <c:tx>
            <c:rich>
              <a:bodyPr rot="-5400000" vert="horz"/>
              <a:lstStyle/>
              <a:p>
                <a:pPr>
                  <a:defRPr lang="es-ES"/>
                </a:pPr>
                <a:r>
                  <a:rPr lang="es-ES"/>
                  <a:t>DIAS</a:t>
                </a:r>
              </a:p>
            </c:rich>
          </c:tx>
          <c:layout>
            <c:manualLayout>
              <c:xMode val="edge"/>
              <c:yMode val="edge"/>
              <c:x val="1.6500111399118599E-3"/>
              <c:y val="0.43931875182268998"/>
            </c:manualLayout>
          </c:layout>
          <c:overlay val="0"/>
          <c:spPr>
            <a:noFill/>
            <a:ln w="25400">
              <a:noFill/>
            </a:ln>
          </c:spPr>
        </c:title>
        <c:numFmt formatCode="General" sourceLinked="0"/>
        <c:majorTickMark val="out"/>
        <c:minorTickMark val="none"/>
        <c:tickLblPos val="nextTo"/>
        <c:txPr>
          <a:bodyPr rot="0" vert="horz"/>
          <a:lstStyle/>
          <a:p>
            <a:pPr>
              <a:defRPr lang="es-ES"/>
            </a:pPr>
            <a:endParaRPr lang="es-CO"/>
          </a:p>
        </c:txPr>
        <c:crossAx val="23786700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03" r="0.750000000000003" t="1" header="0" footer="0"/>
    <c:pageSetup paperSize="9" orientation="landscape" verticalDpi="0"/>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89899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'ANALISIS MORT'!$F$30:$Q$30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'ANALISIS MORT'!$F$33:$Q$33</c:f>
              <c:numCache>
                <c:formatCode>0%</c:formatCode>
                <c:ptCount val="12"/>
                <c:pt idx="0">
                  <c:v>1</c:v>
                </c:pt>
                <c:pt idx="1">
                  <c:v>1</c:v>
                </c:pt>
                <c:pt idx="2">
                  <c:v>0</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FA3D-4536-8E8C-C8C8E46838DE}"/>
            </c:ext>
          </c:extLst>
        </c:ser>
        <c:ser>
          <c:idx val="1"/>
          <c:order val="1"/>
          <c:marker>
            <c:symbol val="none"/>
          </c:marker>
          <c:cat>
            <c:strRef>
              <c:f>'ANALISIS MORT'!$F$30:$Q$30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'ANALISIS MORT'!$F$34:$Q$34</c:f>
              <c:numCache>
                <c:formatCode>0%</c:formatCode>
                <c:ptCount val="12"/>
                <c:pt idx="0">
                  <c:v>1</c:v>
                </c:pt>
                <c:pt idx="1">
                  <c:v>1</c:v>
                </c:pt>
                <c:pt idx="2">
                  <c:v>0</c:v>
                </c:pt>
                <c:pt idx="3">
                  <c:v>1</c:v>
                </c:pt>
                <c:pt idx="4">
                  <c:v>0.71875</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FA3D-4536-8E8C-C8C8E46838DE}"/>
            </c:ext>
          </c:extLst>
        </c:ser>
        <c:ser>
          <c:idx val="2"/>
          <c:order val="2"/>
          <c:spPr>
            <a:ln>
              <a:solidFill>
                <a:schemeClr val="accent3">
                  <a:lumMod val="50000"/>
                </a:schemeClr>
              </a:solidFill>
            </a:ln>
          </c:spPr>
          <c:marker>
            <c:symbol val="none"/>
          </c:marker>
          <c:cat>
            <c:strRef>
              <c:f>'ANALISIS MORT'!$F$30:$Q$30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'ANALISIS MORT'!$F$35:$Q$35</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FA3D-4536-8E8C-C8C8E46838DE}"/>
            </c:ext>
          </c:extLst>
        </c:ser>
        <c:dLbls>
          <c:showLegendKey val="0"/>
          <c:showVal val="0"/>
          <c:showCatName val="0"/>
          <c:showSerName val="0"/>
          <c:showPercent val="0"/>
          <c:showBubbleSize val="0"/>
        </c:dLbls>
        <c:smooth val="0"/>
        <c:axId val="226237056"/>
        <c:axId val="226243328"/>
      </c:lineChart>
      <c:catAx>
        <c:axId val="226237056"/>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6243328"/>
        <c:crossesAt val="0"/>
        <c:auto val="1"/>
        <c:lblAlgn val="ctr"/>
        <c:lblOffset val="100"/>
        <c:tickLblSkip val="1"/>
        <c:tickMarkSkip val="1"/>
        <c:noMultiLvlLbl val="0"/>
      </c:catAx>
      <c:valAx>
        <c:axId val="22624332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623705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89899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'GUIA GESTANTES'!$F$30:$Q$30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GESTANTES'!$F$33:$Q$33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954-40E7-97BF-A7594A9BB201}"/>
            </c:ext>
          </c:extLst>
        </c:ser>
        <c:ser>
          <c:idx val="1"/>
          <c:order val="1"/>
          <c:marker>
            <c:symbol val="none"/>
          </c:marker>
          <c:cat>
            <c:strRef>
              <c:f>'GUIA GESTANTES'!$F$30:$Q$30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GESTANTES'!$F$34:$Q$34</c:f>
              <c:numCache>
                <c:formatCode>0%</c:formatCode>
                <c:ptCount val="12"/>
                <c:pt idx="0">
                  <c:v>1</c:v>
                </c:pt>
                <c:pt idx="1">
                  <c:v>0</c:v>
                </c:pt>
                <c:pt idx="2">
                  <c:v>0</c:v>
                </c:pt>
                <c:pt idx="3">
                  <c:v>1</c:v>
                </c:pt>
                <c:pt idx="4">
                  <c:v>0</c:v>
                </c:pt>
                <c:pt idx="5">
                  <c:v>0</c:v>
                </c:pt>
                <c:pt idx="6">
                  <c:v>1</c:v>
                </c:pt>
                <c:pt idx="7">
                  <c:v>1</c:v>
                </c:pt>
                <c:pt idx="8">
                  <c:v>0</c:v>
                </c:pt>
                <c:pt idx="9">
                  <c:v>0</c:v>
                </c:pt>
                <c:pt idx="10">
                  <c:v>0</c:v>
                </c:pt>
                <c:pt idx="11">
                  <c:v>1</c:v>
                </c:pt>
              </c:numCache>
            </c:numRef>
          </c:val>
          <c:smooth val="0"/>
          <c:extLst>
            <c:ext xmlns:c16="http://schemas.microsoft.com/office/drawing/2014/chart" uri="{C3380CC4-5D6E-409C-BE32-E72D297353CC}">
              <c16:uniqueId val="{00000001-B954-40E7-97BF-A7594A9BB201}"/>
            </c:ext>
          </c:extLst>
        </c:ser>
        <c:ser>
          <c:idx val="2"/>
          <c:order val="2"/>
          <c:spPr>
            <a:ln>
              <a:solidFill>
                <a:schemeClr val="accent3">
                  <a:lumMod val="50000"/>
                </a:schemeClr>
              </a:solidFill>
            </a:ln>
          </c:spPr>
          <c:marker>
            <c:symbol val="none"/>
          </c:marker>
          <c:cat>
            <c:strRef>
              <c:f>'GUIA GESTANTES'!$F$30:$Q$30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GESTANTES'!$F$35:$Q$35</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B954-40E7-97BF-A7594A9BB201}"/>
            </c:ext>
          </c:extLst>
        </c:ser>
        <c:dLbls>
          <c:showLegendKey val="0"/>
          <c:showVal val="0"/>
          <c:showCatName val="0"/>
          <c:showSerName val="0"/>
          <c:showPercent val="0"/>
          <c:showBubbleSize val="0"/>
        </c:dLbls>
        <c:smooth val="0"/>
        <c:axId val="226271232"/>
        <c:axId val="226273152"/>
      </c:lineChart>
      <c:catAx>
        <c:axId val="22627123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6273152"/>
        <c:crosses val="autoZero"/>
        <c:auto val="1"/>
        <c:lblAlgn val="ctr"/>
        <c:lblOffset val="100"/>
        <c:tickLblSkip val="1"/>
        <c:tickMarkSkip val="1"/>
        <c:noMultiLvlLbl val="0"/>
      </c:catAx>
      <c:valAx>
        <c:axId val="226273152"/>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627123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89899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'GUIA CAUSA EGRESO'!$F$30:$Q$30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CAUSA EGRESO'!$F$33:$Q$33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16-4766-B058-1EF611BE57FB}"/>
            </c:ext>
          </c:extLst>
        </c:ser>
        <c:ser>
          <c:idx val="1"/>
          <c:order val="1"/>
          <c:marker>
            <c:symbol val="none"/>
          </c:marker>
          <c:cat>
            <c:strRef>
              <c:f>'GUIA CAUSA EGRESO'!$F$30:$Q$30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CAUSA EGRESO'!$F$34:$Q$34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A16-4766-B058-1EF611BE57FB}"/>
            </c:ext>
          </c:extLst>
        </c:ser>
        <c:ser>
          <c:idx val="2"/>
          <c:order val="2"/>
          <c:spPr>
            <a:ln>
              <a:solidFill>
                <a:schemeClr val="accent3">
                  <a:lumMod val="50000"/>
                </a:schemeClr>
              </a:solidFill>
            </a:ln>
          </c:spPr>
          <c:marker>
            <c:symbol val="none"/>
          </c:marker>
          <c:cat>
            <c:strRef>
              <c:f>'GUIA CAUSA EGRESO'!$F$30:$Q$30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'GUIA CAUSA EGRESO'!$F$35:$Q$35</c:f>
              <c:numCache>
                <c:formatCode>0%</c:formatCode>
                <c:ptCount val="12"/>
                <c:pt idx="0">
                  <c:v>0.8</c:v>
                </c:pt>
                <c:pt idx="1">
                  <c:v>0.8</c:v>
                </c:pt>
                <c:pt idx="2">
                  <c:v>0.8</c:v>
                </c:pt>
                <c:pt idx="3">
                  <c:v>0.8</c:v>
                </c:pt>
                <c:pt idx="4">
                  <c:v>0.8</c:v>
                </c:pt>
                <c:pt idx="5">
                  <c:v>0.8</c:v>
                </c:pt>
                <c:pt idx="6">
                  <c:v>0.8</c:v>
                </c:pt>
                <c:pt idx="7">
                  <c:v>0.8</c:v>
                </c:pt>
                <c:pt idx="8">
                  <c:v>0.8</c:v>
                </c:pt>
                <c:pt idx="9">
                  <c:v>0.8</c:v>
                </c:pt>
                <c:pt idx="10">
                  <c:v>0.8</c:v>
                </c:pt>
                <c:pt idx="11">
                  <c:v>0.8</c:v>
                </c:pt>
              </c:numCache>
            </c:numRef>
          </c:val>
          <c:smooth val="0"/>
          <c:extLst>
            <c:ext xmlns:c16="http://schemas.microsoft.com/office/drawing/2014/chart" uri="{C3380CC4-5D6E-409C-BE32-E72D297353CC}">
              <c16:uniqueId val="{00000002-AA16-4766-B058-1EF611BE57FB}"/>
            </c:ext>
          </c:extLst>
        </c:ser>
        <c:dLbls>
          <c:showLegendKey val="0"/>
          <c:showVal val="0"/>
          <c:showCatName val="0"/>
          <c:showSerName val="0"/>
          <c:showPercent val="0"/>
          <c:showBubbleSize val="0"/>
        </c:dLbls>
        <c:smooth val="0"/>
        <c:axId val="226083968"/>
        <c:axId val="226085888"/>
      </c:lineChart>
      <c:catAx>
        <c:axId val="22608396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6085888"/>
        <c:crosses val="autoZero"/>
        <c:auto val="1"/>
        <c:lblAlgn val="ctr"/>
        <c:lblOffset val="100"/>
        <c:tickLblSkip val="1"/>
        <c:tickMarkSkip val="1"/>
        <c:noMultiLvlLbl val="0"/>
      </c:catAx>
      <c:valAx>
        <c:axId val="22608588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608396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89899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APENDICECT!$F$30:$Q$30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APENDICECT!$F$33:$Q$33</c:f>
              <c:numCache>
                <c:formatCode>0%</c:formatCode>
                <c:ptCount val="12"/>
                <c:pt idx="0">
                  <c:v>1</c:v>
                </c:pt>
                <c:pt idx="1">
                  <c:v>1</c:v>
                </c:pt>
                <c:pt idx="2">
                  <c:v>1</c:v>
                </c:pt>
                <c:pt idx="3">
                  <c:v>1</c:v>
                </c:pt>
                <c:pt idx="4">
                  <c:v>1</c:v>
                </c:pt>
                <c:pt idx="5">
                  <c:v>1</c:v>
                </c:pt>
                <c:pt idx="6">
                  <c:v>0.93333333333333335</c:v>
                </c:pt>
                <c:pt idx="7">
                  <c:v>0.77777777777777779</c:v>
                </c:pt>
                <c:pt idx="8">
                  <c:v>0.92307692307692313</c:v>
                </c:pt>
                <c:pt idx="9">
                  <c:v>1</c:v>
                </c:pt>
                <c:pt idx="10">
                  <c:v>1</c:v>
                </c:pt>
                <c:pt idx="11">
                  <c:v>0</c:v>
                </c:pt>
              </c:numCache>
            </c:numRef>
          </c:val>
          <c:smooth val="0"/>
          <c:extLst>
            <c:ext xmlns:c16="http://schemas.microsoft.com/office/drawing/2014/chart" uri="{C3380CC4-5D6E-409C-BE32-E72D297353CC}">
              <c16:uniqueId val="{00000000-DCD0-4B3B-BDFE-4553AC926DF0}"/>
            </c:ext>
          </c:extLst>
        </c:ser>
        <c:ser>
          <c:idx val="1"/>
          <c:order val="1"/>
          <c:marker>
            <c:symbol val="none"/>
          </c:marker>
          <c:cat>
            <c:strRef>
              <c:f>APENDICECT!$F$30:$Q$30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APENDICECT!$F$34:$Q$34</c:f>
              <c:numCache>
                <c:formatCode>0%</c:formatCode>
                <c:ptCount val="12"/>
                <c:pt idx="0">
                  <c:v>1</c:v>
                </c:pt>
                <c:pt idx="1">
                  <c:v>0.89473684210526316</c:v>
                </c:pt>
                <c:pt idx="2">
                  <c:v>0.9375</c:v>
                </c:pt>
                <c:pt idx="3">
                  <c:v>0.95</c:v>
                </c:pt>
                <c:pt idx="4">
                  <c:v>0.95454545454545459</c:v>
                </c:pt>
                <c:pt idx="5">
                  <c:v>1</c:v>
                </c:pt>
                <c:pt idx="6">
                  <c:v>0.75</c:v>
                </c:pt>
                <c:pt idx="7">
                  <c:v>0.90476190476190477</c:v>
                </c:pt>
                <c:pt idx="8">
                  <c:v>1</c:v>
                </c:pt>
                <c:pt idx="9">
                  <c:v>1</c:v>
                </c:pt>
                <c:pt idx="10">
                  <c:v>1</c:v>
                </c:pt>
                <c:pt idx="11">
                  <c:v>1</c:v>
                </c:pt>
              </c:numCache>
            </c:numRef>
          </c:val>
          <c:smooth val="0"/>
          <c:extLst>
            <c:ext xmlns:c16="http://schemas.microsoft.com/office/drawing/2014/chart" uri="{C3380CC4-5D6E-409C-BE32-E72D297353CC}">
              <c16:uniqueId val="{00000001-DCD0-4B3B-BDFE-4553AC926DF0}"/>
            </c:ext>
          </c:extLst>
        </c:ser>
        <c:ser>
          <c:idx val="2"/>
          <c:order val="2"/>
          <c:spPr>
            <a:ln>
              <a:solidFill>
                <a:schemeClr val="accent3">
                  <a:lumMod val="50000"/>
                </a:schemeClr>
              </a:solidFill>
            </a:ln>
          </c:spPr>
          <c:marker>
            <c:symbol val="none"/>
          </c:marker>
          <c:cat>
            <c:strRef>
              <c:f>APENDICECT!$F$30:$Q$30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APENDICECT!$F$35:$Q$35</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DCD0-4B3B-BDFE-4553AC926DF0}"/>
            </c:ext>
          </c:extLst>
        </c:ser>
        <c:dLbls>
          <c:showLegendKey val="0"/>
          <c:showVal val="0"/>
          <c:showCatName val="0"/>
          <c:showSerName val="0"/>
          <c:showPercent val="0"/>
          <c:showBubbleSize val="0"/>
        </c:dLbls>
        <c:smooth val="0"/>
        <c:axId val="226425088"/>
        <c:axId val="226836864"/>
      </c:lineChart>
      <c:catAx>
        <c:axId val="22642508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6836864"/>
        <c:crosses val="autoZero"/>
        <c:auto val="1"/>
        <c:lblAlgn val="ctr"/>
        <c:lblOffset val="100"/>
        <c:tickLblSkip val="1"/>
        <c:tickMarkSkip val="1"/>
        <c:noMultiLvlLbl val="0"/>
      </c:catAx>
      <c:valAx>
        <c:axId val="226836864"/>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642508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89899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'NEUMON BRONCOASP'!$F$30:$Q$30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'NEUMON BRONCOASP'!$F$33:$Q$33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91D-4F96-8603-147D77AFA384}"/>
            </c:ext>
          </c:extLst>
        </c:ser>
        <c:ser>
          <c:idx val="1"/>
          <c:order val="1"/>
          <c:marker>
            <c:symbol val="none"/>
          </c:marker>
          <c:cat>
            <c:strRef>
              <c:f>'NEUMON BRONCOASP'!$F$30:$Q$30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'NEUMON BRONCOASP'!$F$34:$Q$34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91D-4F96-8603-147D77AFA384}"/>
            </c:ext>
          </c:extLst>
        </c:ser>
        <c:ser>
          <c:idx val="2"/>
          <c:order val="2"/>
          <c:spPr>
            <a:ln>
              <a:solidFill>
                <a:schemeClr val="accent3">
                  <a:lumMod val="50000"/>
                </a:schemeClr>
              </a:solidFill>
            </a:ln>
          </c:spPr>
          <c:marker>
            <c:symbol val="none"/>
          </c:marker>
          <c:cat>
            <c:strRef>
              <c:f>'NEUMON BRONCOASP'!$F$30:$Q$30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'NEUMON BRONCOASP'!$F$35:$Q$35</c:f>
              <c:numCache>
                <c:formatCode>0</c:formatCode>
                <c:ptCount val="12"/>
                <c:pt idx="0" formatCode="General">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91D-4F96-8603-147D77AFA384}"/>
            </c:ext>
          </c:extLst>
        </c:ser>
        <c:dLbls>
          <c:showLegendKey val="0"/>
          <c:showVal val="0"/>
          <c:showCatName val="0"/>
          <c:showSerName val="0"/>
          <c:showPercent val="0"/>
          <c:showBubbleSize val="0"/>
        </c:dLbls>
        <c:smooth val="0"/>
        <c:axId val="226467200"/>
        <c:axId val="226469376"/>
      </c:lineChart>
      <c:catAx>
        <c:axId val="22646720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6469376"/>
        <c:crosses val="autoZero"/>
        <c:auto val="1"/>
        <c:lblAlgn val="ctr"/>
        <c:lblOffset val="100"/>
        <c:tickLblSkip val="1"/>
        <c:tickMarkSkip val="1"/>
        <c:noMultiLvlLbl val="0"/>
      </c:catAx>
      <c:valAx>
        <c:axId val="226469376"/>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64672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89899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'MANEJO IAM'!$F$30:$Q$30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'MANEJO IAM'!$F$33:$Q$33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3E9-498D-A81E-02B937ABEA6D}"/>
            </c:ext>
          </c:extLst>
        </c:ser>
        <c:ser>
          <c:idx val="1"/>
          <c:order val="1"/>
          <c:marker>
            <c:symbol val="none"/>
          </c:marker>
          <c:cat>
            <c:strRef>
              <c:f>'MANEJO IAM'!$F$30:$Q$30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'MANEJO IAM'!$F$34:$Q$34</c:f>
              <c:numCache>
                <c:formatCode>0%</c:formatCode>
                <c:ptCount val="12"/>
                <c:pt idx="0">
                  <c:v>1</c:v>
                </c:pt>
                <c:pt idx="1">
                  <c:v>1</c:v>
                </c:pt>
                <c:pt idx="2">
                  <c:v>0</c:v>
                </c:pt>
                <c:pt idx="3">
                  <c:v>1</c:v>
                </c:pt>
                <c:pt idx="4">
                  <c:v>1</c:v>
                </c:pt>
                <c:pt idx="5">
                  <c:v>0</c:v>
                </c:pt>
                <c:pt idx="6">
                  <c:v>1</c:v>
                </c:pt>
                <c:pt idx="7">
                  <c:v>1</c:v>
                </c:pt>
                <c:pt idx="8">
                  <c:v>0</c:v>
                </c:pt>
                <c:pt idx="9">
                  <c:v>1</c:v>
                </c:pt>
                <c:pt idx="10">
                  <c:v>1</c:v>
                </c:pt>
                <c:pt idx="11">
                  <c:v>1</c:v>
                </c:pt>
              </c:numCache>
            </c:numRef>
          </c:val>
          <c:smooth val="0"/>
          <c:extLst>
            <c:ext xmlns:c16="http://schemas.microsoft.com/office/drawing/2014/chart" uri="{C3380CC4-5D6E-409C-BE32-E72D297353CC}">
              <c16:uniqueId val="{00000001-53E9-498D-A81E-02B937ABEA6D}"/>
            </c:ext>
          </c:extLst>
        </c:ser>
        <c:ser>
          <c:idx val="2"/>
          <c:order val="2"/>
          <c:spPr>
            <a:ln>
              <a:solidFill>
                <a:schemeClr val="accent3">
                  <a:lumMod val="50000"/>
                </a:schemeClr>
              </a:solidFill>
            </a:ln>
          </c:spPr>
          <c:marker>
            <c:symbol val="none"/>
          </c:marker>
          <c:cat>
            <c:strRef>
              <c:f>'MANEJO IAM'!$F$30:$Q$30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'MANEJO IAM'!$F$35:$Q$35</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53E9-498D-A81E-02B937ABEA6D}"/>
            </c:ext>
          </c:extLst>
        </c:ser>
        <c:dLbls>
          <c:showLegendKey val="0"/>
          <c:showVal val="0"/>
          <c:showCatName val="0"/>
          <c:showSerName val="0"/>
          <c:showPercent val="0"/>
          <c:showBubbleSize val="0"/>
        </c:dLbls>
        <c:smooth val="0"/>
        <c:axId val="227590912"/>
        <c:axId val="227592832"/>
      </c:lineChart>
      <c:catAx>
        <c:axId val="22759091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7592832"/>
        <c:crosses val="autoZero"/>
        <c:auto val="1"/>
        <c:lblAlgn val="ctr"/>
        <c:lblOffset val="100"/>
        <c:tickLblSkip val="1"/>
        <c:tickMarkSkip val="1"/>
        <c:noMultiLvlLbl val="0"/>
      </c:catAx>
      <c:valAx>
        <c:axId val="227592832"/>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759091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6594911856492"/>
          <c:y val="0.17014100631038101"/>
          <c:w val="0.89352749028642198"/>
          <c:h val="0.70675684884550605"/>
        </c:manualLayout>
      </c:layout>
      <c:lineChart>
        <c:grouping val="standard"/>
        <c:varyColors val="0"/>
        <c:ser>
          <c:idx val="0"/>
          <c:order val="0"/>
          <c:spPr>
            <a:ln>
              <a:solidFill>
                <a:srgbClr val="00B0F0"/>
              </a:solidFill>
            </a:ln>
          </c:spPr>
          <c:marker>
            <c:symbol val="none"/>
          </c:marker>
          <c:trendline>
            <c:spPr>
              <a:ln w="19050">
                <a:solidFill>
                  <a:schemeClr val="tx2">
                    <a:lumMod val="50000"/>
                  </a:schemeClr>
                </a:solidFill>
              </a:ln>
            </c:spPr>
            <c:trendlineType val="linear"/>
            <c:dispRSqr val="0"/>
            <c:dispEq val="0"/>
          </c:trendline>
          <c:cat>
            <c:strRef>
              <c:f>'PROD UVR'!$F$30:$Q$30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UVR'!$F$33:$Q$33</c:f>
              <c:numCache>
                <c:formatCode>#,##0</c:formatCode>
                <c:ptCount val="12"/>
                <c:pt idx="0">
                  <c:v>166216.33000000002</c:v>
                </c:pt>
                <c:pt idx="1">
                  <c:v>181654.86000000002</c:v>
                </c:pt>
                <c:pt idx="2">
                  <c:v>175880.22000000003</c:v>
                </c:pt>
                <c:pt idx="3">
                  <c:v>181563.51</c:v>
                </c:pt>
                <c:pt idx="4">
                  <c:v>193696.74</c:v>
                </c:pt>
                <c:pt idx="5">
                  <c:v>202076.15000000002</c:v>
                </c:pt>
                <c:pt idx="6" formatCode="General">
                  <c:v>210740.83200000002</c:v>
                </c:pt>
                <c:pt idx="7" formatCode="General">
                  <c:v>220089.91800000003</c:v>
                </c:pt>
                <c:pt idx="8" formatCode="0">
                  <c:v>223393.09399999998</c:v>
                </c:pt>
                <c:pt idx="9" formatCode="0">
                  <c:v>229870.71400000001</c:v>
                </c:pt>
                <c:pt idx="10" formatCode="General">
                  <c:v>230489.23200000002</c:v>
                </c:pt>
                <c:pt idx="11" formatCode="General">
                  <c:v>224838.29800000001</c:v>
                </c:pt>
              </c:numCache>
            </c:numRef>
          </c:val>
          <c:smooth val="0"/>
          <c:extLst>
            <c:ext xmlns:c16="http://schemas.microsoft.com/office/drawing/2014/chart" uri="{C3380CC4-5D6E-409C-BE32-E72D297353CC}">
              <c16:uniqueId val="{00000000-2F3F-455E-91B2-E1EC900C2E83}"/>
            </c:ext>
          </c:extLst>
        </c:ser>
        <c:ser>
          <c:idx val="1"/>
          <c:order val="1"/>
          <c:spPr>
            <a:ln>
              <a:solidFill>
                <a:schemeClr val="accent2">
                  <a:lumMod val="50000"/>
                </a:schemeClr>
              </a:solidFill>
            </a:ln>
          </c:spPr>
          <c:marker>
            <c:symbol val="none"/>
          </c:marker>
          <c:cat>
            <c:strRef>
              <c:f>'PROD UVR'!$F$30:$Q$30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UVR'!$F$34:$Q$34</c:f>
              <c:numCache>
                <c:formatCode>_(* #,##0_);_(* \(#,##0\);_(* "-"_);_(@_)</c:formatCode>
                <c:ptCount val="12"/>
                <c:pt idx="0">
                  <c:v>123015.47000000003</c:v>
                </c:pt>
                <c:pt idx="1">
                  <c:v>110253.45999999999</c:v>
                </c:pt>
                <c:pt idx="2">
                  <c:v>159176.16999999998</c:v>
                </c:pt>
                <c:pt idx="3">
                  <c:v>170844.09</c:v>
                </c:pt>
                <c:pt idx="4">
                  <c:v>184809.38</c:v>
                </c:pt>
                <c:pt idx="5">
                  <c:v>167044.49400000004</c:v>
                </c:pt>
                <c:pt idx="6">
                  <c:v>168075.88999999998</c:v>
                </c:pt>
                <c:pt idx="7">
                  <c:v>134594.21</c:v>
                </c:pt>
                <c:pt idx="8">
                  <c:v>129519.8</c:v>
                </c:pt>
                <c:pt idx="9">
                  <c:v>110792.8</c:v>
                </c:pt>
                <c:pt idx="10">
                  <c:v>104934.62</c:v>
                </c:pt>
                <c:pt idx="11">
                  <c:v>74750.34</c:v>
                </c:pt>
              </c:numCache>
            </c:numRef>
          </c:val>
          <c:smooth val="0"/>
          <c:extLst>
            <c:ext xmlns:c16="http://schemas.microsoft.com/office/drawing/2014/chart" uri="{C3380CC4-5D6E-409C-BE32-E72D297353CC}">
              <c16:uniqueId val="{00000001-2F3F-455E-91B2-E1EC900C2E83}"/>
            </c:ext>
          </c:extLst>
        </c:ser>
        <c:ser>
          <c:idx val="2"/>
          <c:order val="2"/>
          <c:marker>
            <c:symbol val="none"/>
          </c:marker>
          <c:cat>
            <c:strRef>
              <c:f>'PROD UVR'!$F$30:$Q$30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UVR'!$F$35:$Q$35</c:f>
              <c:numCache>
                <c:formatCode>_(* #,##0_);_(* \(#,##0\);_(* "-"_);_(@_)</c:formatCode>
                <c:ptCount val="12"/>
                <c:pt idx="0">
                  <c:v>150000</c:v>
                </c:pt>
                <c:pt idx="1">
                  <c:v>150000</c:v>
                </c:pt>
                <c:pt idx="2">
                  <c:v>150000</c:v>
                </c:pt>
                <c:pt idx="3">
                  <c:v>150000</c:v>
                </c:pt>
                <c:pt idx="4">
                  <c:v>150000</c:v>
                </c:pt>
                <c:pt idx="5">
                  <c:v>150000</c:v>
                </c:pt>
                <c:pt idx="6">
                  <c:v>150000</c:v>
                </c:pt>
                <c:pt idx="7">
                  <c:v>150000</c:v>
                </c:pt>
                <c:pt idx="8">
                  <c:v>150000</c:v>
                </c:pt>
                <c:pt idx="9">
                  <c:v>150000</c:v>
                </c:pt>
                <c:pt idx="10">
                  <c:v>150000</c:v>
                </c:pt>
                <c:pt idx="11">
                  <c:v>150000</c:v>
                </c:pt>
              </c:numCache>
            </c:numRef>
          </c:val>
          <c:smooth val="0"/>
          <c:extLst>
            <c:ext xmlns:c16="http://schemas.microsoft.com/office/drawing/2014/chart" uri="{C3380CC4-5D6E-409C-BE32-E72D297353CC}">
              <c16:uniqueId val="{00000002-2F3F-455E-91B2-E1EC900C2E83}"/>
            </c:ext>
          </c:extLst>
        </c:ser>
        <c:dLbls>
          <c:showLegendKey val="0"/>
          <c:showVal val="0"/>
          <c:showCatName val="0"/>
          <c:showSerName val="0"/>
          <c:showPercent val="0"/>
          <c:showBubbleSize val="0"/>
        </c:dLbls>
        <c:smooth val="0"/>
        <c:axId val="227113984"/>
        <c:axId val="227120256"/>
      </c:lineChart>
      <c:catAx>
        <c:axId val="22711398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7120256"/>
        <c:crosses val="autoZero"/>
        <c:auto val="1"/>
        <c:lblAlgn val="ctr"/>
        <c:lblOffset val="100"/>
        <c:tickLblSkip val="1"/>
        <c:tickMarkSkip val="1"/>
        <c:noMultiLvlLbl val="0"/>
      </c:catAx>
      <c:valAx>
        <c:axId val="227120256"/>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7113984"/>
        <c:crosses val="autoZero"/>
        <c:crossBetween val="between"/>
      </c:valAx>
      <c:spPr>
        <a:solidFill>
          <a:schemeClr val="accent4">
            <a:lumMod val="20000"/>
            <a:lumOff val="80000"/>
          </a:schemeClr>
        </a:solidFill>
        <a:ln>
          <a:solidFill>
            <a:schemeClr val="accent2">
              <a:lumMod val="40000"/>
              <a:lumOff val="60000"/>
            </a:schemeClr>
          </a:solidFill>
        </a:ln>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737375921712"/>
          <c:y val="0.194963678903052"/>
          <c:w val="0.89352749028642198"/>
          <c:h val="0.70675684884550605"/>
        </c:manualLayout>
      </c:layout>
      <c:lineChart>
        <c:grouping val="standard"/>
        <c:varyColors val="0"/>
        <c:ser>
          <c:idx val="0"/>
          <c:order val="0"/>
          <c:spPr>
            <a:ln>
              <a:solidFill>
                <a:srgbClr val="00B0F0"/>
              </a:solidFill>
            </a:ln>
          </c:spPr>
          <c:marker>
            <c:symbol val="none"/>
          </c:marker>
          <c:cat>
            <c:strRef>
              <c:f>'PROD TOTAL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TOTAL RX'!$F$33:$Q$33</c:f>
              <c:numCache>
                <c:formatCode>#,##0</c:formatCode>
                <c:ptCount val="12"/>
                <c:pt idx="0">
                  <c:v>3051</c:v>
                </c:pt>
                <c:pt idx="1">
                  <c:v>2463</c:v>
                </c:pt>
                <c:pt idx="2">
                  <c:v>2748</c:v>
                </c:pt>
                <c:pt idx="3">
                  <c:v>2713</c:v>
                </c:pt>
                <c:pt idx="4">
                  <c:v>2548</c:v>
                </c:pt>
                <c:pt idx="5">
                  <c:v>2170</c:v>
                </c:pt>
                <c:pt idx="6">
                  <c:v>3145</c:v>
                </c:pt>
                <c:pt idx="7">
                  <c:v>3516</c:v>
                </c:pt>
                <c:pt idx="8">
                  <c:v>3138</c:v>
                </c:pt>
                <c:pt idx="9">
                  <c:v>3707</c:v>
                </c:pt>
                <c:pt idx="10">
                  <c:v>4019</c:v>
                </c:pt>
                <c:pt idx="11">
                  <c:v>4076</c:v>
                </c:pt>
              </c:numCache>
            </c:numRef>
          </c:val>
          <c:smooth val="0"/>
          <c:extLst>
            <c:ext xmlns:c16="http://schemas.microsoft.com/office/drawing/2014/chart" uri="{C3380CC4-5D6E-409C-BE32-E72D297353CC}">
              <c16:uniqueId val="{00000000-19BB-4ACF-B74D-0D69F8C224B1}"/>
            </c:ext>
          </c:extLst>
        </c:ser>
        <c:ser>
          <c:idx val="1"/>
          <c:order val="1"/>
          <c:spPr>
            <a:ln>
              <a:solidFill>
                <a:schemeClr val="accent2">
                  <a:lumMod val="50000"/>
                </a:schemeClr>
              </a:solidFill>
            </a:ln>
          </c:spPr>
          <c:marker>
            <c:symbol val="none"/>
          </c:marker>
          <c:cat>
            <c:strRef>
              <c:f>'PROD TOTAL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TOTAL RX'!$F$34:$Q$34</c:f>
              <c:numCache>
                <c:formatCode>#,##0</c:formatCode>
                <c:ptCount val="12"/>
                <c:pt idx="0">
                  <c:v>1945</c:v>
                </c:pt>
                <c:pt idx="1">
                  <c:v>1775</c:v>
                </c:pt>
                <c:pt idx="2">
                  <c:v>2205</c:v>
                </c:pt>
                <c:pt idx="3">
                  <c:v>2228</c:v>
                </c:pt>
                <c:pt idx="4">
                  <c:v>2247</c:v>
                </c:pt>
                <c:pt idx="5">
                  <c:v>2092</c:v>
                </c:pt>
                <c:pt idx="6">
                  <c:v>2022</c:v>
                </c:pt>
                <c:pt idx="7">
                  <c:v>2104</c:v>
                </c:pt>
                <c:pt idx="8">
                  <c:v>2260</c:v>
                </c:pt>
                <c:pt idx="9">
                  <c:v>2362</c:v>
                </c:pt>
                <c:pt idx="10">
                  <c:v>2797</c:v>
                </c:pt>
                <c:pt idx="11">
                  <c:v>2981</c:v>
                </c:pt>
              </c:numCache>
            </c:numRef>
          </c:val>
          <c:smooth val="0"/>
          <c:extLst>
            <c:ext xmlns:c16="http://schemas.microsoft.com/office/drawing/2014/chart" uri="{C3380CC4-5D6E-409C-BE32-E72D297353CC}">
              <c16:uniqueId val="{00000001-19BB-4ACF-B74D-0D69F8C224B1}"/>
            </c:ext>
          </c:extLst>
        </c:ser>
        <c:ser>
          <c:idx val="2"/>
          <c:order val="2"/>
          <c:marker>
            <c:symbol val="none"/>
          </c:marker>
          <c:cat>
            <c:strRef>
              <c:f>'PROD TOTAL RX'!$F$30:$Q$30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TOTAL RX'!$F$35:$Q$35</c:f>
              <c:numCache>
                <c:formatCode>#,##0</c:formatCode>
                <c:ptCount val="12"/>
                <c:pt idx="0">
                  <c:v>2532</c:v>
                </c:pt>
                <c:pt idx="1">
                  <c:v>2532</c:v>
                </c:pt>
                <c:pt idx="2">
                  <c:v>2532</c:v>
                </c:pt>
                <c:pt idx="3">
                  <c:v>2532</c:v>
                </c:pt>
                <c:pt idx="4">
                  <c:v>2532</c:v>
                </c:pt>
                <c:pt idx="5">
                  <c:v>2532</c:v>
                </c:pt>
                <c:pt idx="6">
                  <c:v>2532</c:v>
                </c:pt>
                <c:pt idx="7">
                  <c:v>2532</c:v>
                </c:pt>
                <c:pt idx="8">
                  <c:v>2532</c:v>
                </c:pt>
                <c:pt idx="9">
                  <c:v>2532</c:v>
                </c:pt>
                <c:pt idx="10">
                  <c:v>2532</c:v>
                </c:pt>
                <c:pt idx="11">
                  <c:v>2532</c:v>
                </c:pt>
              </c:numCache>
            </c:numRef>
          </c:val>
          <c:smooth val="0"/>
          <c:extLst>
            <c:ext xmlns:c16="http://schemas.microsoft.com/office/drawing/2014/chart" uri="{C3380CC4-5D6E-409C-BE32-E72D297353CC}">
              <c16:uniqueId val="{00000002-19BB-4ACF-B74D-0D69F8C224B1}"/>
            </c:ext>
          </c:extLst>
        </c:ser>
        <c:dLbls>
          <c:showLegendKey val="0"/>
          <c:showVal val="0"/>
          <c:showCatName val="0"/>
          <c:showSerName val="0"/>
          <c:showPercent val="0"/>
          <c:showBubbleSize val="0"/>
        </c:dLbls>
        <c:smooth val="0"/>
        <c:axId val="227701504"/>
        <c:axId val="227703424"/>
      </c:lineChart>
      <c:catAx>
        <c:axId val="227701504"/>
        <c:scaling>
          <c:orientation val="minMax"/>
        </c:scaling>
        <c:delete val="0"/>
        <c:axPos val="b"/>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7703424"/>
        <c:crosses val="autoZero"/>
        <c:auto val="1"/>
        <c:lblAlgn val="ctr"/>
        <c:lblOffset val="100"/>
        <c:tickLblSkip val="1"/>
        <c:tickMarkSkip val="1"/>
        <c:noMultiLvlLbl val="0"/>
      </c:catAx>
      <c:valAx>
        <c:axId val="227703424"/>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770150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737375921712"/>
          <c:y val="0.194963678903052"/>
          <c:w val="0.89352749028642198"/>
          <c:h val="0.70675684884550605"/>
        </c:manualLayout>
      </c:layout>
      <c:lineChart>
        <c:grouping val="standard"/>
        <c:varyColors val="0"/>
        <c:ser>
          <c:idx val="0"/>
          <c:order val="0"/>
          <c:spPr>
            <a:ln>
              <a:solidFill>
                <a:srgbClr val="00B0F0"/>
              </a:solidFill>
            </a:ln>
          </c:spPr>
          <c:marker>
            <c:symbol val="none"/>
          </c:marker>
          <c:cat>
            <c:strRef>
              <c:f>'PROD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TAC'!$F$33:$Q$33</c:f>
              <c:numCache>
                <c:formatCode>#,##0</c:formatCode>
                <c:ptCount val="12"/>
                <c:pt idx="0">
                  <c:v>405</c:v>
                </c:pt>
                <c:pt idx="1">
                  <c:v>91</c:v>
                </c:pt>
                <c:pt idx="2">
                  <c:v>65</c:v>
                </c:pt>
                <c:pt idx="3">
                  <c:v>67</c:v>
                </c:pt>
                <c:pt idx="4">
                  <c:v>61</c:v>
                </c:pt>
                <c:pt idx="5">
                  <c:v>73</c:v>
                </c:pt>
                <c:pt idx="6">
                  <c:v>77</c:v>
                </c:pt>
                <c:pt idx="7">
                  <c:v>74</c:v>
                </c:pt>
                <c:pt idx="8">
                  <c:v>153</c:v>
                </c:pt>
                <c:pt idx="9">
                  <c:v>310</c:v>
                </c:pt>
                <c:pt idx="10">
                  <c:v>426</c:v>
                </c:pt>
                <c:pt idx="11">
                  <c:v>533</c:v>
                </c:pt>
              </c:numCache>
            </c:numRef>
          </c:val>
          <c:smooth val="0"/>
          <c:extLst>
            <c:ext xmlns:c16="http://schemas.microsoft.com/office/drawing/2014/chart" uri="{C3380CC4-5D6E-409C-BE32-E72D297353CC}">
              <c16:uniqueId val="{00000000-DC5D-405B-8EF2-905E29266061}"/>
            </c:ext>
          </c:extLst>
        </c:ser>
        <c:ser>
          <c:idx val="1"/>
          <c:order val="1"/>
          <c:spPr>
            <a:ln>
              <a:solidFill>
                <a:schemeClr val="accent2">
                  <a:lumMod val="50000"/>
                </a:schemeClr>
              </a:solidFill>
            </a:ln>
          </c:spPr>
          <c:marker>
            <c:symbol val="none"/>
          </c:marker>
          <c:cat>
            <c:strRef>
              <c:f>'PROD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TAC'!$F$34:$Q$34</c:f>
              <c:numCache>
                <c:formatCode>#,##0</c:formatCode>
                <c:ptCount val="12"/>
              </c:numCache>
            </c:numRef>
          </c:val>
          <c:smooth val="0"/>
          <c:extLst>
            <c:ext xmlns:c16="http://schemas.microsoft.com/office/drawing/2014/chart" uri="{C3380CC4-5D6E-409C-BE32-E72D297353CC}">
              <c16:uniqueId val="{00000001-DC5D-405B-8EF2-905E29266061}"/>
            </c:ext>
          </c:extLst>
        </c:ser>
        <c:ser>
          <c:idx val="2"/>
          <c:order val="2"/>
          <c:marker>
            <c:symbol val="none"/>
          </c:marker>
          <c:cat>
            <c:strRef>
              <c:f>'PROD TAC'!$F$30:$Q$30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TAC'!$F$35:$Q$35</c:f>
              <c:numCache>
                <c:formatCode>#,##0</c:formatCode>
                <c:ptCount val="12"/>
                <c:pt idx="0">
                  <c:v>300</c:v>
                </c:pt>
                <c:pt idx="1">
                  <c:v>300</c:v>
                </c:pt>
                <c:pt idx="2">
                  <c:v>300</c:v>
                </c:pt>
                <c:pt idx="3">
                  <c:v>300</c:v>
                </c:pt>
                <c:pt idx="4">
                  <c:v>300</c:v>
                </c:pt>
                <c:pt idx="5">
                  <c:v>300</c:v>
                </c:pt>
                <c:pt idx="6">
                  <c:v>300</c:v>
                </c:pt>
                <c:pt idx="7">
                  <c:v>300</c:v>
                </c:pt>
                <c:pt idx="8">
                  <c:v>300</c:v>
                </c:pt>
                <c:pt idx="9">
                  <c:v>300</c:v>
                </c:pt>
                <c:pt idx="10">
                  <c:v>300</c:v>
                </c:pt>
                <c:pt idx="11">
                  <c:v>300</c:v>
                </c:pt>
              </c:numCache>
            </c:numRef>
          </c:val>
          <c:smooth val="0"/>
          <c:extLst>
            <c:ext xmlns:c16="http://schemas.microsoft.com/office/drawing/2014/chart" uri="{C3380CC4-5D6E-409C-BE32-E72D297353CC}">
              <c16:uniqueId val="{00000002-DC5D-405B-8EF2-905E29266061}"/>
            </c:ext>
          </c:extLst>
        </c:ser>
        <c:dLbls>
          <c:showLegendKey val="0"/>
          <c:showVal val="0"/>
          <c:showCatName val="0"/>
          <c:showSerName val="0"/>
          <c:showPercent val="0"/>
          <c:showBubbleSize val="0"/>
        </c:dLbls>
        <c:smooth val="0"/>
        <c:axId val="228341632"/>
        <c:axId val="228343808"/>
      </c:lineChart>
      <c:catAx>
        <c:axId val="228341632"/>
        <c:scaling>
          <c:orientation val="minMax"/>
        </c:scaling>
        <c:delete val="0"/>
        <c:axPos val="b"/>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8343808"/>
        <c:crosses val="autoZero"/>
        <c:auto val="1"/>
        <c:lblAlgn val="ctr"/>
        <c:lblOffset val="100"/>
        <c:tickLblSkip val="1"/>
        <c:tickMarkSkip val="1"/>
        <c:noMultiLvlLbl val="0"/>
      </c:catAx>
      <c:valAx>
        <c:axId val="22834380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834163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737375921712"/>
          <c:y val="0.194963678903052"/>
          <c:w val="0.89352749028642198"/>
          <c:h val="0.70675684884550605"/>
        </c:manualLayout>
      </c:layout>
      <c:lineChart>
        <c:grouping val="standard"/>
        <c:varyColors val="0"/>
        <c:ser>
          <c:idx val="0"/>
          <c:order val="0"/>
          <c:spPr>
            <a:ln>
              <a:solidFill>
                <a:srgbClr val="00B0F0"/>
              </a:solidFill>
            </a:ln>
          </c:spPr>
          <c:marker>
            <c:symbol val="none"/>
          </c:marker>
          <c:cat>
            <c:strRef>
              <c:f>'PROD ECOGRAFIA'!$F$30:$Q$30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ECOGRAFIA'!$F$33:$Q$33</c:f>
              <c:numCache>
                <c:formatCode>#,##0</c:formatCode>
                <c:ptCount val="12"/>
                <c:pt idx="0">
                  <c:v>595</c:v>
                </c:pt>
                <c:pt idx="1">
                  <c:v>863</c:v>
                </c:pt>
                <c:pt idx="2">
                  <c:v>717</c:v>
                </c:pt>
                <c:pt idx="3">
                  <c:v>879</c:v>
                </c:pt>
                <c:pt idx="4">
                  <c:v>448</c:v>
                </c:pt>
                <c:pt idx="5">
                  <c:v>206</c:v>
                </c:pt>
                <c:pt idx="6">
                  <c:v>1157</c:v>
                </c:pt>
                <c:pt idx="7">
                  <c:v>1329</c:v>
                </c:pt>
                <c:pt idx="8">
                  <c:v>1082</c:v>
                </c:pt>
                <c:pt idx="9">
                  <c:v>1401</c:v>
                </c:pt>
                <c:pt idx="10">
                  <c:v>1551</c:v>
                </c:pt>
                <c:pt idx="11">
                  <c:v>1441</c:v>
                </c:pt>
              </c:numCache>
            </c:numRef>
          </c:val>
          <c:smooth val="0"/>
          <c:extLst>
            <c:ext xmlns:c16="http://schemas.microsoft.com/office/drawing/2014/chart" uri="{C3380CC4-5D6E-409C-BE32-E72D297353CC}">
              <c16:uniqueId val="{00000000-96AE-468E-AE9C-EBDB4E69176A}"/>
            </c:ext>
          </c:extLst>
        </c:ser>
        <c:ser>
          <c:idx val="1"/>
          <c:order val="1"/>
          <c:spPr>
            <a:ln>
              <a:solidFill>
                <a:schemeClr val="accent2">
                  <a:lumMod val="50000"/>
                </a:schemeClr>
              </a:solidFill>
            </a:ln>
          </c:spPr>
          <c:marker>
            <c:symbol val="none"/>
          </c:marker>
          <c:cat>
            <c:strRef>
              <c:f>'PROD ECOGRAFIA'!$F$30:$Q$30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ECOGRAFIA'!$F$34:$Q$34</c:f>
              <c:numCache>
                <c:formatCode>#,##0</c:formatCode>
                <c:ptCount val="12"/>
              </c:numCache>
            </c:numRef>
          </c:val>
          <c:smooth val="0"/>
          <c:extLst>
            <c:ext xmlns:c16="http://schemas.microsoft.com/office/drawing/2014/chart" uri="{C3380CC4-5D6E-409C-BE32-E72D297353CC}">
              <c16:uniqueId val="{00000001-96AE-468E-AE9C-EBDB4E69176A}"/>
            </c:ext>
          </c:extLst>
        </c:ser>
        <c:ser>
          <c:idx val="2"/>
          <c:order val="2"/>
          <c:marker>
            <c:symbol val="none"/>
          </c:marker>
          <c:cat>
            <c:strRef>
              <c:f>'PROD ECOGRAFIA'!$F$30:$Q$30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ECOGRAFIA'!$F$35:$Q$35</c:f>
              <c:numCache>
                <c:formatCode>#,##0</c:formatCode>
                <c:ptCount val="12"/>
                <c:pt idx="0">
                  <c:v>704</c:v>
                </c:pt>
                <c:pt idx="1">
                  <c:v>704</c:v>
                </c:pt>
                <c:pt idx="2">
                  <c:v>704</c:v>
                </c:pt>
                <c:pt idx="3">
                  <c:v>704</c:v>
                </c:pt>
                <c:pt idx="4">
                  <c:v>704</c:v>
                </c:pt>
                <c:pt idx="5">
                  <c:v>704</c:v>
                </c:pt>
                <c:pt idx="6">
                  <c:v>704</c:v>
                </c:pt>
                <c:pt idx="7">
                  <c:v>704</c:v>
                </c:pt>
                <c:pt idx="8">
                  <c:v>704</c:v>
                </c:pt>
                <c:pt idx="9">
                  <c:v>704</c:v>
                </c:pt>
                <c:pt idx="10">
                  <c:v>704</c:v>
                </c:pt>
                <c:pt idx="11">
                  <c:v>704</c:v>
                </c:pt>
              </c:numCache>
            </c:numRef>
          </c:val>
          <c:smooth val="0"/>
          <c:extLst>
            <c:ext xmlns:c16="http://schemas.microsoft.com/office/drawing/2014/chart" uri="{C3380CC4-5D6E-409C-BE32-E72D297353CC}">
              <c16:uniqueId val="{00000002-96AE-468E-AE9C-EBDB4E69176A}"/>
            </c:ext>
          </c:extLst>
        </c:ser>
        <c:dLbls>
          <c:showLegendKey val="0"/>
          <c:showVal val="0"/>
          <c:showCatName val="0"/>
          <c:showSerName val="0"/>
          <c:showPercent val="0"/>
          <c:showBubbleSize val="0"/>
        </c:dLbls>
        <c:smooth val="0"/>
        <c:axId val="228604928"/>
        <c:axId val="228615296"/>
      </c:lineChart>
      <c:catAx>
        <c:axId val="228604928"/>
        <c:scaling>
          <c:orientation val="minMax"/>
        </c:scaling>
        <c:delete val="0"/>
        <c:axPos val="b"/>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8615296"/>
        <c:crosses val="autoZero"/>
        <c:auto val="1"/>
        <c:lblAlgn val="ctr"/>
        <c:lblOffset val="100"/>
        <c:tickLblSkip val="1"/>
        <c:tickMarkSkip val="1"/>
        <c:noMultiLvlLbl val="0"/>
      </c:catAx>
      <c:valAx>
        <c:axId val="228615296"/>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860492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7.8488088349978599E-2"/>
          <c:y val="0.14852391677990601"/>
          <c:w val="0.89007776805677097"/>
          <c:h val="0.73026225721784799"/>
        </c:manualLayout>
      </c:layout>
      <c:lineChart>
        <c:grouping val="standard"/>
        <c:varyColors val="0"/>
        <c:ser>
          <c:idx val="0"/>
          <c:order val="0"/>
          <c:tx>
            <c:strRef>
              <c:f>'OP UROLOGIA prim'!$D$33</c:f>
              <c:strCache>
                <c:ptCount val="1"/>
                <c:pt idx="0">
                  <c:v>VALOR 2022</c:v>
                </c:pt>
              </c:strCache>
            </c:strRef>
          </c:tx>
          <c:spPr>
            <a:ln>
              <a:solidFill>
                <a:schemeClr val="tx2">
                  <a:lumMod val="60000"/>
                  <a:lumOff val="40000"/>
                </a:schemeClr>
              </a:solidFill>
            </a:ln>
          </c:spPr>
          <c:marker>
            <c:symbol val="none"/>
          </c:marker>
          <c:cat>
            <c:strRef>
              <c:f>'OP UROLOGIA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UROLOGIA prim'!$F$33:$R$33</c:f>
              <c:numCache>
                <c:formatCode>0.0</c:formatCode>
                <c:ptCount val="13"/>
                <c:pt idx="0">
                  <c:v>13.847058823529412</c:v>
                </c:pt>
                <c:pt idx="1">
                  <c:v>16.326086956521738</c:v>
                </c:pt>
                <c:pt idx="2">
                  <c:v>23.890410958904109</c:v>
                </c:pt>
                <c:pt idx="3">
                  <c:v>25.678321678321677</c:v>
                </c:pt>
                <c:pt idx="4">
                  <c:v>19.825396825396826</c:v>
                </c:pt>
                <c:pt idx="5">
                  <c:v>11.372093023255815</c:v>
                </c:pt>
                <c:pt idx="6">
                  <c:v>18.268750000000001</c:v>
                </c:pt>
                <c:pt idx="7">
                  <c:v>24.50793650793651</c:v>
                </c:pt>
                <c:pt idx="8">
                  <c:v>37.882352941176471</c:v>
                </c:pt>
                <c:pt idx="9">
                  <c:v>33.619718309859152</c:v>
                </c:pt>
                <c:pt idx="10">
                  <c:v>25.966216216216218</c:v>
                </c:pt>
                <c:pt idx="11">
                  <c:v>24.24770642201835</c:v>
                </c:pt>
                <c:pt idx="12">
                  <c:v>23.034628975265019</c:v>
                </c:pt>
              </c:numCache>
            </c:numRef>
          </c:val>
          <c:smooth val="0"/>
          <c:extLst>
            <c:ext xmlns:c16="http://schemas.microsoft.com/office/drawing/2014/chart" uri="{C3380CC4-5D6E-409C-BE32-E72D297353CC}">
              <c16:uniqueId val="{00000000-939E-4A62-9787-D9738A2B2F13}"/>
            </c:ext>
          </c:extLst>
        </c:ser>
        <c:ser>
          <c:idx val="1"/>
          <c:order val="1"/>
          <c:tx>
            <c:strRef>
              <c:f>'OP UROLOGIA prim'!$D$34</c:f>
              <c:strCache>
                <c:ptCount val="1"/>
                <c:pt idx="0">
                  <c:v>VALOR 2021</c:v>
                </c:pt>
              </c:strCache>
            </c:strRef>
          </c:tx>
          <c:spPr>
            <a:ln>
              <a:solidFill>
                <a:schemeClr val="accent4">
                  <a:lumMod val="50000"/>
                </a:schemeClr>
              </a:solidFill>
            </a:ln>
          </c:spPr>
          <c:marker>
            <c:symbol val="none"/>
          </c:marker>
          <c:cat>
            <c:strRef>
              <c:f>'OP UROLOGIA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UROLOGIA prim'!$F$34:$R$34</c:f>
              <c:numCache>
                <c:formatCode>0.0</c:formatCode>
                <c:ptCount val="13"/>
              </c:numCache>
            </c:numRef>
          </c:val>
          <c:smooth val="0"/>
          <c:extLst>
            <c:ext xmlns:c16="http://schemas.microsoft.com/office/drawing/2014/chart" uri="{C3380CC4-5D6E-409C-BE32-E72D297353CC}">
              <c16:uniqueId val="{00000001-939E-4A62-9787-D9738A2B2F13}"/>
            </c:ext>
          </c:extLst>
        </c:ser>
        <c:ser>
          <c:idx val="2"/>
          <c:order val="2"/>
          <c:tx>
            <c:strRef>
              <c:f>'OP UROLOGIA prim'!$D$35:$E$35</c:f>
              <c:strCache>
                <c:ptCount val="2"/>
                <c:pt idx="0">
                  <c:v>META</c:v>
                </c:pt>
              </c:strCache>
            </c:strRef>
          </c:tx>
          <c:spPr>
            <a:ln>
              <a:solidFill>
                <a:schemeClr val="accent3">
                  <a:lumMod val="50000"/>
                </a:schemeClr>
              </a:solidFill>
            </a:ln>
          </c:spPr>
          <c:marker>
            <c:symbol val="none"/>
          </c:marker>
          <c:val>
            <c:numRef>
              <c:f>'OP UROLOGIA prim'!$F$35:$Q$35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2-939E-4A62-9787-D9738A2B2F13}"/>
            </c:ext>
          </c:extLst>
        </c:ser>
        <c:dLbls>
          <c:showLegendKey val="0"/>
          <c:showVal val="0"/>
          <c:showCatName val="0"/>
          <c:showSerName val="0"/>
          <c:showPercent val="0"/>
          <c:showBubbleSize val="0"/>
        </c:dLbls>
        <c:smooth val="0"/>
        <c:axId val="238507904"/>
        <c:axId val="238526464"/>
      </c:lineChart>
      <c:catAx>
        <c:axId val="238507904"/>
        <c:scaling>
          <c:orientation val="minMax"/>
        </c:scaling>
        <c:delete val="0"/>
        <c:axPos val="b"/>
        <c:majorGridlines/>
        <c:title>
          <c:tx>
            <c:rich>
              <a:bodyPr/>
              <a:lstStyle/>
              <a:p>
                <a:pPr>
                  <a:defRPr baseline="0">
                    <a:solidFill>
                      <a:sysClr val="windowText" lastClr="000000"/>
                    </a:solidFill>
                  </a:defRPr>
                </a:pPr>
                <a:r>
                  <a:rPr lang="es-ES" baseline="0">
                    <a:solidFill>
                      <a:sysClr val="windowText" lastClr="000000"/>
                    </a:solidFill>
                  </a:rPr>
                  <a:t>MES</a:t>
                </a:r>
              </a:p>
            </c:rich>
          </c:tx>
          <c:layout>
            <c:manualLayout>
              <c:xMode val="edge"/>
              <c:yMode val="edge"/>
              <c:x val="0.50989539351060098"/>
              <c:y val="0.94261883931175305"/>
            </c:manualLayout>
          </c:layout>
          <c:overlay val="0"/>
        </c:title>
        <c:numFmt formatCode="General" sourceLinked="1"/>
        <c:majorTickMark val="out"/>
        <c:minorTickMark val="none"/>
        <c:tickLblPos val="low"/>
        <c:txPr>
          <a:bodyPr rot="0" vert="horz"/>
          <a:lstStyle/>
          <a:p>
            <a:pPr>
              <a:defRPr baseline="0">
                <a:solidFill>
                  <a:sysClr val="windowText" lastClr="000000"/>
                </a:solidFill>
              </a:defRPr>
            </a:pPr>
            <a:endParaRPr lang="es-CO"/>
          </a:p>
        </c:txPr>
        <c:crossAx val="238526464"/>
        <c:crosses val="autoZero"/>
        <c:auto val="1"/>
        <c:lblAlgn val="ctr"/>
        <c:lblOffset val="100"/>
        <c:tickLblSkip val="1"/>
        <c:tickMarkSkip val="1"/>
        <c:noMultiLvlLbl val="0"/>
      </c:catAx>
      <c:valAx>
        <c:axId val="238526464"/>
        <c:scaling>
          <c:orientation val="minMax"/>
        </c:scaling>
        <c:delete val="0"/>
        <c:axPos val="l"/>
        <c:majorGridlines/>
        <c:numFmt formatCode="General" sourceLinked="0"/>
        <c:majorTickMark val="out"/>
        <c:minorTickMark val="none"/>
        <c:tickLblPos val="nextTo"/>
        <c:txPr>
          <a:bodyPr rot="0" vert="horz"/>
          <a:lstStyle/>
          <a:p>
            <a:pPr>
              <a:defRPr baseline="0">
                <a:solidFill>
                  <a:sysClr val="windowText" lastClr="000000"/>
                </a:solidFill>
              </a:defRPr>
            </a:pPr>
            <a:endParaRPr lang="es-CO"/>
          </a:p>
        </c:txPr>
        <c:crossAx val="23850790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737375921712"/>
          <c:y val="0.194963678903052"/>
          <c:w val="0.89352749028642198"/>
          <c:h val="0.70675684884550605"/>
        </c:manualLayout>
      </c:layout>
      <c:lineChart>
        <c:grouping val="standard"/>
        <c:varyColors val="0"/>
        <c:ser>
          <c:idx val="0"/>
          <c:order val="0"/>
          <c:spPr>
            <a:ln>
              <a:solidFill>
                <a:srgbClr val="00B0F0"/>
              </a:solidFill>
            </a:ln>
          </c:spPr>
          <c:marker>
            <c:symbol val="none"/>
          </c:marker>
          <c:cat>
            <c:strRef>
              <c:f>'PROD MAMOGRAFIA'!$F$30:$Q$30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MAMOGRAFIA'!$F$33:$Q$33</c:f>
              <c:numCache>
                <c:formatCode>#,##0</c:formatCode>
                <c:ptCount val="12"/>
                <c:pt idx="0">
                  <c:v>35</c:v>
                </c:pt>
                <c:pt idx="1">
                  <c:v>138</c:v>
                </c:pt>
                <c:pt idx="2">
                  <c:v>152</c:v>
                </c:pt>
                <c:pt idx="3">
                  <c:v>104</c:v>
                </c:pt>
                <c:pt idx="4">
                  <c:v>174</c:v>
                </c:pt>
                <c:pt idx="5">
                  <c:v>82</c:v>
                </c:pt>
                <c:pt idx="6">
                  <c:v>133</c:v>
                </c:pt>
                <c:pt idx="7">
                  <c:v>144</c:v>
                </c:pt>
                <c:pt idx="8">
                  <c:v>160</c:v>
                </c:pt>
                <c:pt idx="9">
                  <c:v>154</c:v>
                </c:pt>
                <c:pt idx="10">
                  <c:v>121</c:v>
                </c:pt>
                <c:pt idx="11">
                  <c:v>101</c:v>
                </c:pt>
              </c:numCache>
            </c:numRef>
          </c:val>
          <c:smooth val="0"/>
          <c:extLst>
            <c:ext xmlns:c16="http://schemas.microsoft.com/office/drawing/2014/chart" uri="{C3380CC4-5D6E-409C-BE32-E72D297353CC}">
              <c16:uniqueId val="{00000000-4DB2-4EA7-882B-B1D0B6D0403E}"/>
            </c:ext>
          </c:extLst>
        </c:ser>
        <c:ser>
          <c:idx val="1"/>
          <c:order val="1"/>
          <c:spPr>
            <a:ln>
              <a:solidFill>
                <a:schemeClr val="accent2">
                  <a:lumMod val="50000"/>
                </a:schemeClr>
              </a:solidFill>
            </a:ln>
          </c:spPr>
          <c:marker>
            <c:symbol val="none"/>
          </c:marker>
          <c:cat>
            <c:strRef>
              <c:f>'PROD MAMOGRAFIA'!$F$30:$Q$30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MAMOGRAFIA'!$F$34:$Q$34</c:f>
              <c:numCache>
                <c:formatCode>#,##0</c:formatCode>
                <c:ptCount val="12"/>
              </c:numCache>
            </c:numRef>
          </c:val>
          <c:smooth val="0"/>
          <c:extLst>
            <c:ext xmlns:c16="http://schemas.microsoft.com/office/drawing/2014/chart" uri="{C3380CC4-5D6E-409C-BE32-E72D297353CC}">
              <c16:uniqueId val="{00000001-4DB2-4EA7-882B-B1D0B6D0403E}"/>
            </c:ext>
          </c:extLst>
        </c:ser>
        <c:ser>
          <c:idx val="2"/>
          <c:order val="2"/>
          <c:marker>
            <c:symbol val="none"/>
          </c:marker>
          <c:cat>
            <c:strRef>
              <c:f>'PROD MAMOGRAFIA'!$F$30:$Q$30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MAMOGRAFIA'!$F$35:$Q$35</c:f>
              <c:numCache>
                <c:formatCode>#,##0</c:formatCode>
                <c:ptCount val="12"/>
                <c:pt idx="0">
                  <c:v>288</c:v>
                </c:pt>
                <c:pt idx="1">
                  <c:v>288</c:v>
                </c:pt>
                <c:pt idx="2">
                  <c:v>288</c:v>
                </c:pt>
                <c:pt idx="3">
                  <c:v>288</c:v>
                </c:pt>
                <c:pt idx="4">
                  <c:v>288</c:v>
                </c:pt>
                <c:pt idx="5">
                  <c:v>288</c:v>
                </c:pt>
                <c:pt idx="6">
                  <c:v>288</c:v>
                </c:pt>
                <c:pt idx="7">
                  <c:v>288</c:v>
                </c:pt>
                <c:pt idx="8">
                  <c:v>288</c:v>
                </c:pt>
                <c:pt idx="9">
                  <c:v>288</c:v>
                </c:pt>
                <c:pt idx="10">
                  <c:v>288</c:v>
                </c:pt>
                <c:pt idx="11">
                  <c:v>288</c:v>
                </c:pt>
              </c:numCache>
            </c:numRef>
          </c:val>
          <c:smooth val="0"/>
          <c:extLst>
            <c:ext xmlns:c16="http://schemas.microsoft.com/office/drawing/2014/chart" uri="{C3380CC4-5D6E-409C-BE32-E72D297353CC}">
              <c16:uniqueId val="{00000002-4DB2-4EA7-882B-B1D0B6D0403E}"/>
            </c:ext>
          </c:extLst>
        </c:ser>
        <c:dLbls>
          <c:showLegendKey val="0"/>
          <c:showVal val="0"/>
          <c:showCatName val="0"/>
          <c:showSerName val="0"/>
          <c:showPercent val="0"/>
          <c:showBubbleSize val="0"/>
        </c:dLbls>
        <c:smooth val="0"/>
        <c:axId val="230154624"/>
        <c:axId val="230156544"/>
      </c:lineChart>
      <c:catAx>
        <c:axId val="230154624"/>
        <c:scaling>
          <c:orientation val="minMax"/>
        </c:scaling>
        <c:delete val="0"/>
        <c:axPos val="b"/>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0156544"/>
        <c:crosses val="autoZero"/>
        <c:auto val="1"/>
        <c:lblAlgn val="ctr"/>
        <c:lblOffset val="100"/>
        <c:tickLblSkip val="1"/>
        <c:tickMarkSkip val="1"/>
        <c:noMultiLvlLbl val="0"/>
      </c:catAx>
      <c:valAx>
        <c:axId val="230156544"/>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015462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107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'PROD LAB'!$F$30:$Q$30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LAB'!$F$33:$Q$33</c:f>
              <c:numCache>
                <c:formatCode>#,##0</c:formatCode>
                <c:ptCount val="12"/>
                <c:pt idx="0">
                  <c:v>17057</c:v>
                </c:pt>
                <c:pt idx="1">
                  <c:v>16351</c:v>
                </c:pt>
                <c:pt idx="2">
                  <c:v>19509</c:v>
                </c:pt>
                <c:pt idx="3">
                  <c:v>20741</c:v>
                </c:pt>
                <c:pt idx="4">
                  <c:v>23075</c:v>
                </c:pt>
                <c:pt idx="5">
                  <c:v>22107</c:v>
                </c:pt>
                <c:pt idx="6">
                  <c:v>21577</c:v>
                </c:pt>
                <c:pt idx="7">
                  <c:v>22890</c:v>
                </c:pt>
                <c:pt idx="8">
                  <c:v>24553</c:v>
                </c:pt>
                <c:pt idx="9">
                  <c:v>24551</c:v>
                </c:pt>
                <c:pt idx="10">
                  <c:v>23364</c:v>
                </c:pt>
                <c:pt idx="11">
                  <c:v>22102</c:v>
                </c:pt>
              </c:numCache>
            </c:numRef>
          </c:val>
          <c:smooth val="0"/>
          <c:extLst>
            <c:ext xmlns:c16="http://schemas.microsoft.com/office/drawing/2014/chart" uri="{C3380CC4-5D6E-409C-BE32-E72D297353CC}">
              <c16:uniqueId val="{00000000-F92C-4687-B307-9A82928ED52C}"/>
            </c:ext>
          </c:extLst>
        </c:ser>
        <c:ser>
          <c:idx val="1"/>
          <c:order val="1"/>
          <c:spPr>
            <a:ln>
              <a:solidFill>
                <a:schemeClr val="accent2">
                  <a:lumMod val="50000"/>
                </a:schemeClr>
              </a:solidFill>
            </a:ln>
          </c:spPr>
          <c:marker>
            <c:symbol val="none"/>
          </c:marker>
          <c:cat>
            <c:strRef>
              <c:f>'PROD LAB'!$F$30:$Q$30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LAB'!$F$34:$Q$34</c:f>
              <c:numCache>
                <c:formatCode>#,##0</c:formatCode>
                <c:ptCount val="12"/>
                <c:pt idx="0">
                  <c:v>11474</c:v>
                </c:pt>
                <c:pt idx="1">
                  <c:v>11429</c:v>
                </c:pt>
                <c:pt idx="2">
                  <c:v>13735</c:v>
                </c:pt>
                <c:pt idx="3">
                  <c:v>13129</c:v>
                </c:pt>
                <c:pt idx="4">
                  <c:v>16664</c:v>
                </c:pt>
                <c:pt idx="5">
                  <c:v>17201</c:v>
                </c:pt>
                <c:pt idx="6">
                  <c:v>16477</c:v>
                </c:pt>
                <c:pt idx="7">
                  <c:v>16305</c:v>
                </c:pt>
                <c:pt idx="8">
                  <c:v>17298</c:v>
                </c:pt>
                <c:pt idx="9">
                  <c:v>14632</c:v>
                </c:pt>
                <c:pt idx="10">
                  <c:v>14951</c:v>
                </c:pt>
                <c:pt idx="11">
                  <c:v>15231</c:v>
                </c:pt>
              </c:numCache>
            </c:numRef>
          </c:val>
          <c:smooth val="0"/>
          <c:extLst>
            <c:ext xmlns:c16="http://schemas.microsoft.com/office/drawing/2014/chart" uri="{C3380CC4-5D6E-409C-BE32-E72D297353CC}">
              <c16:uniqueId val="{00000001-F92C-4687-B307-9A82928ED52C}"/>
            </c:ext>
          </c:extLst>
        </c:ser>
        <c:ser>
          <c:idx val="2"/>
          <c:order val="2"/>
          <c:marker>
            <c:symbol val="none"/>
          </c:marker>
          <c:cat>
            <c:strRef>
              <c:f>'PROD LAB'!$F$30:$Q$30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LAB'!$F$35:$Q$35</c:f>
              <c:numCache>
                <c:formatCode>#,##0</c:formatCode>
                <c:ptCount val="12"/>
                <c:pt idx="0">
                  <c:v>17000</c:v>
                </c:pt>
                <c:pt idx="1">
                  <c:v>17000</c:v>
                </c:pt>
                <c:pt idx="2">
                  <c:v>17000</c:v>
                </c:pt>
                <c:pt idx="3">
                  <c:v>17000</c:v>
                </c:pt>
                <c:pt idx="4">
                  <c:v>17000</c:v>
                </c:pt>
                <c:pt idx="5">
                  <c:v>17000</c:v>
                </c:pt>
                <c:pt idx="6">
                  <c:v>17000</c:v>
                </c:pt>
                <c:pt idx="7">
                  <c:v>17000</c:v>
                </c:pt>
                <c:pt idx="8">
                  <c:v>17000</c:v>
                </c:pt>
                <c:pt idx="9">
                  <c:v>17000</c:v>
                </c:pt>
                <c:pt idx="10">
                  <c:v>17000</c:v>
                </c:pt>
                <c:pt idx="11">
                  <c:v>17000</c:v>
                </c:pt>
              </c:numCache>
            </c:numRef>
          </c:val>
          <c:smooth val="0"/>
          <c:extLst>
            <c:ext xmlns:c16="http://schemas.microsoft.com/office/drawing/2014/chart" uri="{C3380CC4-5D6E-409C-BE32-E72D297353CC}">
              <c16:uniqueId val="{00000002-F92C-4687-B307-9A82928ED52C}"/>
            </c:ext>
          </c:extLst>
        </c:ser>
        <c:dLbls>
          <c:showLegendKey val="0"/>
          <c:showVal val="0"/>
          <c:showCatName val="0"/>
          <c:showSerName val="0"/>
          <c:showPercent val="0"/>
          <c:showBubbleSize val="0"/>
        </c:dLbls>
        <c:smooth val="0"/>
        <c:axId val="228358016"/>
        <c:axId val="228937728"/>
      </c:lineChart>
      <c:catAx>
        <c:axId val="228358016"/>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8937728"/>
        <c:crosses val="autoZero"/>
        <c:auto val="1"/>
        <c:lblAlgn val="ctr"/>
        <c:lblOffset val="100"/>
        <c:tickLblSkip val="1"/>
        <c:tickMarkSkip val="1"/>
        <c:noMultiLvlLbl val="0"/>
      </c:catAx>
      <c:valAx>
        <c:axId val="22893772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835801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204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19050">
                <a:solidFill>
                  <a:schemeClr val="accent2"/>
                </a:solidFill>
              </a:ln>
            </c:spPr>
            <c:trendlineType val="linear"/>
            <c:dispRSqr val="0"/>
            <c:dispEq val="0"/>
          </c:trendline>
          <c:cat>
            <c:strRef>
              <c:f>'PROD PART'!$F$30:$Q$30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PART'!$F$33:$Q$33</c:f>
              <c:numCache>
                <c:formatCode>0</c:formatCode>
                <c:ptCount val="12"/>
                <c:pt idx="0">
                  <c:v>42</c:v>
                </c:pt>
                <c:pt idx="1">
                  <c:v>29</c:v>
                </c:pt>
                <c:pt idx="2">
                  <c:v>38</c:v>
                </c:pt>
                <c:pt idx="3">
                  <c:v>61</c:v>
                </c:pt>
                <c:pt idx="4">
                  <c:v>52</c:v>
                </c:pt>
                <c:pt idx="5">
                  <c:v>42</c:v>
                </c:pt>
                <c:pt idx="6">
                  <c:v>44</c:v>
                </c:pt>
                <c:pt idx="7">
                  <c:v>52</c:v>
                </c:pt>
                <c:pt idx="8">
                  <c:v>47</c:v>
                </c:pt>
                <c:pt idx="9">
                  <c:v>46</c:v>
                </c:pt>
                <c:pt idx="10">
                  <c:v>52</c:v>
                </c:pt>
                <c:pt idx="11">
                  <c:v>41</c:v>
                </c:pt>
              </c:numCache>
            </c:numRef>
          </c:val>
          <c:smooth val="0"/>
          <c:extLst>
            <c:ext xmlns:c16="http://schemas.microsoft.com/office/drawing/2014/chart" uri="{C3380CC4-5D6E-409C-BE32-E72D297353CC}">
              <c16:uniqueId val="{00000000-A23F-4B3D-8CDA-C2D719C77637}"/>
            </c:ext>
          </c:extLst>
        </c:ser>
        <c:ser>
          <c:idx val="1"/>
          <c:order val="1"/>
          <c:spPr>
            <a:ln>
              <a:solidFill>
                <a:schemeClr val="accent2">
                  <a:lumMod val="50000"/>
                </a:schemeClr>
              </a:solidFill>
            </a:ln>
          </c:spPr>
          <c:marker>
            <c:symbol val="none"/>
          </c:marker>
          <c:cat>
            <c:strRef>
              <c:f>'PROD PART'!$F$30:$Q$30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PART'!$F$34:$Q$34</c:f>
              <c:numCache>
                <c:formatCode>0</c:formatCode>
                <c:ptCount val="12"/>
                <c:pt idx="0">
                  <c:v>41</c:v>
                </c:pt>
                <c:pt idx="1">
                  <c:v>39</c:v>
                </c:pt>
                <c:pt idx="2">
                  <c:v>50</c:v>
                </c:pt>
                <c:pt idx="3">
                  <c:v>57</c:v>
                </c:pt>
                <c:pt idx="4">
                  <c:v>49</c:v>
                </c:pt>
                <c:pt idx="5">
                  <c:v>44</c:v>
                </c:pt>
                <c:pt idx="6">
                  <c:v>52</c:v>
                </c:pt>
                <c:pt idx="7">
                  <c:v>42</c:v>
                </c:pt>
                <c:pt idx="8">
                  <c:v>55</c:v>
                </c:pt>
                <c:pt idx="9">
                  <c:v>59</c:v>
                </c:pt>
                <c:pt idx="10">
                  <c:v>60</c:v>
                </c:pt>
                <c:pt idx="11">
                  <c:v>64</c:v>
                </c:pt>
              </c:numCache>
            </c:numRef>
          </c:val>
          <c:smooth val="0"/>
          <c:extLst>
            <c:ext xmlns:c16="http://schemas.microsoft.com/office/drawing/2014/chart" uri="{C3380CC4-5D6E-409C-BE32-E72D297353CC}">
              <c16:uniqueId val="{00000001-A23F-4B3D-8CDA-C2D719C77637}"/>
            </c:ext>
          </c:extLst>
        </c:ser>
        <c:ser>
          <c:idx val="2"/>
          <c:order val="2"/>
          <c:marker>
            <c:symbol val="none"/>
          </c:marker>
          <c:cat>
            <c:strRef>
              <c:f>'PROD PART'!$F$30:$Q$30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PART'!$F$35:$Q$35</c:f>
              <c:numCache>
                <c:formatCode>General</c:formatCode>
                <c:ptCount val="12"/>
                <c:pt idx="0">
                  <c:v>47</c:v>
                </c:pt>
                <c:pt idx="1">
                  <c:v>47</c:v>
                </c:pt>
                <c:pt idx="2">
                  <c:v>47</c:v>
                </c:pt>
                <c:pt idx="3">
                  <c:v>47</c:v>
                </c:pt>
                <c:pt idx="4">
                  <c:v>47</c:v>
                </c:pt>
                <c:pt idx="5">
                  <c:v>47</c:v>
                </c:pt>
                <c:pt idx="6">
                  <c:v>47</c:v>
                </c:pt>
                <c:pt idx="7">
                  <c:v>47</c:v>
                </c:pt>
                <c:pt idx="8">
                  <c:v>47</c:v>
                </c:pt>
                <c:pt idx="9">
                  <c:v>47</c:v>
                </c:pt>
                <c:pt idx="10">
                  <c:v>47</c:v>
                </c:pt>
                <c:pt idx="11">
                  <c:v>47</c:v>
                </c:pt>
              </c:numCache>
            </c:numRef>
          </c:val>
          <c:smooth val="0"/>
          <c:extLst>
            <c:ext xmlns:c16="http://schemas.microsoft.com/office/drawing/2014/chart" uri="{C3380CC4-5D6E-409C-BE32-E72D297353CC}">
              <c16:uniqueId val="{00000002-A23F-4B3D-8CDA-C2D719C77637}"/>
            </c:ext>
          </c:extLst>
        </c:ser>
        <c:dLbls>
          <c:showLegendKey val="0"/>
          <c:showVal val="0"/>
          <c:showCatName val="0"/>
          <c:showSerName val="0"/>
          <c:showPercent val="0"/>
          <c:showBubbleSize val="0"/>
        </c:dLbls>
        <c:smooth val="0"/>
        <c:axId val="227914112"/>
        <c:axId val="227916032"/>
      </c:lineChart>
      <c:catAx>
        <c:axId val="22791411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7916032"/>
        <c:crosses val="autoZero"/>
        <c:auto val="1"/>
        <c:lblAlgn val="ctr"/>
        <c:lblOffset val="100"/>
        <c:tickLblSkip val="1"/>
        <c:tickMarkSkip val="1"/>
        <c:noMultiLvlLbl val="0"/>
      </c:catAx>
      <c:valAx>
        <c:axId val="22791603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791411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204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19050">
                <a:solidFill>
                  <a:schemeClr val="accent2"/>
                </a:solidFill>
              </a:ln>
            </c:spPr>
            <c:trendlineType val="linear"/>
            <c:dispRSqr val="0"/>
            <c:dispEq val="0"/>
          </c:trendline>
          <c:cat>
            <c:strRef>
              <c:f>'TASA PART CESAR'!$F$30:$Q$30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'TASA PART CESAR'!$F$33:$Q$33</c:f>
              <c:numCache>
                <c:formatCode>0.00%</c:formatCode>
                <c:ptCount val="12"/>
                <c:pt idx="0">
                  <c:v>0.453125</c:v>
                </c:pt>
                <c:pt idx="1">
                  <c:v>0.32558139534883723</c:v>
                </c:pt>
                <c:pt idx="2">
                  <c:v>0.44927536231884058</c:v>
                </c:pt>
                <c:pt idx="3">
                  <c:v>0.26506024096385544</c:v>
                </c:pt>
                <c:pt idx="4">
                  <c:v>0.29729729729729731</c:v>
                </c:pt>
                <c:pt idx="5">
                  <c:v>0.36363636363636365</c:v>
                </c:pt>
                <c:pt idx="6">
                  <c:v>0.34328358208955223</c:v>
                </c:pt>
                <c:pt idx="7">
                  <c:v>0.33333333333333331</c:v>
                </c:pt>
                <c:pt idx="8">
                  <c:v>0.30882352941176472</c:v>
                </c:pt>
                <c:pt idx="9">
                  <c:v>0.3783783783783784</c:v>
                </c:pt>
                <c:pt idx="10">
                  <c:v>0.29729729729729731</c:v>
                </c:pt>
                <c:pt idx="11">
                  <c:v>0.43055555555555558</c:v>
                </c:pt>
              </c:numCache>
            </c:numRef>
          </c:val>
          <c:smooth val="0"/>
          <c:extLst>
            <c:ext xmlns:c16="http://schemas.microsoft.com/office/drawing/2014/chart" uri="{C3380CC4-5D6E-409C-BE32-E72D297353CC}">
              <c16:uniqueId val="{00000001-F5D1-4F25-8F00-655DBCE4FA0A}"/>
            </c:ext>
          </c:extLst>
        </c:ser>
        <c:ser>
          <c:idx val="1"/>
          <c:order val="1"/>
          <c:spPr>
            <a:ln>
              <a:solidFill>
                <a:schemeClr val="accent2">
                  <a:lumMod val="50000"/>
                </a:schemeClr>
              </a:solidFill>
            </a:ln>
          </c:spPr>
          <c:marker>
            <c:symbol val="none"/>
          </c:marker>
          <c:cat>
            <c:strRef>
              <c:f>'TASA PART CESAR'!$F$30:$Q$30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'TASA PART CESAR'!$F$34:$Q$34</c:f>
              <c:numCache>
                <c:formatCode>0</c:formatCode>
                <c:ptCount val="12"/>
              </c:numCache>
            </c:numRef>
          </c:val>
          <c:smooth val="0"/>
          <c:extLst>
            <c:ext xmlns:c16="http://schemas.microsoft.com/office/drawing/2014/chart" uri="{C3380CC4-5D6E-409C-BE32-E72D297353CC}">
              <c16:uniqueId val="{00000002-F5D1-4F25-8F00-655DBCE4FA0A}"/>
            </c:ext>
          </c:extLst>
        </c:ser>
        <c:ser>
          <c:idx val="2"/>
          <c:order val="2"/>
          <c:marker>
            <c:symbol val="none"/>
          </c:marker>
          <c:cat>
            <c:strRef>
              <c:f>'TASA PART CESAR'!$F$30:$Q$30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'TASA PART CESAR'!$F$35:$Q$35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3-F5D1-4F25-8F00-655DBCE4FA0A}"/>
            </c:ext>
          </c:extLst>
        </c:ser>
        <c:dLbls>
          <c:showLegendKey val="0"/>
          <c:showVal val="0"/>
          <c:showCatName val="0"/>
          <c:showSerName val="0"/>
          <c:showPercent val="0"/>
          <c:showBubbleSize val="0"/>
        </c:dLbls>
        <c:smooth val="0"/>
        <c:axId val="229824768"/>
        <c:axId val="229826944"/>
      </c:lineChart>
      <c:catAx>
        <c:axId val="22982476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9826944"/>
        <c:crosses val="autoZero"/>
        <c:auto val="1"/>
        <c:lblAlgn val="ctr"/>
        <c:lblOffset val="100"/>
        <c:tickLblSkip val="1"/>
        <c:tickMarkSkip val="1"/>
        <c:noMultiLvlLbl val="0"/>
      </c:catAx>
      <c:valAx>
        <c:axId val="22982694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2982476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301E-2"/>
          <c:y val="0.19496372734888101"/>
          <c:w val="0.89352749028642198"/>
          <c:h val="0.70675684884550605"/>
        </c:manualLayout>
      </c:layout>
      <c:lineChart>
        <c:grouping val="standard"/>
        <c:varyColors val="0"/>
        <c:ser>
          <c:idx val="0"/>
          <c:order val="0"/>
          <c:spPr>
            <a:ln>
              <a:solidFill>
                <a:srgbClr val="00B0F0"/>
              </a:solidFill>
            </a:ln>
          </c:spPr>
          <c:marker>
            <c:symbol val="none"/>
          </c:marker>
          <c:dLbls>
            <c:delete val="1"/>
          </c:dLbls>
          <c:cat>
            <c:strRef>
              <c:f>'PROD SLAS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SLAS QX'!$F$33:$Q$33</c:f>
              <c:numCache>
                <c:formatCode>#,##0</c:formatCode>
                <c:ptCount val="12"/>
                <c:pt idx="0">
                  <c:v>242</c:v>
                </c:pt>
                <c:pt idx="1">
                  <c:v>240</c:v>
                </c:pt>
                <c:pt idx="2">
                  <c:v>273</c:v>
                </c:pt>
                <c:pt idx="3">
                  <c:v>257</c:v>
                </c:pt>
                <c:pt idx="4">
                  <c:v>268</c:v>
                </c:pt>
                <c:pt idx="5">
                  <c:v>315</c:v>
                </c:pt>
                <c:pt idx="6">
                  <c:v>351</c:v>
                </c:pt>
                <c:pt idx="7">
                  <c:v>355</c:v>
                </c:pt>
                <c:pt idx="8">
                  <c:v>374</c:v>
                </c:pt>
                <c:pt idx="9">
                  <c:v>360</c:v>
                </c:pt>
                <c:pt idx="10">
                  <c:v>402</c:v>
                </c:pt>
                <c:pt idx="11">
                  <c:v>0</c:v>
                </c:pt>
              </c:numCache>
            </c:numRef>
          </c:val>
          <c:smooth val="0"/>
          <c:extLst>
            <c:ext xmlns:c16="http://schemas.microsoft.com/office/drawing/2014/chart" uri="{C3380CC4-5D6E-409C-BE32-E72D297353CC}">
              <c16:uniqueId val="{00000000-14BB-4C5C-975B-8BFF9A3976DA}"/>
            </c:ext>
          </c:extLst>
        </c:ser>
        <c:ser>
          <c:idx val="1"/>
          <c:order val="1"/>
          <c:spPr>
            <a:ln>
              <a:solidFill>
                <a:schemeClr val="accent2">
                  <a:lumMod val="50000"/>
                </a:schemeClr>
              </a:solidFill>
            </a:ln>
          </c:spPr>
          <c:marker>
            <c:symbol val="none"/>
          </c:marker>
          <c:dLbls>
            <c:delete val="1"/>
          </c:dLbls>
          <c:cat>
            <c:strRef>
              <c:f>'PROD SLAS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SLAS QX'!$F$34:$Q$34</c:f>
              <c:numCache>
                <c:formatCode>#,##0</c:formatCode>
                <c:ptCount val="12"/>
                <c:pt idx="0">
                  <c:v>240</c:v>
                </c:pt>
                <c:pt idx="1">
                  <c:v>252</c:v>
                </c:pt>
                <c:pt idx="2">
                  <c:v>240</c:v>
                </c:pt>
                <c:pt idx="3">
                  <c:v>217</c:v>
                </c:pt>
                <c:pt idx="4">
                  <c:v>266</c:v>
                </c:pt>
                <c:pt idx="5">
                  <c:v>266</c:v>
                </c:pt>
                <c:pt idx="6">
                  <c:v>273</c:v>
                </c:pt>
                <c:pt idx="7">
                  <c:v>259</c:v>
                </c:pt>
                <c:pt idx="8">
                  <c:v>291</c:v>
                </c:pt>
                <c:pt idx="9">
                  <c:v>260</c:v>
                </c:pt>
                <c:pt idx="10">
                  <c:v>242</c:v>
                </c:pt>
                <c:pt idx="11">
                  <c:v>241</c:v>
                </c:pt>
              </c:numCache>
            </c:numRef>
          </c:val>
          <c:smooth val="0"/>
          <c:extLst>
            <c:ext xmlns:c16="http://schemas.microsoft.com/office/drawing/2014/chart" uri="{C3380CC4-5D6E-409C-BE32-E72D297353CC}">
              <c16:uniqueId val="{00000001-14BB-4C5C-975B-8BFF9A3976DA}"/>
            </c:ext>
          </c:extLst>
        </c:ser>
        <c:ser>
          <c:idx val="2"/>
          <c:order val="2"/>
          <c:spPr>
            <a:ln>
              <a:solidFill>
                <a:schemeClr val="accent3">
                  <a:lumMod val="50000"/>
                </a:schemeClr>
              </a:solidFill>
            </a:ln>
          </c:spPr>
          <c:marker>
            <c:symbol val="none"/>
          </c:marker>
          <c:dLbls>
            <c:delete val="1"/>
          </c:dLbls>
          <c:cat>
            <c:strRef>
              <c:f>'PROD SLAS QX'!$F$30:$Q$30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SLAS QX'!$F$35:$Q$35</c:f>
              <c:numCache>
                <c:formatCode>#,##0</c:formatCode>
                <c:ptCount val="12"/>
                <c:pt idx="0">
                  <c:v>288</c:v>
                </c:pt>
                <c:pt idx="1">
                  <c:v>288</c:v>
                </c:pt>
                <c:pt idx="2">
                  <c:v>288</c:v>
                </c:pt>
                <c:pt idx="3">
                  <c:v>288</c:v>
                </c:pt>
                <c:pt idx="4">
                  <c:v>288</c:v>
                </c:pt>
                <c:pt idx="5">
                  <c:v>288</c:v>
                </c:pt>
                <c:pt idx="6">
                  <c:v>288</c:v>
                </c:pt>
                <c:pt idx="7">
                  <c:v>288</c:v>
                </c:pt>
                <c:pt idx="8">
                  <c:v>288</c:v>
                </c:pt>
                <c:pt idx="9">
                  <c:v>288</c:v>
                </c:pt>
                <c:pt idx="10">
                  <c:v>288</c:v>
                </c:pt>
                <c:pt idx="11">
                  <c:v>288</c:v>
                </c:pt>
              </c:numCache>
            </c:numRef>
          </c:val>
          <c:smooth val="0"/>
          <c:extLst>
            <c:ext xmlns:c16="http://schemas.microsoft.com/office/drawing/2014/chart" uri="{C3380CC4-5D6E-409C-BE32-E72D297353CC}">
              <c16:uniqueId val="{00000002-14BB-4C5C-975B-8BFF9A3976DA}"/>
            </c:ext>
          </c:extLst>
        </c:ser>
        <c:dLbls>
          <c:showLegendKey val="0"/>
          <c:showVal val="1"/>
          <c:showCatName val="0"/>
          <c:showSerName val="0"/>
          <c:showPercent val="0"/>
          <c:showBubbleSize val="0"/>
        </c:dLbls>
        <c:smooth val="0"/>
        <c:axId val="229556608"/>
        <c:axId val="229558528"/>
      </c:lineChart>
      <c:catAx>
        <c:axId val="22955660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9558528"/>
        <c:crosses val="autoZero"/>
        <c:auto val="1"/>
        <c:lblAlgn val="ctr"/>
        <c:lblOffset val="100"/>
        <c:tickLblSkip val="1"/>
        <c:tickMarkSkip val="1"/>
        <c:noMultiLvlLbl val="0"/>
      </c:catAx>
      <c:valAx>
        <c:axId val="22955852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955660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301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'PROD AMBUL'!$F$30:$Q$30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AMBUL'!$F$33:$Q$33</c:f>
              <c:numCache>
                <c:formatCode>#,##0</c:formatCode>
                <c:ptCount val="12"/>
                <c:pt idx="0">
                  <c:v>4613</c:v>
                </c:pt>
                <c:pt idx="1">
                  <c:v>4836</c:v>
                </c:pt>
                <c:pt idx="2">
                  <c:v>5413</c:v>
                </c:pt>
                <c:pt idx="3">
                  <c:v>5485</c:v>
                </c:pt>
                <c:pt idx="4">
                  <c:v>6696</c:v>
                </c:pt>
                <c:pt idx="5">
                  <c:v>6312</c:v>
                </c:pt>
                <c:pt idx="6">
                  <c:v>6659</c:v>
                </c:pt>
                <c:pt idx="7">
                  <c:v>7797</c:v>
                </c:pt>
                <c:pt idx="8">
                  <c:v>7572</c:v>
                </c:pt>
                <c:pt idx="9">
                  <c:v>6154</c:v>
                </c:pt>
                <c:pt idx="10">
                  <c:v>6075</c:v>
                </c:pt>
                <c:pt idx="11">
                  <c:v>5436</c:v>
                </c:pt>
              </c:numCache>
            </c:numRef>
          </c:val>
          <c:smooth val="0"/>
          <c:extLst>
            <c:ext xmlns:c16="http://schemas.microsoft.com/office/drawing/2014/chart" uri="{C3380CC4-5D6E-409C-BE32-E72D297353CC}">
              <c16:uniqueId val="{00000000-8136-4746-B72D-30E44E263737}"/>
            </c:ext>
          </c:extLst>
        </c:ser>
        <c:ser>
          <c:idx val="1"/>
          <c:order val="1"/>
          <c:spPr>
            <a:ln>
              <a:solidFill>
                <a:schemeClr val="accent2">
                  <a:lumMod val="50000"/>
                </a:schemeClr>
              </a:solidFill>
            </a:ln>
          </c:spPr>
          <c:marker>
            <c:symbol val="none"/>
          </c:marker>
          <c:cat>
            <c:strRef>
              <c:f>'PROD AMBUL'!$F$30:$Q$30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AMBUL'!$F$34:$Q$34</c:f>
              <c:numCache>
                <c:formatCode>#,##0</c:formatCode>
                <c:ptCount val="12"/>
                <c:pt idx="0">
                  <c:v>1797</c:v>
                </c:pt>
                <c:pt idx="1">
                  <c:v>2203</c:v>
                </c:pt>
                <c:pt idx="2">
                  <c:v>2372</c:v>
                </c:pt>
                <c:pt idx="3">
                  <c:v>7813</c:v>
                </c:pt>
                <c:pt idx="4">
                  <c:v>6478</c:v>
                </c:pt>
                <c:pt idx="5">
                  <c:v>3018</c:v>
                </c:pt>
                <c:pt idx="6">
                  <c:v>3546</c:v>
                </c:pt>
                <c:pt idx="7">
                  <c:v>4117</c:v>
                </c:pt>
                <c:pt idx="8">
                  <c:v>2908</c:v>
                </c:pt>
                <c:pt idx="9">
                  <c:v>2034</c:v>
                </c:pt>
                <c:pt idx="10">
                  <c:v>2064</c:v>
                </c:pt>
                <c:pt idx="11">
                  <c:v>1865</c:v>
                </c:pt>
              </c:numCache>
            </c:numRef>
          </c:val>
          <c:smooth val="0"/>
          <c:extLst>
            <c:ext xmlns:c16="http://schemas.microsoft.com/office/drawing/2014/chart" uri="{C3380CC4-5D6E-409C-BE32-E72D297353CC}">
              <c16:uniqueId val="{00000001-8136-4746-B72D-30E44E263737}"/>
            </c:ext>
          </c:extLst>
        </c:ser>
        <c:ser>
          <c:idx val="2"/>
          <c:order val="2"/>
          <c:marker>
            <c:symbol val="none"/>
          </c:marker>
          <c:cat>
            <c:strRef>
              <c:f>'PROD AMBUL'!$F$30:$Q$30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AMBUL'!$F$35:$Q$35</c:f>
              <c:numCache>
                <c:formatCode>#,##0</c:formatCode>
                <c:ptCount val="12"/>
                <c:pt idx="0">
                  <c:v>8304</c:v>
                </c:pt>
                <c:pt idx="1">
                  <c:v>8304</c:v>
                </c:pt>
                <c:pt idx="2">
                  <c:v>8304</c:v>
                </c:pt>
                <c:pt idx="3">
                  <c:v>8304</c:v>
                </c:pt>
                <c:pt idx="4">
                  <c:v>8304</c:v>
                </c:pt>
                <c:pt idx="5">
                  <c:v>8304</c:v>
                </c:pt>
                <c:pt idx="6">
                  <c:v>8304</c:v>
                </c:pt>
                <c:pt idx="7">
                  <c:v>8304</c:v>
                </c:pt>
                <c:pt idx="8">
                  <c:v>8304</c:v>
                </c:pt>
                <c:pt idx="9">
                  <c:v>8304</c:v>
                </c:pt>
                <c:pt idx="10">
                  <c:v>8304</c:v>
                </c:pt>
                <c:pt idx="11">
                  <c:v>8304</c:v>
                </c:pt>
              </c:numCache>
            </c:numRef>
          </c:val>
          <c:smooth val="0"/>
          <c:extLst>
            <c:ext xmlns:c16="http://schemas.microsoft.com/office/drawing/2014/chart" uri="{C3380CC4-5D6E-409C-BE32-E72D297353CC}">
              <c16:uniqueId val="{00000002-8136-4746-B72D-30E44E263737}"/>
            </c:ext>
          </c:extLst>
        </c:ser>
        <c:dLbls>
          <c:showLegendKey val="0"/>
          <c:showVal val="0"/>
          <c:showCatName val="0"/>
          <c:showSerName val="0"/>
          <c:showPercent val="0"/>
          <c:showBubbleSize val="0"/>
        </c:dLbls>
        <c:smooth val="0"/>
        <c:axId val="229672832"/>
        <c:axId val="229679104"/>
      </c:lineChart>
      <c:catAx>
        <c:axId val="22967283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9679104"/>
        <c:crosses val="autoZero"/>
        <c:auto val="1"/>
        <c:lblAlgn val="ctr"/>
        <c:lblOffset val="100"/>
        <c:tickLblSkip val="1"/>
        <c:tickMarkSkip val="1"/>
        <c:noMultiLvlLbl val="0"/>
      </c:catAx>
      <c:valAx>
        <c:axId val="229679104"/>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967283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801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'INCUMPLIM CIT 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'INCUMPLIM CIT MED'!$F$33:$Q$33</c:f>
              <c:numCache>
                <c:formatCode>0%</c:formatCode>
                <c:ptCount val="12"/>
                <c:pt idx="0">
                  <c:v>0.19279279279279279</c:v>
                </c:pt>
                <c:pt idx="1">
                  <c:v>0</c:v>
                </c:pt>
                <c:pt idx="2">
                  <c:v>0</c:v>
                </c:pt>
                <c:pt idx="3">
                  <c:v>0.11864850707176532</c:v>
                </c:pt>
                <c:pt idx="4">
                  <c:v>0.11774119798811157</c:v>
                </c:pt>
                <c:pt idx="5">
                  <c:v>0.15833095170048586</c:v>
                </c:pt>
                <c:pt idx="6">
                  <c:v>6.9458291791292787E-2</c:v>
                </c:pt>
                <c:pt idx="7">
                  <c:v>0.10210745028198279</c:v>
                </c:pt>
                <c:pt idx="8">
                  <c:v>7.7935483870967742E-2</c:v>
                </c:pt>
                <c:pt idx="9">
                  <c:v>0.10687022900763359</c:v>
                </c:pt>
                <c:pt idx="10">
                  <c:v>0.11891117478510028</c:v>
                </c:pt>
                <c:pt idx="11">
                  <c:v>0.12639109697933226</c:v>
                </c:pt>
              </c:numCache>
            </c:numRef>
          </c:val>
          <c:smooth val="0"/>
          <c:extLst>
            <c:ext xmlns:c16="http://schemas.microsoft.com/office/drawing/2014/chart" uri="{C3380CC4-5D6E-409C-BE32-E72D297353CC}">
              <c16:uniqueId val="{00000000-2DE0-4C6B-BAB6-B762D652C80A}"/>
            </c:ext>
          </c:extLst>
        </c:ser>
        <c:ser>
          <c:idx val="1"/>
          <c:order val="1"/>
          <c:spPr>
            <a:ln>
              <a:solidFill>
                <a:schemeClr val="accent2">
                  <a:lumMod val="50000"/>
                </a:schemeClr>
              </a:solidFill>
            </a:ln>
          </c:spPr>
          <c:marker>
            <c:symbol val="none"/>
          </c:marker>
          <c:cat>
            <c:strRef>
              <c:f>'INCUMPLIM CIT 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'INCUMPLIM CIT MED'!$F$34:$Q$34</c:f>
              <c:numCache>
                <c:formatCode>0.00%</c:formatCode>
                <c:ptCount val="12"/>
                <c:pt idx="0">
                  <c:v>4.8598130841121495E-2</c:v>
                </c:pt>
                <c:pt idx="1">
                  <c:v>4.3003638769434339E-2</c:v>
                </c:pt>
                <c:pt idx="2">
                  <c:v>0</c:v>
                </c:pt>
                <c:pt idx="3">
                  <c:v>8.5365853658536592E-2</c:v>
                </c:pt>
                <c:pt idx="4">
                  <c:v>3.4195625624514267E-2</c:v>
                </c:pt>
                <c:pt idx="5">
                  <c:v>8.8729016786570747E-2</c:v>
                </c:pt>
                <c:pt idx="6">
                  <c:v>0.10204081632653061</c:v>
                </c:pt>
                <c:pt idx="7">
                  <c:v>0.1216644052464948</c:v>
                </c:pt>
                <c:pt idx="8">
                  <c:v>0</c:v>
                </c:pt>
                <c:pt idx="9">
                  <c:v>0.14752475247524752</c:v>
                </c:pt>
                <c:pt idx="10">
                  <c:v>0.11046511627906977</c:v>
                </c:pt>
                <c:pt idx="11">
                  <c:v>7.4942528735632188E-2</c:v>
                </c:pt>
              </c:numCache>
            </c:numRef>
          </c:val>
          <c:smooth val="0"/>
          <c:extLst>
            <c:ext xmlns:c16="http://schemas.microsoft.com/office/drawing/2014/chart" uri="{C3380CC4-5D6E-409C-BE32-E72D297353CC}">
              <c16:uniqueId val="{00000001-2DE0-4C6B-BAB6-B762D652C80A}"/>
            </c:ext>
          </c:extLst>
        </c:ser>
        <c:ser>
          <c:idx val="2"/>
          <c:order val="2"/>
          <c:spPr>
            <a:ln>
              <a:solidFill>
                <a:schemeClr val="accent3">
                  <a:lumMod val="50000"/>
                </a:schemeClr>
              </a:solidFill>
            </a:ln>
          </c:spPr>
          <c:marker>
            <c:symbol val="none"/>
          </c:marker>
          <c:cat>
            <c:strRef>
              <c:f>'INCUMPLIM CIT 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'INCUMPLIM CIT MED'!$F$35:$Q$35</c:f>
              <c:numCache>
                <c:formatCode>0%</c:formatCode>
                <c:ptCount val="12"/>
                <c:pt idx="0">
                  <c:v>0.05</c:v>
                </c:pt>
                <c:pt idx="1">
                  <c:v>0.05</c:v>
                </c:pt>
                <c:pt idx="2">
                  <c:v>0.05</c:v>
                </c:pt>
                <c:pt idx="3">
                  <c:v>0.05</c:v>
                </c:pt>
                <c:pt idx="4">
                  <c:v>0.05</c:v>
                </c:pt>
                <c:pt idx="5">
                  <c:v>0.05</c:v>
                </c:pt>
                <c:pt idx="6">
                  <c:v>0.05</c:v>
                </c:pt>
                <c:pt idx="7">
                  <c:v>0.05</c:v>
                </c:pt>
                <c:pt idx="8">
                  <c:v>0.05</c:v>
                </c:pt>
                <c:pt idx="9">
                  <c:v>0.05</c:v>
                </c:pt>
                <c:pt idx="10">
                  <c:v>0.05</c:v>
                </c:pt>
                <c:pt idx="11">
                  <c:v>0.05</c:v>
                </c:pt>
              </c:numCache>
            </c:numRef>
          </c:val>
          <c:smooth val="0"/>
          <c:extLst>
            <c:ext xmlns:c16="http://schemas.microsoft.com/office/drawing/2014/chart" uri="{C3380CC4-5D6E-409C-BE32-E72D297353CC}">
              <c16:uniqueId val="{00000002-2DE0-4C6B-BAB6-B762D652C80A}"/>
            </c:ext>
          </c:extLst>
        </c:ser>
        <c:dLbls>
          <c:showLegendKey val="0"/>
          <c:showVal val="0"/>
          <c:showCatName val="0"/>
          <c:showSerName val="0"/>
          <c:showPercent val="0"/>
          <c:showBubbleSize val="0"/>
        </c:dLbls>
        <c:smooth val="0"/>
        <c:axId val="229916032"/>
        <c:axId val="229926400"/>
      </c:lineChart>
      <c:catAx>
        <c:axId val="22991603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29926400"/>
        <c:crosses val="autoZero"/>
        <c:auto val="1"/>
        <c:lblAlgn val="ctr"/>
        <c:lblOffset val="100"/>
        <c:tickLblSkip val="1"/>
        <c:tickMarkSkip val="1"/>
        <c:noMultiLvlLbl val="0"/>
      </c:catAx>
      <c:valAx>
        <c:axId val="229926400"/>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2991603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398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'PROD HOSP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 EGRESOS'!$F$33:$Q$33</c:f>
              <c:numCache>
                <c:formatCode>#,##0</c:formatCode>
                <c:ptCount val="12"/>
                <c:pt idx="0">
                  <c:v>586</c:v>
                </c:pt>
                <c:pt idx="1">
                  <c:v>516</c:v>
                </c:pt>
                <c:pt idx="2">
                  <c:v>624</c:v>
                </c:pt>
                <c:pt idx="3">
                  <c:v>696</c:v>
                </c:pt>
                <c:pt idx="4">
                  <c:v>638</c:v>
                </c:pt>
                <c:pt idx="5">
                  <c:v>705</c:v>
                </c:pt>
                <c:pt idx="6">
                  <c:v>708</c:v>
                </c:pt>
                <c:pt idx="7">
                  <c:v>667</c:v>
                </c:pt>
                <c:pt idx="8">
                  <c:v>688</c:v>
                </c:pt>
                <c:pt idx="9">
                  <c:v>739</c:v>
                </c:pt>
                <c:pt idx="10">
                  <c:v>713</c:v>
                </c:pt>
                <c:pt idx="11">
                  <c:v>643</c:v>
                </c:pt>
              </c:numCache>
            </c:numRef>
          </c:val>
          <c:smooth val="0"/>
          <c:extLst>
            <c:ext xmlns:c16="http://schemas.microsoft.com/office/drawing/2014/chart" uri="{C3380CC4-5D6E-409C-BE32-E72D297353CC}">
              <c16:uniqueId val="{00000000-C349-4729-A811-FF1903F07252}"/>
            </c:ext>
          </c:extLst>
        </c:ser>
        <c:ser>
          <c:idx val="1"/>
          <c:order val="1"/>
          <c:spPr>
            <a:ln>
              <a:solidFill>
                <a:schemeClr val="accent2">
                  <a:lumMod val="50000"/>
                </a:schemeClr>
              </a:solidFill>
            </a:ln>
          </c:spPr>
          <c:marker>
            <c:symbol val="none"/>
          </c:marker>
          <c:cat>
            <c:strRef>
              <c:f>'PROD HOSP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 EGRESOS'!$F$34:$Q$34</c:f>
              <c:numCache>
                <c:formatCode>#,##0</c:formatCode>
                <c:ptCount val="12"/>
                <c:pt idx="0">
                  <c:v>510</c:v>
                </c:pt>
                <c:pt idx="1">
                  <c:v>316</c:v>
                </c:pt>
                <c:pt idx="2">
                  <c:v>481</c:v>
                </c:pt>
                <c:pt idx="3">
                  <c:v>573</c:v>
                </c:pt>
                <c:pt idx="4">
                  <c:v>613</c:v>
                </c:pt>
                <c:pt idx="5">
                  <c:v>572</c:v>
                </c:pt>
                <c:pt idx="6">
                  <c:v>560</c:v>
                </c:pt>
                <c:pt idx="7">
                  <c:v>547</c:v>
                </c:pt>
                <c:pt idx="8">
                  <c:v>587</c:v>
                </c:pt>
                <c:pt idx="9">
                  <c:v>523</c:v>
                </c:pt>
                <c:pt idx="10">
                  <c:v>501</c:v>
                </c:pt>
                <c:pt idx="11">
                  <c:v>524</c:v>
                </c:pt>
              </c:numCache>
            </c:numRef>
          </c:val>
          <c:smooth val="0"/>
          <c:extLst>
            <c:ext xmlns:c16="http://schemas.microsoft.com/office/drawing/2014/chart" uri="{C3380CC4-5D6E-409C-BE32-E72D297353CC}">
              <c16:uniqueId val="{00000001-C349-4729-A811-FF1903F07252}"/>
            </c:ext>
          </c:extLst>
        </c:ser>
        <c:ser>
          <c:idx val="2"/>
          <c:order val="2"/>
          <c:spPr>
            <a:ln>
              <a:solidFill>
                <a:schemeClr val="accent3">
                  <a:lumMod val="50000"/>
                </a:schemeClr>
              </a:solidFill>
            </a:ln>
          </c:spPr>
          <c:marker>
            <c:symbol val="none"/>
          </c:marker>
          <c:cat>
            <c:strRef>
              <c:f>'PROD HOSP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 EGRESOS'!$F$35:$Q$35</c:f>
              <c:numCache>
                <c:formatCode>#,##0</c:formatCode>
                <c:ptCount val="12"/>
                <c:pt idx="0">
                  <c:v>500</c:v>
                </c:pt>
                <c:pt idx="1">
                  <c:v>500</c:v>
                </c:pt>
                <c:pt idx="2">
                  <c:v>500</c:v>
                </c:pt>
                <c:pt idx="3">
                  <c:v>500</c:v>
                </c:pt>
                <c:pt idx="4">
                  <c:v>500</c:v>
                </c:pt>
                <c:pt idx="5">
                  <c:v>500</c:v>
                </c:pt>
                <c:pt idx="6">
                  <c:v>500</c:v>
                </c:pt>
                <c:pt idx="7">
                  <c:v>500</c:v>
                </c:pt>
                <c:pt idx="8">
                  <c:v>500</c:v>
                </c:pt>
                <c:pt idx="9">
                  <c:v>500</c:v>
                </c:pt>
                <c:pt idx="10">
                  <c:v>500</c:v>
                </c:pt>
                <c:pt idx="11">
                  <c:v>500</c:v>
                </c:pt>
              </c:numCache>
            </c:numRef>
          </c:val>
          <c:smooth val="0"/>
          <c:extLst>
            <c:ext xmlns:c16="http://schemas.microsoft.com/office/drawing/2014/chart" uri="{C3380CC4-5D6E-409C-BE32-E72D297353CC}">
              <c16:uniqueId val="{00000002-C349-4729-A811-FF1903F07252}"/>
            </c:ext>
          </c:extLst>
        </c:ser>
        <c:dLbls>
          <c:showLegendKey val="0"/>
          <c:showVal val="0"/>
          <c:showCatName val="0"/>
          <c:showSerName val="0"/>
          <c:showPercent val="0"/>
          <c:showBubbleSize val="0"/>
        </c:dLbls>
        <c:smooth val="0"/>
        <c:axId val="230306944"/>
        <c:axId val="230308864"/>
      </c:lineChart>
      <c:catAx>
        <c:axId val="23030694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0308864"/>
        <c:crosses val="autoZero"/>
        <c:auto val="1"/>
        <c:lblAlgn val="ctr"/>
        <c:lblOffset val="100"/>
        <c:tickLblSkip val="1"/>
        <c:tickMarkSkip val="1"/>
        <c:noMultiLvlLbl val="0"/>
      </c:catAx>
      <c:valAx>
        <c:axId val="230308864"/>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030694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398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'PROD HOSPIT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HOSPIT DCO'!$F$33:$Q$33</c:f>
              <c:numCache>
                <c:formatCode>#,##0</c:formatCode>
                <c:ptCount val="12"/>
                <c:pt idx="0">
                  <c:v>586</c:v>
                </c:pt>
                <c:pt idx="1">
                  <c:v>516</c:v>
                </c:pt>
                <c:pt idx="2">
                  <c:v>624</c:v>
                </c:pt>
                <c:pt idx="3">
                  <c:v>696</c:v>
                </c:pt>
                <c:pt idx="4">
                  <c:v>638</c:v>
                </c:pt>
                <c:pt idx="5">
                  <c:v>705</c:v>
                </c:pt>
                <c:pt idx="6">
                  <c:v>708</c:v>
                </c:pt>
                <c:pt idx="7">
                  <c:v>667</c:v>
                </c:pt>
                <c:pt idx="8">
                  <c:v>688</c:v>
                </c:pt>
                <c:pt idx="9">
                  <c:v>739</c:v>
                </c:pt>
                <c:pt idx="10">
                  <c:v>713</c:v>
                </c:pt>
                <c:pt idx="11">
                  <c:v>643</c:v>
                </c:pt>
              </c:numCache>
            </c:numRef>
          </c:val>
          <c:smooth val="0"/>
          <c:extLst>
            <c:ext xmlns:c16="http://schemas.microsoft.com/office/drawing/2014/chart" uri="{C3380CC4-5D6E-409C-BE32-E72D297353CC}">
              <c16:uniqueId val="{00000000-D5D9-4DE0-8C55-87CA55451428}"/>
            </c:ext>
          </c:extLst>
        </c:ser>
        <c:ser>
          <c:idx val="1"/>
          <c:order val="1"/>
          <c:spPr>
            <a:ln>
              <a:solidFill>
                <a:schemeClr val="accent2">
                  <a:lumMod val="50000"/>
                </a:schemeClr>
              </a:solidFill>
            </a:ln>
          </c:spPr>
          <c:marker>
            <c:symbol val="none"/>
          </c:marker>
          <c:cat>
            <c:strRef>
              <c:f>'PROD HOSPIT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HOSPIT DCO'!$F$34:$Q$34</c:f>
              <c:numCache>
                <c:formatCode>#,##0</c:formatCode>
                <c:ptCount val="12"/>
                <c:pt idx="0">
                  <c:v>1633</c:v>
                </c:pt>
                <c:pt idx="1">
                  <c:v>736</c:v>
                </c:pt>
                <c:pt idx="2">
                  <c:v>1105</c:v>
                </c:pt>
                <c:pt idx="3">
                  <c:v>1700</c:v>
                </c:pt>
                <c:pt idx="4">
                  <c:v>2261</c:v>
                </c:pt>
                <c:pt idx="5">
                  <c:v>2048</c:v>
                </c:pt>
                <c:pt idx="6">
                  <c:v>1967</c:v>
                </c:pt>
                <c:pt idx="7">
                  <c:v>1441</c:v>
                </c:pt>
                <c:pt idx="8">
                  <c:v>1633</c:v>
                </c:pt>
                <c:pt idx="9">
                  <c:v>1418</c:v>
                </c:pt>
                <c:pt idx="10">
                  <c:v>1409</c:v>
                </c:pt>
                <c:pt idx="11">
                  <c:v>1441</c:v>
                </c:pt>
              </c:numCache>
            </c:numRef>
          </c:val>
          <c:smooth val="0"/>
          <c:extLst>
            <c:ext xmlns:c16="http://schemas.microsoft.com/office/drawing/2014/chart" uri="{C3380CC4-5D6E-409C-BE32-E72D297353CC}">
              <c16:uniqueId val="{00000001-D5D9-4DE0-8C55-87CA55451428}"/>
            </c:ext>
          </c:extLst>
        </c:ser>
        <c:ser>
          <c:idx val="2"/>
          <c:order val="2"/>
          <c:spPr>
            <a:ln>
              <a:solidFill>
                <a:schemeClr val="accent3">
                  <a:lumMod val="50000"/>
                </a:schemeClr>
              </a:solidFill>
            </a:ln>
          </c:spPr>
          <c:marker>
            <c:symbol val="none"/>
          </c:marker>
          <c:cat>
            <c:strRef>
              <c:f>'PROD HOSPIT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HOSPIT DCO'!$F$35:$Q$35</c:f>
              <c:numCache>
                <c:formatCode>#,##0</c:formatCode>
                <c:ptCount val="12"/>
                <c:pt idx="0">
                  <c:v>1250</c:v>
                </c:pt>
                <c:pt idx="1">
                  <c:v>1250</c:v>
                </c:pt>
                <c:pt idx="2">
                  <c:v>1250</c:v>
                </c:pt>
                <c:pt idx="3">
                  <c:v>1250</c:v>
                </c:pt>
                <c:pt idx="4">
                  <c:v>1250</c:v>
                </c:pt>
                <c:pt idx="5">
                  <c:v>1250</c:v>
                </c:pt>
                <c:pt idx="6">
                  <c:v>1250</c:v>
                </c:pt>
                <c:pt idx="7">
                  <c:v>1250</c:v>
                </c:pt>
                <c:pt idx="8">
                  <c:v>1250</c:v>
                </c:pt>
                <c:pt idx="9">
                  <c:v>1250</c:v>
                </c:pt>
                <c:pt idx="10">
                  <c:v>1250</c:v>
                </c:pt>
                <c:pt idx="11">
                  <c:v>1250</c:v>
                </c:pt>
              </c:numCache>
            </c:numRef>
          </c:val>
          <c:smooth val="0"/>
          <c:extLst>
            <c:ext xmlns:c16="http://schemas.microsoft.com/office/drawing/2014/chart" uri="{C3380CC4-5D6E-409C-BE32-E72D297353CC}">
              <c16:uniqueId val="{00000002-D5D9-4DE0-8C55-87CA55451428}"/>
            </c:ext>
          </c:extLst>
        </c:ser>
        <c:dLbls>
          <c:showLegendKey val="0"/>
          <c:showVal val="0"/>
          <c:showCatName val="0"/>
          <c:showSerName val="0"/>
          <c:showPercent val="0"/>
          <c:showBubbleSize val="0"/>
        </c:dLbls>
        <c:smooth val="0"/>
        <c:axId val="230824192"/>
        <c:axId val="230826368"/>
      </c:lineChart>
      <c:catAx>
        <c:axId val="23082419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0826368"/>
        <c:crosses val="autoZero"/>
        <c:auto val="1"/>
        <c:lblAlgn val="ctr"/>
        <c:lblOffset val="100"/>
        <c:tickLblSkip val="1"/>
        <c:tickMarkSkip val="1"/>
        <c:noMultiLvlLbl val="0"/>
      </c:catAx>
      <c:valAx>
        <c:axId val="23082636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082419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398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'PROD UCI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EGRESOS'!$F$33:$Q$33</c:f>
              <c:numCache>
                <c:formatCode>#,##0</c:formatCode>
                <c:ptCount val="12"/>
                <c:pt idx="0">
                  <c:v>22</c:v>
                </c:pt>
                <c:pt idx="1">
                  <c:v>19</c:v>
                </c:pt>
                <c:pt idx="2">
                  <c:v>18</c:v>
                </c:pt>
                <c:pt idx="3">
                  <c:v>21</c:v>
                </c:pt>
                <c:pt idx="4">
                  <c:v>18</c:v>
                </c:pt>
                <c:pt idx="5">
                  <c:v>24</c:v>
                </c:pt>
                <c:pt idx="6">
                  <c:v>27</c:v>
                </c:pt>
                <c:pt idx="7">
                  <c:v>18</c:v>
                </c:pt>
                <c:pt idx="8">
                  <c:v>19</c:v>
                </c:pt>
                <c:pt idx="9">
                  <c:v>28</c:v>
                </c:pt>
                <c:pt idx="10">
                  <c:v>22</c:v>
                </c:pt>
                <c:pt idx="11">
                  <c:v>20</c:v>
                </c:pt>
              </c:numCache>
            </c:numRef>
          </c:val>
          <c:smooth val="0"/>
          <c:extLst>
            <c:ext xmlns:c16="http://schemas.microsoft.com/office/drawing/2014/chart" uri="{C3380CC4-5D6E-409C-BE32-E72D297353CC}">
              <c16:uniqueId val="{00000000-0D15-4961-BA47-BDDD9A00CAEB}"/>
            </c:ext>
          </c:extLst>
        </c:ser>
        <c:ser>
          <c:idx val="1"/>
          <c:order val="1"/>
          <c:spPr>
            <a:ln>
              <a:solidFill>
                <a:schemeClr val="accent2">
                  <a:lumMod val="50000"/>
                </a:schemeClr>
              </a:solidFill>
            </a:ln>
          </c:spPr>
          <c:marker>
            <c:symbol val="none"/>
          </c:marker>
          <c:cat>
            <c:strRef>
              <c:f>'PROD UCI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EGRESOS'!$F$34:$Q$34</c:f>
              <c:numCache>
                <c:formatCode>#,##0</c:formatCode>
                <c:ptCount val="12"/>
                <c:pt idx="0">
                  <c:v>57</c:v>
                </c:pt>
                <c:pt idx="1">
                  <c:v>71</c:v>
                </c:pt>
                <c:pt idx="2">
                  <c:v>75</c:v>
                </c:pt>
                <c:pt idx="3">
                  <c:v>75</c:v>
                </c:pt>
                <c:pt idx="4">
                  <c:v>75</c:v>
                </c:pt>
                <c:pt idx="5">
                  <c:v>76</c:v>
                </c:pt>
                <c:pt idx="6">
                  <c:v>75</c:v>
                </c:pt>
                <c:pt idx="7">
                  <c:v>80</c:v>
                </c:pt>
                <c:pt idx="8">
                  <c:v>63</c:v>
                </c:pt>
                <c:pt idx="9">
                  <c:v>31</c:v>
                </c:pt>
                <c:pt idx="10">
                  <c:v>57</c:v>
                </c:pt>
                <c:pt idx="11">
                  <c:v>58</c:v>
                </c:pt>
              </c:numCache>
            </c:numRef>
          </c:val>
          <c:smooth val="0"/>
          <c:extLst>
            <c:ext xmlns:c16="http://schemas.microsoft.com/office/drawing/2014/chart" uri="{C3380CC4-5D6E-409C-BE32-E72D297353CC}">
              <c16:uniqueId val="{00000001-0D15-4961-BA47-BDDD9A00CAEB}"/>
            </c:ext>
          </c:extLst>
        </c:ser>
        <c:ser>
          <c:idx val="2"/>
          <c:order val="2"/>
          <c:spPr>
            <a:ln>
              <a:solidFill>
                <a:schemeClr val="accent3">
                  <a:lumMod val="50000"/>
                </a:schemeClr>
              </a:solidFill>
            </a:ln>
          </c:spPr>
          <c:marker>
            <c:symbol val="none"/>
          </c:marker>
          <c:cat>
            <c:strRef>
              <c:f>'PROD UCI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EGRESOS'!$F$35:$Q$35</c:f>
              <c:numCache>
                <c:formatCode>#,##0</c:formatCode>
                <c:ptCount val="12"/>
                <c:pt idx="0">
                  <c:v>66</c:v>
                </c:pt>
                <c:pt idx="1">
                  <c:v>66</c:v>
                </c:pt>
                <c:pt idx="2">
                  <c:v>66</c:v>
                </c:pt>
                <c:pt idx="3">
                  <c:v>66</c:v>
                </c:pt>
                <c:pt idx="4">
                  <c:v>66</c:v>
                </c:pt>
                <c:pt idx="5">
                  <c:v>66</c:v>
                </c:pt>
                <c:pt idx="6">
                  <c:v>66</c:v>
                </c:pt>
                <c:pt idx="7">
                  <c:v>66</c:v>
                </c:pt>
                <c:pt idx="8">
                  <c:v>66</c:v>
                </c:pt>
                <c:pt idx="9">
                  <c:v>66</c:v>
                </c:pt>
                <c:pt idx="10">
                  <c:v>66</c:v>
                </c:pt>
                <c:pt idx="11">
                  <c:v>66</c:v>
                </c:pt>
              </c:numCache>
            </c:numRef>
          </c:val>
          <c:smooth val="0"/>
          <c:extLst>
            <c:ext xmlns:c16="http://schemas.microsoft.com/office/drawing/2014/chart" uri="{C3380CC4-5D6E-409C-BE32-E72D297353CC}">
              <c16:uniqueId val="{00000002-0D15-4961-BA47-BDDD9A00CAEB}"/>
            </c:ext>
          </c:extLst>
        </c:ser>
        <c:dLbls>
          <c:showLegendKey val="0"/>
          <c:showVal val="0"/>
          <c:showCatName val="0"/>
          <c:showSerName val="0"/>
          <c:showPercent val="0"/>
          <c:showBubbleSize val="0"/>
        </c:dLbls>
        <c:smooth val="0"/>
        <c:axId val="230854016"/>
        <c:axId val="230860288"/>
      </c:lineChart>
      <c:catAx>
        <c:axId val="230854016"/>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0860288"/>
        <c:crosses val="autoZero"/>
        <c:auto val="1"/>
        <c:lblAlgn val="ctr"/>
        <c:lblOffset val="100"/>
        <c:tickLblSkip val="1"/>
        <c:tickMarkSkip val="1"/>
        <c:noMultiLvlLbl val="0"/>
      </c:catAx>
      <c:valAx>
        <c:axId val="23086028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085401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7.8488088349978599E-2"/>
          <c:y val="0.14852391677990601"/>
          <c:w val="0.89007776805677097"/>
          <c:h val="0.73026225721784799"/>
        </c:manualLayout>
      </c:layout>
      <c:lineChart>
        <c:grouping val="standard"/>
        <c:varyColors val="0"/>
        <c:ser>
          <c:idx val="0"/>
          <c:order val="0"/>
          <c:tx>
            <c:strRef>
              <c:f>'OP MED INT'!$D$33</c:f>
              <c:strCache>
                <c:ptCount val="1"/>
                <c:pt idx="0">
                  <c:v>VALOR 2022</c:v>
                </c:pt>
              </c:strCache>
            </c:strRef>
          </c:tx>
          <c:spPr>
            <a:ln>
              <a:solidFill>
                <a:srgbClr val="00B0F0"/>
              </a:solidFill>
            </a:ln>
          </c:spPr>
          <c:marker>
            <c:symbol val="none"/>
          </c:marker>
          <c:cat>
            <c:strRef>
              <c:f>'OP MED INT'!$F$30:$R$30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INT'!$F$33:$R$33</c:f>
              <c:numCache>
                <c:formatCode>0.0</c:formatCode>
                <c:ptCount val="13"/>
                <c:pt idx="0">
                  <c:v>11.944099378881987</c:v>
                </c:pt>
                <c:pt idx="1">
                  <c:v>15.508474576271187</c:v>
                </c:pt>
                <c:pt idx="2">
                  <c:v>12.36595744680851</c:v>
                </c:pt>
                <c:pt idx="3">
                  <c:v>17.607260726072607</c:v>
                </c:pt>
                <c:pt idx="4">
                  <c:v>16.846625766871167</c:v>
                </c:pt>
                <c:pt idx="5">
                  <c:v>18.156716417910449</c:v>
                </c:pt>
                <c:pt idx="6">
                  <c:v>12.91637630662021</c:v>
                </c:pt>
                <c:pt idx="7">
                  <c:v>10.135048231511254</c:v>
                </c:pt>
                <c:pt idx="8">
                  <c:v>12.902777777777779</c:v>
                </c:pt>
                <c:pt idx="9">
                  <c:v>17.199288256227756</c:v>
                </c:pt>
                <c:pt idx="10">
                  <c:v>14.16245487364621</c:v>
                </c:pt>
                <c:pt idx="11">
                  <c:v>19.275985663082437</c:v>
                </c:pt>
                <c:pt idx="12">
                  <c:v>15.025367992483558</c:v>
                </c:pt>
              </c:numCache>
            </c:numRef>
          </c:val>
          <c:smooth val="0"/>
          <c:extLst>
            <c:ext xmlns:c16="http://schemas.microsoft.com/office/drawing/2014/chart" uri="{C3380CC4-5D6E-409C-BE32-E72D297353CC}">
              <c16:uniqueId val="{00000000-AE6B-4274-AE20-C54AD7447B4F}"/>
            </c:ext>
          </c:extLst>
        </c:ser>
        <c:ser>
          <c:idx val="1"/>
          <c:order val="1"/>
          <c:tx>
            <c:strRef>
              <c:f>'OP MED INT'!$D$34</c:f>
              <c:strCache>
                <c:ptCount val="1"/>
                <c:pt idx="0">
                  <c:v>VALOR 2021</c:v>
                </c:pt>
              </c:strCache>
            </c:strRef>
          </c:tx>
          <c:spPr>
            <a:ln>
              <a:solidFill>
                <a:schemeClr val="accent2">
                  <a:lumMod val="50000"/>
                </a:schemeClr>
              </a:solidFill>
            </a:ln>
          </c:spPr>
          <c:marker>
            <c:symbol val="none"/>
          </c:marker>
          <c:cat>
            <c:strRef>
              <c:f>'OP MED INT'!$F$30:$R$30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INT'!$F$34:$R$34</c:f>
              <c:numCache>
                <c:formatCode>0.0</c:formatCode>
                <c:ptCount val="13"/>
                <c:pt idx="0">
                  <c:v>15</c:v>
                </c:pt>
                <c:pt idx="1">
                  <c:v>15</c:v>
                </c:pt>
                <c:pt idx="2">
                  <c:v>10</c:v>
                </c:pt>
                <c:pt idx="3">
                  <c:v>9.5370370370370363</c:v>
                </c:pt>
                <c:pt idx="4">
                  <c:v>4.1433333333333335</c:v>
                </c:pt>
                <c:pt idx="5">
                  <c:v>9.4120370370370363</c:v>
                </c:pt>
                <c:pt idx="6">
                  <c:v>9.4388489208633093</c:v>
                </c:pt>
                <c:pt idx="7">
                  <c:v>4.0506329113924053</c:v>
                </c:pt>
                <c:pt idx="8">
                  <c:v>4.6551724137931032</c:v>
                </c:pt>
                <c:pt idx="9">
                  <c:v>6.6418918918918921</c:v>
                </c:pt>
                <c:pt idx="10">
                  <c:v>5.5306122448979593</c:v>
                </c:pt>
                <c:pt idx="11">
                  <c:v>10.129337539432177</c:v>
                </c:pt>
              </c:numCache>
            </c:numRef>
          </c:val>
          <c:smooth val="0"/>
          <c:extLst>
            <c:ext xmlns:c16="http://schemas.microsoft.com/office/drawing/2014/chart" uri="{C3380CC4-5D6E-409C-BE32-E72D297353CC}">
              <c16:uniqueId val="{00000001-AE6B-4274-AE20-C54AD7447B4F}"/>
            </c:ext>
          </c:extLst>
        </c:ser>
        <c:ser>
          <c:idx val="2"/>
          <c:order val="2"/>
          <c:tx>
            <c:strRef>
              <c:f>'OP MED INT'!$D$35:$E$35</c:f>
              <c:strCache>
                <c:ptCount val="2"/>
                <c:pt idx="0">
                  <c:v>META</c:v>
                </c:pt>
              </c:strCache>
            </c:strRef>
          </c:tx>
          <c:spPr>
            <a:ln>
              <a:solidFill>
                <a:schemeClr val="accent3">
                  <a:lumMod val="50000"/>
                </a:schemeClr>
              </a:solidFill>
            </a:ln>
          </c:spPr>
          <c:marker>
            <c:symbol val="none"/>
          </c:marker>
          <c:val>
            <c:numRef>
              <c:f>'OP MED INT'!$F$35:$Q$35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1-78D6-4204-BA39-43286369B0D7}"/>
            </c:ext>
          </c:extLst>
        </c:ser>
        <c:dLbls>
          <c:showLegendKey val="0"/>
          <c:showVal val="0"/>
          <c:showCatName val="0"/>
          <c:showSerName val="0"/>
          <c:showPercent val="0"/>
          <c:showBubbleSize val="0"/>
        </c:dLbls>
        <c:smooth val="0"/>
        <c:axId val="240902144"/>
        <c:axId val="240904064"/>
      </c:lineChart>
      <c:catAx>
        <c:axId val="240902144"/>
        <c:scaling>
          <c:orientation val="minMax"/>
        </c:scaling>
        <c:delete val="0"/>
        <c:axPos val="b"/>
        <c:majorGridlines/>
        <c:title>
          <c:tx>
            <c:rich>
              <a:bodyPr/>
              <a:lstStyle/>
              <a:p>
                <a:pPr>
                  <a:defRPr baseline="0">
                    <a:solidFill>
                      <a:sysClr val="windowText" lastClr="000000"/>
                    </a:solidFill>
                  </a:defRPr>
                </a:pPr>
                <a:r>
                  <a:rPr lang="es-ES" baseline="0">
                    <a:solidFill>
                      <a:sysClr val="windowText" lastClr="000000"/>
                    </a:solidFill>
                  </a:rPr>
                  <a:t>MES</a:t>
                </a:r>
              </a:p>
            </c:rich>
          </c:tx>
          <c:layout>
            <c:manualLayout>
              <c:xMode val="edge"/>
              <c:yMode val="edge"/>
              <c:x val="0.50989539351060098"/>
              <c:y val="0.94261883931175305"/>
            </c:manualLayout>
          </c:layout>
          <c:overlay val="0"/>
        </c:title>
        <c:numFmt formatCode="General" sourceLinked="1"/>
        <c:majorTickMark val="out"/>
        <c:minorTickMark val="none"/>
        <c:tickLblPos val="low"/>
        <c:txPr>
          <a:bodyPr rot="0" vert="horz"/>
          <a:lstStyle/>
          <a:p>
            <a:pPr>
              <a:defRPr baseline="0">
                <a:solidFill>
                  <a:sysClr val="windowText" lastClr="000000"/>
                </a:solidFill>
              </a:defRPr>
            </a:pPr>
            <a:endParaRPr lang="es-CO"/>
          </a:p>
        </c:txPr>
        <c:crossAx val="240904064"/>
        <c:crosses val="autoZero"/>
        <c:auto val="1"/>
        <c:lblAlgn val="ctr"/>
        <c:lblOffset val="100"/>
        <c:tickLblSkip val="1"/>
        <c:tickMarkSkip val="1"/>
        <c:noMultiLvlLbl val="0"/>
      </c:catAx>
      <c:valAx>
        <c:axId val="240904064"/>
        <c:scaling>
          <c:orientation val="minMax"/>
        </c:scaling>
        <c:delete val="0"/>
        <c:axPos val="l"/>
        <c:majorGridlines/>
        <c:numFmt formatCode="General" sourceLinked="0"/>
        <c:majorTickMark val="out"/>
        <c:minorTickMark val="none"/>
        <c:tickLblPos val="nextTo"/>
        <c:txPr>
          <a:bodyPr rot="0" vert="horz"/>
          <a:lstStyle/>
          <a:p>
            <a:pPr>
              <a:defRPr baseline="0">
                <a:solidFill>
                  <a:sysClr val="windowText" lastClr="000000"/>
                </a:solidFill>
              </a:defRPr>
            </a:pPr>
            <a:endParaRPr lang="es-CO"/>
          </a:p>
        </c:txPr>
        <c:crossAx val="24090214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398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'PROD UCI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DCO'!$F$33:$Q$33</c:f>
              <c:numCache>
                <c:formatCode>#,##0</c:formatCode>
                <c:ptCount val="12"/>
                <c:pt idx="0">
                  <c:v>177</c:v>
                </c:pt>
                <c:pt idx="1">
                  <c:v>160</c:v>
                </c:pt>
                <c:pt idx="2">
                  <c:v>92</c:v>
                </c:pt>
                <c:pt idx="3">
                  <c:v>92</c:v>
                </c:pt>
                <c:pt idx="4">
                  <c:v>132</c:v>
                </c:pt>
                <c:pt idx="5">
                  <c:v>145</c:v>
                </c:pt>
                <c:pt idx="6">
                  <c:v>110</c:v>
                </c:pt>
                <c:pt idx="7">
                  <c:v>100</c:v>
                </c:pt>
                <c:pt idx="8">
                  <c:v>73</c:v>
                </c:pt>
                <c:pt idx="9">
                  <c:v>127</c:v>
                </c:pt>
                <c:pt idx="10">
                  <c:v>0</c:v>
                </c:pt>
                <c:pt idx="11">
                  <c:v>0</c:v>
                </c:pt>
              </c:numCache>
            </c:numRef>
          </c:val>
          <c:smooth val="0"/>
          <c:extLst>
            <c:ext xmlns:c16="http://schemas.microsoft.com/office/drawing/2014/chart" uri="{C3380CC4-5D6E-409C-BE32-E72D297353CC}">
              <c16:uniqueId val="{00000000-1E3C-4AA9-9F63-2B49A84DC408}"/>
            </c:ext>
          </c:extLst>
        </c:ser>
        <c:ser>
          <c:idx val="1"/>
          <c:order val="1"/>
          <c:spPr>
            <a:ln>
              <a:solidFill>
                <a:schemeClr val="accent2">
                  <a:lumMod val="50000"/>
                </a:schemeClr>
              </a:solidFill>
            </a:ln>
          </c:spPr>
          <c:marker>
            <c:symbol val="none"/>
          </c:marker>
          <c:cat>
            <c:strRef>
              <c:f>'PROD UCI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DCO'!$F$34:$Q$34</c:f>
              <c:numCache>
                <c:formatCode>#,##0</c:formatCode>
                <c:ptCount val="12"/>
                <c:pt idx="0">
                  <c:v>328</c:v>
                </c:pt>
                <c:pt idx="1">
                  <c:v>304</c:v>
                </c:pt>
                <c:pt idx="2">
                  <c:v>55</c:v>
                </c:pt>
                <c:pt idx="3">
                  <c:v>405</c:v>
                </c:pt>
                <c:pt idx="4">
                  <c:v>480</c:v>
                </c:pt>
                <c:pt idx="5">
                  <c:v>430</c:v>
                </c:pt>
                <c:pt idx="6">
                  <c:v>455</c:v>
                </c:pt>
                <c:pt idx="7">
                  <c:v>246</c:v>
                </c:pt>
                <c:pt idx="8">
                  <c:v>273</c:v>
                </c:pt>
                <c:pt idx="9">
                  <c:v>109</c:v>
                </c:pt>
                <c:pt idx="10">
                  <c:v>239</c:v>
                </c:pt>
                <c:pt idx="11">
                  <c:v>237</c:v>
                </c:pt>
              </c:numCache>
            </c:numRef>
          </c:val>
          <c:smooth val="0"/>
          <c:extLst>
            <c:ext xmlns:c16="http://schemas.microsoft.com/office/drawing/2014/chart" uri="{C3380CC4-5D6E-409C-BE32-E72D297353CC}">
              <c16:uniqueId val="{00000001-1E3C-4AA9-9F63-2B49A84DC408}"/>
            </c:ext>
          </c:extLst>
        </c:ser>
        <c:ser>
          <c:idx val="2"/>
          <c:order val="2"/>
          <c:spPr>
            <a:ln>
              <a:solidFill>
                <a:schemeClr val="accent3">
                  <a:lumMod val="50000"/>
                </a:schemeClr>
              </a:solidFill>
            </a:ln>
          </c:spPr>
          <c:marker>
            <c:symbol val="none"/>
          </c:marker>
          <c:cat>
            <c:strRef>
              <c:f>'PROD UCI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 DCO'!$F$35:$Q$35</c:f>
              <c:numCache>
                <c:formatCode>#,##0</c:formatCode>
                <c:ptCount val="12"/>
                <c:pt idx="0">
                  <c:v>312</c:v>
                </c:pt>
                <c:pt idx="1">
                  <c:v>312</c:v>
                </c:pt>
                <c:pt idx="2">
                  <c:v>312</c:v>
                </c:pt>
                <c:pt idx="3">
                  <c:v>312</c:v>
                </c:pt>
                <c:pt idx="4">
                  <c:v>312</c:v>
                </c:pt>
                <c:pt idx="5">
                  <c:v>312</c:v>
                </c:pt>
                <c:pt idx="6">
                  <c:v>312</c:v>
                </c:pt>
                <c:pt idx="7">
                  <c:v>312</c:v>
                </c:pt>
                <c:pt idx="8">
                  <c:v>312</c:v>
                </c:pt>
                <c:pt idx="9">
                  <c:v>312</c:v>
                </c:pt>
                <c:pt idx="10">
                  <c:v>312</c:v>
                </c:pt>
                <c:pt idx="11">
                  <c:v>312</c:v>
                </c:pt>
              </c:numCache>
            </c:numRef>
          </c:val>
          <c:smooth val="0"/>
          <c:extLst>
            <c:ext xmlns:c16="http://schemas.microsoft.com/office/drawing/2014/chart" uri="{C3380CC4-5D6E-409C-BE32-E72D297353CC}">
              <c16:uniqueId val="{00000002-1E3C-4AA9-9F63-2B49A84DC408}"/>
            </c:ext>
          </c:extLst>
        </c:ser>
        <c:dLbls>
          <c:showLegendKey val="0"/>
          <c:showVal val="0"/>
          <c:showCatName val="0"/>
          <c:showSerName val="0"/>
          <c:showPercent val="0"/>
          <c:showBubbleSize val="0"/>
        </c:dLbls>
        <c:smooth val="0"/>
        <c:axId val="230748928"/>
        <c:axId val="230750848"/>
      </c:lineChart>
      <c:catAx>
        <c:axId val="23074892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0750848"/>
        <c:crosses val="autoZero"/>
        <c:auto val="1"/>
        <c:lblAlgn val="ctr"/>
        <c:lblOffset val="100"/>
        <c:tickLblSkip val="1"/>
        <c:tickMarkSkip val="1"/>
        <c:noMultiLvlLbl val="0"/>
      </c:catAx>
      <c:valAx>
        <c:axId val="23075084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074892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1106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 OCUP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UCI'!$F$33:$Q$33</c:f>
              <c:numCache>
                <c:formatCode>0.0</c:formatCode>
                <c:ptCount val="12"/>
                <c:pt idx="0">
                  <c:v>68.238213399503721</c:v>
                </c:pt>
                <c:pt idx="1">
                  <c:v>57.967032967032971</c:v>
                </c:pt>
                <c:pt idx="2">
                  <c:v>46.153846153846153</c:v>
                </c:pt>
                <c:pt idx="3">
                  <c:v>45.90570719602978</c:v>
                </c:pt>
                <c:pt idx="4">
                  <c:v>81.637717121588096</c:v>
                </c:pt>
                <c:pt idx="5">
                  <c:v>83.589743589743591</c:v>
                </c:pt>
                <c:pt idx="6">
                  <c:v>68.238213399503721</c:v>
                </c:pt>
                <c:pt idx="7">
                  <c:v>68.734491315136481</c:v>
                </c:pt>
                <c:pt idx="8">
                  <c:v>71.282051282051285</c:v>
                </c:pt>
                <c:pt idx="9">
                  <c:v>82.878411910669982</c:v>
                </c:pt>
                <c:pt idx="10">
                  <c:v>80.256410256410263</c:v>
                </c:pt>
                <c:pt idx="11">
                  <c:v>84.863523573200993</c:v>
                </c:pt>
              </c:numCache>
            </c:numRef>
          </c:val>
          <c:smooth val="0"/>
          <c:extLst>
            <c:ext xmlns:c16="http://schemas.microsoft.com/office/drawing/2014/chart" uri="{C3380CC4-5D6E-409C-BE32-E72D297353CC}">
              <c16:uniqueId val="{00000000-5CEB-4B84-A39B-E780D15171BC}"/>
            </c:ext>
          </c:extLst>
        </c:ser>
        <c:ser>
          <c:idx val="1"/>
          <c:order val="1"/>
          <c:spPr>
            <a:ln>
              <a:solidFill>
                <a:schemeClr val="accent2">
                  <a:lumMod val="50000"/>
                </a:schemeClr>
              </a:solidFill>
            </a:ln>
          </c:spPr>
          <c:marker>
            <c:symbol val="none"/>
          </c:marker>
          <c:cat>
            <c:strRef>
              <c:f>'% OCUP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UCI'!$F$34:$Q$34</c:f>
              <c:numCache>
                <c:formatCode>0.0</c:formatCode>
                <c:ptCount val="12"/>
              </c:numCache>
            </c:numRef>
          </c:val>
          <c:smooth val="0"/>
          <c:extLst>
            <c:ext xmlns:c16="http://schemas.microsoft.com/office/drawing/2014/chart" uri="{C3380CC4-5D6E-409C-BE32-E72D297353CC}">
              <c16:uniqueId val="{00000001-5CEB-4B84-A39B-E780D15171BC}"/>
            </c:ext>
          </c:extLst>
        </c:ser>
        <c:ser>
          <c:idx val="2"/>
          <c:order val="2"/>
          <c:spPr>
            <a:ln>
              <a:solidFill>
                <a:schemeClr val="accent3">
                  <a:lumMod val="50000"/>
                </a:schemeClr>
              </a:solidFill>
            </a:ln>
          </c:spPr>
          <c:marker>
            <c:symbol val="none"/>
          </c:marker>
          <c:cat>
            <c:strRef>
              <c:f>'% OCUP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UCI'!$F$35:$Q$35</c:f>
              <c:numCache>
                <c:formatCode>General</c:formatCode>
                <c:ptCount val="12"/>
                <c:pt idx="0">
                  <c:v>80</c:v>
                </c:pt>
                <c:pt idx="1">
                  <c:v>80</c:v>
                </c:pt>
                <c:pt idx="2">
                  <c:v>80</c:v>
                </c:pt>
                <c:pt idx="3">
                  <c:v>80</c:v>
                </c:pt>
                <c:pt idx="4">
                  <c:v>80</c:v>
                </c:pt>
                <c:pt idx="5">
                  <c:v>80</c:v>
                </c:pt>
                <c:pt idx="6">
                  <c:v>80</c:v>
                </c:pt>
                <c:pt idx="7">
                  <c:v>80</c:v>
                </c:pt>
                <c:pt idx="8">
                  <c:v>80</c:v>
                </c:pt>
                <c:pt idx="9">
                  <c:v>80</c:v>
                </c:pt>
                <c:pt idx="10">
                  <c:v>80</c:v>
                </c:pt>
                <c:pt idx="11">
                  <c:v>80</c:v>
                </c:pt>
              </c:numCache>
            </c:numRef>
          </c:val>
          <c:smooth val="0"/>
          <c:extLst>
            <c:ext xmlns:c16="http://schemas.microsoft.com/office/drawing/2014/chart" uri="{C3380CC4-5D6E-409C-BE32-E72D297353CC}">
              <c16:uniqueId val="{00000002-5CEB-4B84-A39B-E780D15171BC}"/>
            </c:ext>
          </c:extLst>
        </c:ser>
        <c:dLbls>
          <c:showLegendKey val="0"/>
          <c:showVal val="0"/>
          <c:showCatName val="0"/>
          <c:showSerName val="0"/>
          <c:showPercent val="0"/>
          <c:showBubbleSize val="0"/>
        </c:dLbls>
        <c:smooth val="0"/>
        <c:axId val="231053184"/>
        <c:axId val="231055360"/>
      </c:lineChart>
      <c:catAx>
        <c:axId val="23105318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1055360"/>
        <c:crosses val="autoZero"/>
        <c:auto val="1"/>
        <c:lblAlgn val="ctr"/>
        <c:lblOffset val="100"/>
        <c:tickLblSkip val="1"/>
        <c:tickMarkSkip val="1"/>
        <c:noMultiLvlLbl val="0"/>
      </c:catAx>
      <c:valAx>
        <c:axId val="23105536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105318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898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'DIAS ESTANCIA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 UCI'!$F$33:$Q$33</c:f>
              <c:numCache>
                <c:formatCode>#,##0.0</c:formatCode>
                <c:ptCount val="12"/>
                <c:pt idx="0">
                  <c:v>8.045454545454545</c:v>
                </c:pt>
                <c:pt idx="1">
                  <c:v>8.4210526315789469</c:v>
                </c:pt>
                <c:pt idx="2">
                  <c:v>5.1111111111111107</c:v>
                </c:pt>
                <c:pt idx="3">
                  <c:v>4.3809523809523814</c:v>
                </c:pt>
                <c:pt idx="4">
                  <c:v>7.333333333333333</c:v>
                </c:pt>
                <c:pt idx="5">
                  <c:v>6.041666666666667</c:v>
                </c:pt>
                <c:pt idx="6">
                  <c:v>4.0740740740740744</c:v>
                </c:pt>
                <c:pt idx="7">
                  <c:v>5.5555555555555554</c:v>
                </c:pt>
                <c:pt idx="8">
                  <c:v>3.8421052631578947</c:v>
                </c:pt>
                <c:pt idx="9">
                  <c:v>4.5357142857142856</c:v>
                </c:pt>
                <c:pt idx="10">
                  <c:v>0</c:v>
                </c:pt>
                <c:pt idx="11">
                  <c:v>0</c:v>
                </c:pt>
              </c:numCache>
            </c:numRef>
          </c:val>
          <c:smooth val="0"/>
          <c:extLst>
            <c:ext xmlns:c16="http://schemas.microsoft.com/office/drawing/2014/chart" uri="{C3380CC4-5D6E-409C-BE32-E72D297353CC}">
              <c16:uniqueId val="{00000000-CC42-42D2-849E-B01C0337E3FA}"/>
            </c:ext>
          </c:extLst>
        </c:ser>
        <c:ser>
          <c:idx val="1"/>
          <c:order val="1"/>
          <c:spPr>
            <a:ln>
              <a:solidFill>
                <a:schemeClr val="accent2">
                  <a:lumMod val="50000"/>
                </a:schemeClr>
              </a:solidFill>
            </a:ln>
          </c:spPr>
          <c:marker>
            <c:symbol val="none"/>
          </c:marker>
          <c:cat>
            <c:strRef>
              <c:f>'DIAS ESTANCIA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 UCI'!$F$34:$Q$34</c:f>
              <c:numCache>
                <c:formatCode>#,##0.0</c:formatCode>
                <c:ptCount val="12"/>
              </c:numCache>
            </c:numRef>
          </c:val>
          <c:smooth val="0"/>
          <c:extLst>
            <c:ext xmlns:c16="http://schemas.microsoft.com/office/drawing/2014/chart" uri="{C3380CC4-5D6E-409C-BE32-E72D297353CC}">
              <c16:uniqueId val="{00000001-CC42-42D2-849E-B01C0337E3FA}"/>
            </c:ext>
          </c:extLst>
        </c:ser>
        <c:ser>
          <c:idx val="2"/>
          <c:order val="2"/>
          <c:spPr>
            <a:ln>
              <a:solidFill>
                <a:schemeClr val="accent3">
                  <a:lumMod val="50000"/>
                </a:schemeClr>
              </a:solidFill>
            </a:ln>
          </c:spPr>
          <c:marker>
            <c:symbol val="none"/>
          </c:marker>
          <c:cat>
            <c:strRef>
              <c:f>'DIAS ESTANCIA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 UCI'!$F$35:$Q$35</c:f>
              <c:numCache>
                <c:formatCode>#,##0</c:formatCode>
                <c:ptCount val="12"/>
                <c:pt idx="0">
                  <c:v>4</c:v>
                </c:pt>
                <c:pt idx="1">
                  <c:v>4</c:v>
                </c:pt>
                <c:pt idx="2">
                  <c:v>4</c:v>
                </c:pt>
                <c:pt idx="3">
                  <c:v>4</c:v>
                </c:pt>
                <c:pt idx="4">
                  <c:v>4</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2-CC42-42D2-849E-B01C0337E3FA}"/>
            </c:ext>
          </c:extLst>
        </c:ser>
        <c:dLbls>
          <c:showLegendKey val="0"/>
          <c:showVal val="0"/>
          <c:showCatName val="0"/>
          <c:showSerName val="0"/>
          <c:showPercent val="0"/>
          <c:showBubbleSize val="0"/>
        </c:dLbls>
        <c:smooth val="0"/>
        <c:axId val="231275520"/>
        <c:axId val="231089280"/>
      </c:lineChart>
      <c:catAx>
        <c:axId val="23127552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1089280"/>
        <c:crosses val="autoZero"/>
        <c:auto val="1"/>
        <c:lblAlgn val="ctr"/>
        <c:lblOffset val="100"/>
        <c:tickLblSkip val="1"/>
        <c:tickMarkSkip val="1"/>
        <c:noMultiLvlLbl val="0"/>
      </c:catAx>
      <c:valAx>
        <c:axId val="23108928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127552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995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19050">
                <a:solidFill>
                  <a:schemeClr val="accent4">
                    <a:lumMod val="50000"/>
                  </a:schemeClr>
                </a:solidFill>
              </a:ln>
            </c:spPr>
            <c:trendlineType val="linear"/>
            <c:dispRSqr val="0"/>
            <c:dispEq val="0"/>
          </c:trendline>
          <c:cat>
            <c:strRef>
              <c:f>'GIRO CAMA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 UCI'!$F$33:$Q$33</c:f>
              <c:numCache>
                <c:formatCode>0.0</c:formatCode>
                <c:ptCount val="12"/>
                <c:pt idx="0">
                  <c:v>2.2000000000000002</c:v>
                </c:pt>
                <c:pt idx="1">
                  <c:v>1.9</c:v>
                </c:pt>
                <c:pt idx="2">
                  <c:v>1.8</c:v>
                </c:pt>
                <c:pt idx="3">
                  <c:v>2.1</c:v>
                </c:pt>
                <c:pt idx="4">
                  <c:v>1.8</c:v>
                </c:pt>
                <c:pt idx="5">
                  <c:v>2.4</c:v>
                </c:pt>
                <c:pt idx="6">
                  <c:v>2.7</c:v>
                </c:pt>
                <c:pt idx="7">
                  <c:v>1.8</c:v>
                </c:pt>
                <c:pt idx="8">
                  <c:v>1.9</c:v>
                </c:pt>
                <c:pt idx="9">
                  <c:v>2.8</c:v>
                </c:pt>
                <c:pt idx="10">
                  <c:v>0</c:v>
                </c:pt>
                <c:pt idx="11">
                  <c:v>0</c:v>
                </c:pt>
              </c:numCache>
            </c:numRef>
          </c:val>
          <c:smooth val="0"/>
          <c:extLst>
            <c:ext xmlns:c16="http://schemas.microsoft.com/office/drawing/2014/chart" uri="{C3380CC4-5D6E-409C-BE32-E72D297353CC}">
              <c16:uniqueId val="{00000001-870D-4E5A-AE24-39571F50AA52}"/>
            </c:ext>
          </c:extLst>
        </c:ser>
        <c:ser>
          <c:idx val="1"/>
          <c:order val="1"/>
          <c:spPr>
            <a:ln>
              <a:solidFill>
                <a:schemeClr val="accent2">
                  <a:lumMod val="50000"/>
                </a:schemeClr>
              </a:solidFill>
            </a:ln>
          </c:spPr>
          <c:marker>
            <c:symbol val="none"/>
          </c:marker>
          <c:cat>
            <c:strRef>
              <c:f>'GIRO CAMA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 UCI'!$F$34:$Q$34</c:f>
              <c:numCache>
                <c:formatCode>0.0</c:formatCode>
                <c:ptCount val="12"/>
              </c:numCache>
            </c:numRef>
          </c:val>
          <c:smooth val="0"/>
          <c:extLst>
            <c:ext xmlns:c16="http://schemas.microsoft.com/office/drawing/2014/chart" uri="{C3380CC4-5D6E-409C-BE32-E72D297353CC}">
              <c16:uniqueId val="{00000002-870D-4E5A-AE24-39571F50AA52}"/>
            </c:ext>
          </c:extLst>
        </c:ser>
        <c:ser>
          <c:idx val="2"/>
          <c:order val="2"/>
          <c:spPr>
            <a:ln>
              <a:solidFill>
                <a:schemeClr val="accent3">
                  <a:lumMod val="50000"/>
                </a:schemeClr>
              </a:solidFill>
            </a:ln>
          </c:spPr>
          <c:marker>
            <c:symbol val="none"/>
          </c:marker>
          <c:cat>
            <c:strRef>
              <c:f>'GIRO CAMA UCI'!$F$30:$Q$30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 UCI'!$F$35:$Q$35</c:f>
              <c:numCache>
                <c:formatCode>General</c:formatCode>
                <c:ptCount val="12"/>
                <c:pt idx="0">
                  <c:v>7.5</c:v>
                </c:pt>
                <c:pt idx="1">
                  <c:v>7.5</c:v>
                </c:pt>
                <c:pt idx="2">
                  <c:v>7.5</c:v>
                </c:pt>
                <c:pt idx="3">
                  <c:v>7.5</c:v>
                </c:pt>
                <c:pt idx="4">
                  <c:v>7.5</c:v>
                </c:pt>
                <c:pt idx="5">
                  <c:v>7.5</c:v>
                </c:pt>
                <c:pt idx="6">
                  <c:v>7.5</c:v>
                </c:pt>
                <c:pt idx="7">
                  <c:v>7.5</c:v>
                </c:pt>
                <c:pt idx="8">
                  <c:v>7.5</c:v>
                </c:pt>
                <c:pt idx="9">
                  <c:v>7.5</c:v>
                </c:pt>
                <c:pt idx="10">
                  <c:v>7.5</c:v>
                </c:pt>
                <c:pt idx="11">
                  <c:v>7.5</c:v>
                </c:pt>
              </c:numCache>
            </c:numRef>
          </c:val>
          <c:smooth val="0"/>
          <c:extLst>
            <c:ext xmlns:c16="http://schemas.microsoft.com/office/drawing/2014/chart" uri="{C3380CC4-5D6E-409C-BE32-E72D297353CC}">
              <c16:uniqueId val="{00000003-870D-4E5A-AE24-39571F50AA52}"/>
            </c:ext>
          </c:extLst>
        </c:ser>
        <c:dLbls>
          <c:showLegendKey val="0"/>
          <c:showVal val="0"/>
          <c:showCatName val="0"/>
          <c:showSerName val="0"/>
          <c:showPercent val="0"/>
          <c:showBubbleSize val="0"/>
        </c:dLbls>
        <c:smooth val="0"/>
        <c:axId val="231416960"/>
        <c:axId val="231418880"/>
      </c:lineChart>
      <c:catAx>
        <c:axId val="23141696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1418880"/>
        <c:crosses val="autoZero"/>
        <c:auto val="1"/>
        <c:lblAlgn val="ctr"/>
        <c:lblOffset val="100"/>
        <c:tickLblSkip val="1"/>
        <c:tickMarkSkip val="1"/>
        <c:noMultiLvlLbl val="0"/>
      </c:catAx>
      <c:valAx>
        <c:axId val="23141888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141696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398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'PROD UCINTERM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UCINTERM EGRESOS'!$F$33:$Q$33</c:f>
              <c:numCache>
                <c:formatCode>#,##0</c:formatCode>
                <c:ptCount val="12"/>
                <c:pt idx="0">
                  <c:v>23</c:v>
                </c:pt>
                <c:pt idx="1">
                  <c:v>11</c:v>
                </c:pt>
                <c:pt idx="2">
                  <c:v>20</c:v>
                </c:pt>
                <c:pt idx="3">
                  <c:v>41</c:v>
                </c:pt>
                <c:pt idx="4">
                  <c:v>51</c:v>
                </c:pt>
                <c:pt idx="5">
                  <c:v>63</c:v>
                </c:pt>
                <c:pt idx="6">
                  <c:v>63</c:v>
                </c:pt>
                <c:pt idx="7">
                  <c:v>56</c:v>
                </c:pt>
                <c:pt idx="8">
                  <c:v>71</c:v>
                </c:pt>
                <c:pt idx="9">
                  <c:v>70</c:v>
                </c:pt>
                <c:pt idx="10">
                  <c:v>78</c:v>
                </c:pt>
                <c:pt idx="11">
                  <c:v>73</c:v>
                </c:pt>
              </c:numCache>
            </c:numRef>
          </c:val>
          <c:smooth val="0"/>
          <c:extLst>
            <c:ext xmlns:c16="http://schemas.microsoft.com/office/drawing/2014/chart" uri="{C3380CC4-5D6E-409C-BE32-E72D297353CC}">
              <c16:uniqueId val="{00000000-EA57-422B-B29A-A171FF505634}"/>
            </c:ext>
          </c:extLst>
        </c:ser>
        <c:ser>
          <c:idx val="1"/>
          <c:order val="1"/>
          <c:spPr>
            <a:ln>
              <a:solidFill>
                <a:schemeClr val="accent2">
                  <a:lumMod val="50000"/>
                </a:schemeClr>
              </a:solidFill>
            </a:ln>
          </c:spPr>
          <c:marker>
            <c:symbol val="none"/>
          </c:marker>
          <c:cat>
            <c:strRef>
              <c:f>'PROD UCINTERM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UCINTERM EGRESOS'!$F$34:$Q$34</c:f>
              <c:numCache>
                <c:formatCode>#,##0</c:formatCode>
                <c:ptCount val="12"/>
                <c:pt idx="0">
                  <c:v>57</c:v>
                </c:pt>
                <c:pt idx="1">
                  <c:v>71</c:v>
                </c:pt>
                <c:pt idx="2">
                  <c:v>75</c:v>
                </c:pt>
                <c:pt idx="3">
                  <c:v>75</c:v>
                </c:pt>
                <c:pt idx="4">
                  <c:v>75</c:v>
                </c:pt>
                <c:pt idx="5">
                  <c:v>76</c:v>
                </c:pt>
                <c:pt idx="6">
                  <c:v>75</c:v>
                </c:pt>
                <c:pt idx="7">
                  <c:v>80</c:v>
                </c:pt>
                <c:pt idx="8">
                  <c:v>63</c:v>
                </c:pt>
                <c:pt idx="9">
                  <c:v>31</c:v>
                </c:pt>
                <c:pt idx="10">
                  <c:v>57</c:v>
                </c:pt>
                <c:pt idx="11">
                  <c:v>58</c:v>
                </c:pt>
              </c:numCache>
            </c:numRef>
          </c:val>
          <c:smooth val="0"/>
          <c:extLst>
            <c:ext xmlns:c16="http://schemas.microsoft.com/office/drawing/2014/chart" uri="{C3380CC4-5D6E-409C-BE32-E72D297353CC}">
              <c16:uniqueId val="{00000001-EA57-422B-B29A-A171FF505634}"/>
            </c:ext>
          </c:extLst>
        </c:ser>
        <c:ser>
          <c:idx val="2"/>
          <c:order val="2"/>
          <c:spPr>
            <a:ln>
              <a:solidFill>
                <a:schemeClr val="accent3">
                  <a:lumMod val="50000"/>
                </a:schemeClr>
              </a:solidFill>
            </a:ln>
          </c:spPr>
          <c:marker>
            <c:symbol val="none"/>
          </c:marker>
          <c:cat>
            <c:strRef>
              <c:f>'PROD UCINTERM EGRESOS'!$F$30:$Q$30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UCINTERM EGRESOS'!$F$35:$Q$35</c:f>
              <c:numCache>
                <c:formatCode>#,##0</c:formatCode>
                <c:ptCount val="12"/>
                <c:pt idx="0">
                  <c:v>66</c:v>
                </c:pt>
                <c:pt idx="1">
                  <c:v>66</c:v>
                </c:pt>
                <c:pt idx="2">
                  <c:v>66</c:v>
                </c:pt>
                <c:pt idx="3">
                  <c:v>66</c:v>
                </c:pt>
                <c:pt idx="4">
                  <c:v>66</c:v>
                </c:pt>
                <c:pt idx="5">
                  <c:v>66</c:v>
                </c:pt>
                <c:pt idx="6">
                  <c:v>66</c:v>
                </c:pt>
                <c:pt idx="7">
                  <c:v>66</c:v>
                </c:pt>
                <c:pt idx="8">
                  <c:v>66</c:v>
                </c:pt>
                <c:pt idx="9">
                  <c:v>66</c:v>
                </c:pt>
                <c:pt idx="10">
                  <c:v>66</c:v>
                </c:pt>
                <c:pt idx="11">
                  <c:v>66</c:v>
                </c:pt>
              </c:numCache>
            </c:numRef>
          </c:val>
          <c:smooth val="0"/>
          <c:extLst>
            <c:ext xmlns:c16="http://schemas.microsoft.com/office/drawing/2014/chart" uri="{C3380CC4-5D6E-409C-BE32-E72D297353CC}">
              <c16:uniqueId val="{00000002-EA57-422B-B29A-A171FF505634}"/>
            </c:ext>
          </c:extLst>
        </c:ser>
        <c:dLbls>
          <c:showLegendKey val="0"/>
          <c:showVal val="0"/>
          <c:showCatName val="0"/>
          <c:showSerName val="0"/>
          <c:showPercent val="0"/>
          <c:showBubbleSize val="0"/>
        </c:dLbls>
        <c:smooth val="0"/>
        <c:axId val="231520512"/>
        <c:axId val="231526784"/>
      </c:lineChart>
      <c:catAx>
        <c:axId val="23152051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1526784"/>
        <c:crosses val="autoZero"/>
        <c:auto val="1"/>
        <c:lblAlgn val="ctr"/>
        <c:lblOffset val="100"/>
        <c:tickLblSkip val="1"/>
        <c:tickMarkSkip val="1"/>
        <c:noMultiLvlLbl val="0"/>
      </c:catAx>
      <c:valAx>
        <c:axId val="231526784"/>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152051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398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'PROD UCINTERM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UCINTERM DCO'!$F$33:$Q$33</c:f>
              <c:numCache>
                <c:formatCode>#,##0</c:formatCode>
                <c:ptCount val="12"/>
                <c:pt idx="0">
                  <c:v>98</c:v>
                </c:pt>
                <c:pt idx="1">
                  <c:v>51</c:v>
                </c:pt>
                <c:pt idx="2">
                  <c:v>94</c:v>
                </c:pt>
                <c:pt idx="3">
                  <c:v>172</c:v>
                </c:pt>
                <c:pt idx="4">
                  <c:v>197</c:v>
                </c:pt>
                <c:pt idx="5">
                  <c:v>181</c:v>
                </c:pt>
                <c:pt idx="6">
                  <c:v>165</c:v>
                </c:pt>
                <c:pt idx="7">
                  <c:v>177</c:v>
                </c:pt>
                <c:pt idx="8">
                  <c:v>205</c:v>
                </c:pt>
                <c:pt idx="9">
                  <c:v>207</c:v>
                </c:pt>
                <c:pt idx="10">
                  <c:v>0</c:v>
                </c:pt>
                <c:pt idx="11">
                  <c:v>0</c:v>
                </c:pt>
              </c:numCache>
            </c:numRef>
          </c:val>
          <c:smooth val="0"/>
          <c:extLst>
            <c:ext xmlns:c16="http://schemas.microsoft.com/office/drawing/2014/chart" uri="{C3380CC4-5D6E-409C-BE32-E72D297353CC}">
              <c16:uniqueId val="{00000000-F6AC-4057-8DFB-CB509308C417}"/>
            </c:ext>
          </c:extLst>
        </c:ser>
        <c:ser>
          <c:idx val="1"/>
          <c:order val="1"/>
          <c:spPr>
            <a:ln>
              <a:solidFill>
                <a:schemeClr val="accent2">
                  <a:lumMod val="50000"/>
                </a:schemeClr>
              </a:solidFill>
            </a:ln>
          </c:spPr>
          <c:marker>
            <c:symbol val="none"/>
          </c:marker>
          <c:cat>
            <c:strRef>
              <c:f>'PROD UCINTERM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UCINTERM DCO'!$F$34:$Q$34</c:f>
              <c:numCache>
                <c:formatCode>#,##0</c:formatCode>
                <c:ptCount val="12"/>
                <c:pt idx="0">
                  <c:v>328</c:v>
                </c:pt>
                <c:pt idx="1">
                  <c:v>304</c:v>
                </c:pt>
                <c:pt idx="2">
                  <c:v>55</c:v>
                </c:pt>
                <c:pt idx="3">
                  <c:v>405</c:v>
                </c:pt>
                <c:pt idx="4">
                  <c:v>480</c:v>
                </c:pt>
                <c:pt idx="5">
                  <c:v>430</c:v>
                </c:pt>
                <c:pt idx="6">
                  <c:v>455</c:v>
                </c:pt>
                <c:pt idx="7">
                  <c:v>246</c:v>
                </c:pt>
                <c:pt idx="8">
                  <c:v>273</c:v>
                </c:pt>
                <c:pt idx="9">
                  <c:v>109</c:v>
                </c:pt>
                <c:pt idx="10">
                  <c:v>239</c:v>
                </c:pt>
                <c:pt idx="11">
                  <c:v>237</c:v>
                </c:pt>
              </c:numCache>
            </c:numRef>
          </c:val>
          <c:smooth val="0"/>
          <c:extLst>
            <c:ext xmlns:c16="http://schemas.microsoft.com/office/drawing/2014/chart" uri="{C3380CC4-5D6E-409C-BE32-E72D297353CC}">
              <c16:uniqueId val="{00000001-F6AC-4057-8DFB-CB509308C417}"/>
            </c:ext>
          </c:extLst>
        </c:ser>
        <c:ser>
          <c:idx val="2"/>
          <c:order val="2"/>
          <c:spPr>
            <a:ln>
              <a:solidFill>
                <a:schemeClr val="accent3">
                  <a:lumMod val="50000"/>
                </a:schemeClr>
              </a:solidFill>
            </a:ln>
          </c:spPr>
          <c:marker>
            <c:symbol val="none"/>
          </c:marker>
          <c:cat>
            <c:strRef>
              <c:f>'PROD UCINTERM DCO'!$F$30:$Q$30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UCINTERM DCO'!$F$35:$Q$35</c:f>
              <c:numCache>
                <c:formatCode>#,##0</c:formatCode>
                <c:ptCount val="12"/>
                <c:pt idx="0">
                  <c:v>312</c:v>
                </c:pt>
                <c:pt idx="1">
                  <c:v>312</c:v>
                </c:pt>
                <c:pt idx="2">
                  <c:v>312</c:v>
                </c:pt>
                <c:pt idx="3">
                  <c:v>312</c:v>
                </c:pt>
                <c:pt idx="4">
                  <c:v>312</c:v>
                </c:pt>
                <c:pt idx="5">
                  <c:v>312</c:v>
                </c:pt>
                <c:pt idx="6">
                  <c:v>312</c:v>
                </c:pt>
                <c:pt idx="7">
                  <c:v>312</c:v>
                </c:pt>
                <c:pt idx="8">
                  <c:v>312</c:v>
                </c:pt>
                <c:pt idx="9">
                  <c:v>312</c:v>
                </c:pt>
                <c:pt idx="10">
                  <c:v>312</c:v>
                </c:pt>
                <c:pt idx="11">
                  <c:v>312</c:v>
                </c:pt>
              </c:numCache>
            </c:numRef>
          </c:val>
          <c:smooth val="0"/>
          <c:extLst>
            <c:ext xmlns:c16="http://schemas.microsoft.com/office/drawing/2014/chart" uri="{C3380CC4-5D6E-409C-BE32-E72D297353CC}">
              <c16:uniqueId val="{00000002-F6AC-4057-8DFB-CB509308C417}"/>
            </c:ext>
          </c:extLst>
        </c:ser>
        <c:dLbls>
          <c:showLegendKey val="0"/>
          <c:showVal val="0"/>
          <c:showCatName val="0"/>
          <c:showSerName val="0"/>
          <c:showPercent val="0"/>
          <c:showBubbleSize val="0"/>
        </c:dLbls>
        <c:smooth val="0"/>
        <c:axId val="231910784"/>
        <c:axId val="231921152"/>
      </c:lineChart>
      <c:catAx>
        <c:axId val="23191078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1921152"/>
        <c:crosses val="autoZero"/>
        <c:auto val="1"/>
        <c:lblAlgn val="ctr"/>
        <c:lblOffset val="100"/>
        <c:tickLblSkip val="1"/>
        <c:tickMarkSkip val="1"/>
        <c:noMultiLvlLbl val="0"/>
      </c:catAx>
      <c:valAx>
        <c:axId val="231921152"/>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191078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1106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 OCUP INTERMED'!$F$30:$Q$30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INTERMED'!$F$33:$Q$33</c:f>
              <c:numCache>
                <c:formatCode>0.0</c:formatCode>
                <c:ptCount val="12"/>
                <c:pt idx="0">
                  <c:v>105.3763440860215</c:v>
                </c:pt>
                <c:pt idx="1">
                  <c:v>60.714285714285708</c:v>
                </c:pt>
                <c:pt idx="2">
                  <c:v>101.0752688172043</c:v>
                </c:pt>
                <c:pt idx="3">
                  <c:v>100</c:v>
                </c:pt>
                <c:pt idx="4">
                  <c:v>211.8279569892473</c:v>
                </c:pt>
                <c:pt idx="5">
                  <c:v>201.11111111111111</c:v>
                </c:pt>
                <c:pt idx="6">
                  <c:v>177.41935483870967</c:v>
                </c:pt>
                <c:pt idx="7">
                  <c:v>190.32258064516131</c:v>
                </c:pt>
                <c:pt idx="8">
                  <c:v>227.77777777777777</c:v>
                </c:pt>
                <c:pt idx="9">
                  <c:v>222.58064516129031</c:v>
                </c:pt>
                <c:pt idx="10">
                  <c:v>0</c:v>
                </c:pt>
                <c:pt idx="11">
                  <c:v>0</c:v>
                </c:pt>
              </c:numCache>
            </c:numRef>
          </c:val>
          <c:smooth val="0"/>
          <c:extLst>
            <c:ext xmlns:c16="http://schemas.microsoft.com/office/drawing/2014/chart" uri="{C3380CC4-5D6E-409C-BE32-E72D297353CC}">
              <c16:uniqueId val="{00000000-C450-409F-B8A6-44D21350FCA7}"/>
            </c:ext>
          </c:extLst>
        </c:ser>
        <c:ser>
          <c:idx val="1"/>
          <c:order val="1"/>
          <c:spPr>
            <a:ln>
              <a:solidFill>
                <a:schemeClr val="accent2">
                  <a:lumMod val="50000"/>
                </a:schemeClr>
              </a:solidFill>
            </a:ln>
          </c:spPr>
          <c:marker>
            <c:symbol val="none"/>
          </c:marker>
          <c:cat>
            <c:strRef>
              <c:f>'% OCUP INTERMED'!$F$30:$Q$30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INTERMED'!$F$34:$Q$34</c:f>
              <c:numCache>
                <c:formatCode>0.0</c:formatCode>
                <c:ptCount val="12"/>
              </c:numCache>
            </c:numRef>
          </c:val>
          <c:smooth val="0"/>
          <c:extLst>
            <c:ext xmlns:c16="http://schemas.microsoft.com/office/drawing/2014/chart" uri="{C3380CC4-5D6E-409C-BE32-E72D297353CC}">
              <c16:uniqueId val="{00000001-C450-409F-B8A6-44D21350FCA7}"/>
            </c:ext>
          </c:extLst>
        </c:ser>
        <c:ser>
          <c:idx val="2"/>
          <c:order val="2"/>
          <c:spPr>
            <a:ln>
              <a:solidFill>
                <a:schemeClr val="accent3">
                  <a:lumMod val="50000"/>
                </a:schemeClr>
              </a:solidFill>
            </a:ln>
          </c:spPr>
          <c:marker>
            <c:symbol val="none"/>
          </c:marker>
          <c:cat>
            <c:strRef>
              <c:f>'% OCUP INTERMED'!$F$30:$Q$30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 INTERMED'!$F$35:$Q$35</c:f>
              <c:numCache>
                <c:formatCode>General</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2-C450-409F-B8A6-44D21350FCA7}"/>
            </c:ext>
          </c:extLst>
        </c:ser>
        <c:dLbls>
          <c:showLegendKey val="0"/>
          <c:showVal val="0"/>
          <c:showCatName val="0"/>
          <c:showSerName val="0"/>
          <c:showPercent val="0"/>
          <c:showBubbleSize val="0"/>
        </c:dLbls>
        <c:smooth val="0"/>
        <c:axId val="232104704"/>
        <c:axId val="232106624"/>
      </c:lineChart>
      <c:catAx>
        <c:axId val="23210470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2106624"/>
        <c:crosses val="autoZero"/>
        <c:auto val="1"/>
        <c:lblAlgn val="ctr"/>
        <c:lblOffset val="100"/>
        <c:tickLblSkip val="1"/>
        <c:tickMarkSkip val="1"/>
        <c:noMultiLvlLbl val="0"/>
      </c:catAx>
      <c:valAx>
        <c:axId val="23210662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210470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898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'DIAS ESTANCIA INTERMED'!$F$30:$Q$30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 INTERMED'!$F$33:$Q$33</c:f>
              <c:numCache>
                <c:formatCode>#,##0.0</c:formatCode>
                <c:ptCount val="12"/>
                <c:pt idx="0">
                  <c:v>4.2608695652173916</c:v>
                </c:pt>
                <c:pt idx="1">
                  <c:v>4.6363636363636367</c:v>
                </c:pt>
                <c:pt idx="2">
                  <c:v>4.7</c:v>
                </c:pt>
                <c:pt idx="3">
                  <c:v>4.1951219512195124</c:v>
                </c:pt>
                <c:pt idx="4">
                  <c:v>3.8627450980392157</c:v>
                </c:pt>
                <c:pt idx="5">
                  <c:v>2.873015873015873</c:v>
                </c:pt>
                <c:pt idx="6">
                  <c:v>2.6190476190476191</c:v>
                </c:pt>
                <c:pt idx="7">
                  <c:v>3.1607142857142856</c:v>
                </c:pt>
                <c:pt idx="8">
                  <c:v>2.887323943661972</c:v>
                </c:pt>
                <c:pt idx="9">
                  <c:v>2.9571428571428573</c:v>
                </c:pt>
                <c:pt idx="10">
                  <c:v>0</c:v>
                </c:pt>
                <c:pt idx="11">
                  <c:v>0</c:v>
                </c:pt>
              </c:numCache>
            </c:numRef>
          </c:val>
          <c:smooth val="0"/>
          <c:extLst>
            <c:ext xmlns:c16="http://schemas.microsoft.com/office/drawing/2014/chart" uri="{C3380CC4-5D6E-409C-BE32-E72D297353CC}">
              <c16:uniqueId val="{00000000-8CEB-4C18-B04C-E02CB434E0E3}"/>
            </c:ext>
          </c:extLst>
        </c:ser>
        <c:ser>
          <c:idx val="1"/>
          <c:order val="1"/>
          <c:spPr>
            <a:ln>
              <a:solidFill>
                <a:schemeClr val="accent2">
                  <a:lumMod val="50000"/>
                </a:schemeClr>
              </a:solidFill>
            </a:ln>
          </c:spPr>
          <c:marker>
            <c:symbol val="none"/>
          </c:marker>
          <c:cat>
            <c:strRef>
              <c:f>'DIAS ESTANCIA INTERMED'!$F$30:$Q$30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 INTERMED'!$F$34:$Q$34</c:f>
              <c:numCache>
                <c:formatCode>#,##0.0</c:formatCode>
                <c:ptCount val="12"/>
              </c:numCache>
            </c:numRef>
          </c:val>
          <c:smooth val="0"/>
          <c:extLst>
            <c:ext xmlns:c16="http://schemas.microsoft.com/office/drawing/2014/chart" uri="{C3380CC4-5D6E-409C-BE32-E72D297353CC}">
              <c16:uniqueId val="{00000001-8CEB-4C18-B04C-E02CB434E0E3}"/>
            </c:ext>
          </c:extLst>
        </c:ser>
        <c:ser>
          <c:idx val="2"/>
          <c:order val="2"/>
          <c:spPr>
            <a:ln>
              <a:solidFill>
                <a:schemeClr val="accent3">
                  <a:lumMod val="50000"/>
                </a:schemeClr>
              </a:solidFill>
            </a:ln>
          </c:spPr>
          <c:marker>
            <c:symbol val="none"/>
          </c:marker>
          <c:cat>
            <c:strRef>
              <c:f>'DIAS ESTANCIA INTERMED'!$F$30:$Q$30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 INTERMED'!$F$35:$Q$35</c:f>
              <c:numCache>
                <c:formatCode>#,##0</c:formatCode>
                <c:ptCount val="12"/>
                <c:pt idx="0">
                  <c:v>4</c:v>
                </c:pt>
                <c:pt idx="1">
                  <c:v>4</c:v>
                </c:pt>
                <c:pt idx="2">
                  <c:v>4</c:v>
                </c:pt>
                <c:pt idx="3">
                  <c:v>4</c:v>
                </c:pt>
                <c:pt idx="4">
                  <c:v>4</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2-8CEB-4C18-B04C-E02CB434E0E3}"/>
            </c:ext>
          </c:extLst>
        </c:ser>
        <c:dLbls>
          <c:showLegendKey val="0"/>
          <c:showVal val="0"/>
          <c:showCatName val="0"/>
          <c:showSerName val="0"/>
          <c:showPercent val="0"/>
          <c:showBubbleSize val="0"/>
        </c:dLbls>
        <c:smooth val="0"/>
        <c:axId val="231991168"/>
        <c:axId val="232194048"/>
      </c:lineChart>
      <c:catAx>
        <c:axId val="23199116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2194048"/>
        <c:crosses val="autoZero"/>
        <c:auto val="1"/>
        <c:lblAlgn val="ctr"/>
        <c:lblOffset val="100"/>
        <c:tickLblSkip val="1"/>
        <c:tickMarkSkip val="1"/>
        <c:noMultiLvlLbl val="0"/>
      </c:catAx>
      <c:valAx>
        <c:axId val="23219404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199116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995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19050">
                <a:solidFill>
                  <a:schemeClr val="accent4">
                    <a:lumMod val="50000"/>
                  </a:schemeClr>
                </a:solidFill>
              </a:ln>
            </c:spPr>
            <c:trendlineType val="linear"/>
            <c:dispRSqr val="0"/>
            <c:dispEq val="0"/>
          </c:trendline>
          <c:cat>
            <c:strRef>
              <c:f>'GIRO CAMA INTERMED'!$F$30:$Q$30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 INTERMED'!$F$33:$Q$33</c:f>
              <c:numCache>
                <c:formatCode>0.0</c:formatCode>
                <c:ptCount val="12"/>
                <c:pt idx="0">
                  <c:v>7.666666666666667</c:v>
                </c:pt>
                <c:pt idx="1">
                  <c:v>3.6666666666666665</c:v>
                </c:pt>
                <c:pt idx="2">
                  <c:v>6.666666666666667</c:v>
                </c:pt>
                <c:pt idx="3">
                  <c:v>13.666666666666666</c:v>
                </c:pt>
                <c:pt idx="4">
                  <c:v>17</c:v>
                </c:pt>
                <c:pt idx="5">
                  <c:v>21</c:v>
                </c:pt>
                <c:pt idx="6">
                  <c:v>21</c:v>
                </c:pt>
                <c:pt idx="7">
                  <c:v>18.666666666666668</c:v>
                </c:pt>
                <c:pt idx="8">
                  <c:v>23.666666666666668</c:v>
                </c:pt>
                <c:pt idx="9">
                  <c:v>23.333333333333332</c:v>
                </c:pt>
                <c:pt idx="10">
                  <c:v>0</c:v>
                </c:pt>
                <c:pt idx="11">
                  <c:v>0</c:v>
                </c:pt>
              </c:numCache>
            </c:numRef>
          </c:val>
          <c:smooth val="0"/>
          <c:extLst>
            <c:ext xmlns:c16="http://schemas.microsoft.com/office/drawing/2014/chart" uri="{C3380CC4-5D6E-409C-BE32-E72D297353CC}">
              <c16:uniqueId val="{00000001-6470-48CF-A321-FB24C3C263EC}"/>
            </c:ext>
          </c:extLst>
        </c:ser>
        <c:ser>
          <c:idx val="1"/>
          <c:order val="1"/>
          <c:spPr>
            <a:ln>
              <a:solidFill>
                <a:schemeClr val="accent2">
                  <a:lumMod val="50000"/>
                </a:schemeClr>
              </a:solidFill>
            </a:ln>
          </c:spPr>
          <c:marker>
            <c:symbol val="none"/>
          </c:marker>
          <c:cat>
            <c:strRef>
              <c:f>'GIRO CAMA INTERMED'!$F$30:$Q$30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 INTERMED'!$F$34:$Q$34</c:f>
              <c:numCache>
                <c:formatCode>0.0</c:formatCode>
                <c:ptCount val="12"/>
              </c:numCache>
            </c:numRef>
          </c:val>
          <c:smooth val="0"/>
          <c:extLst>
            <c:ext xmlns:c16="http://schemas.microsoft.com/office/drawing/2014/chart" uri="{C3380CC4-5D6E-409C-BE32-E72D297353CC}">
              <c16:uniqueId val="{00000002-6470-48CF-A321-FB24C3C263EC}"/>
            </c:ext>
          </c:extLst>
        </c:ser>
        <c:ser>
          <c:idx val="2"/>
          <c:order val="2"/>
          <c:spPr>
            <a:ln>
              <a:solidFill>
                <a:schemeClr val="accent3">
                  <a:lumMod val="50000"/>
                </a:schemeClr>
              </a:solidFill>
            </a:ln>
          </c:spPr>
          <c:marker>
            <c:symbol val="none"/>
          </c:marker>
          <c:cat>
            <c:strRef>
              <c:f>'GIRO CAMA INTERMED'!$F$30:$Q$30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 INTERMED'!$F$35:$Q$35</c:f>
              <c:numCache>
                <c:formatCode>General</c:formatCode>
                <c:ptCount val="12"/>
                <c:pt idx="0">
                  <c:v>7.5</c:v>
                </c:pt>
                <c:pt idx="1">
                  <c:v>7.5</c:v>
                </c:pt>
                <c:pt idx="2">
                  <c:v>7.5</c:v>
                </c:pt>
                <c:pt idx="3">
                  <c:v>7.5</c:v>
                </c:pt>
                <c:pt idx="4">
                  <c:v>7.5</c:v>
                </c:pt>
                <c:pt idx="5">
                  <c:v>7.5</c:v>
                </c:pt>
                <c:pt idx="6">
                  <c:v>7.5</c:v>
                </c:pt>
                <c:pt idx="7">
                  <c:v>7.5</c:v>
                </c:pt>
                <c:pt idx="8">
                  <c:v>7.5</c:v>
                </c:pt>
                <c:pt idx="9">
                  <c:v>7.5</c:v>
                </c:pt>
                <c:pt idx="10">
                  <c:v>7.5</c:v>
                </c:pt>
                <c:pt idx="11">
                  <c:v>7.5</c:v>
                </c:pt>
              </c:numCache>
            </c:numRef>
          </c:val>
          <c:smooth val="0"/>
          <c:extLst>
            <c:ext xmlns:c16="http://schemas.microsoft.com/office/drawing/2014/chart" uri="{C3380CC4-5D6E-409C-BE32-E72D297353CC}">
              <c16:uniqueId val="{00000003-6470-48CF-A321-FB24C3C263EC}"/>
            </c:ext>
          </c:extLst>
        </c:ser>
        <c:dLbls>
          <c:showLegendKey val="0"/>
          <c:showVal val="0"/>
          <c:showCatName val="0"/>
          <c:showSerName val="0"/>
          <c:showPercent val="0"/>
          <c:showBubbleSize val="0"/>
        </c:dLbls>
        <c:smooth val="0"/>
        <c:axId val="232460288"/>
        <c:axId val="232462208"/>
      </c:lineChart>
      <c:catAx>
        <c:axId val="23246028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2462208"/>
        <c:crosses val="autoZero"/>
        <c:auto val="1"/>
        <c:lblAlgn val="ctr"/>
        <c:lblOffset val="100"/>
        <c:tickLblSkip val="1"/>
        <c:tickMarkSkip val="1"/>
        <c:noMultiLvlLbl val="0"/>
      </c:catAx>
      <c:valAx>
        <c:axId val="23246220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246028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495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'PROD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URG'!$F$33:$Q$33</c:f>
              <c:numCache>
                <c:formatCode>#,##0</c:formatCode>
                <c:ptCount val="12"/>
                <c:pt idx="0">
                  <c:v>2806</c:v>
                </c:pt>
                <c:pt idx="1">
                  <c:v>2123</c:v>
                </c:pt>
                <c:pt idx="2">
                  <c:v>2684</c:v>
                </c:pt>
                <c:pt idx="3">
                  <c:v>2557</c:v>
                </c:pt>
                <c:pt idx="4">
                  <c:v>2758</c:v>
                </c:pt>
                <c:pt idx="5">
                  <c:v>3084</c:v>
                </c:pt>
                <c:pt idx="6">
                  <c:v>2936</c:v>
                </c:pt>
                <c:pt idx="7">
                  <c:v>2817</c:v>
                </c:pt>
                <c:pt idx="8">
                  <c:v>2619</c:v>
                </c:pt>
                <c:pt idx="9">
                  <c:v>0</c:v>
                </c:pt>
                <c:pt idx="10">
                  <c:v>0</c:v>
                </c:pt>
                <c:pt idx="11">
                  <c:v>0</c:v>
                </c:pt>
              </c:numCache>
            </c:numRef>
          </c:val>
          <c:smooth val="0"/>
          <c:extLst>
            <c:ext xmlns:c16="http://schemas.microsoft.com/office/drawing/2014/chart" uri="{C3380CC4-5D6E-409C-BE32-E72D297353CC}">
              <c16:uniqueId val="{00000000-9671-4F41-BA04-395C09AF3512}"/>
            </c:ext>
          </c:extLst>
        </c:ser>
        <c:ser>
          <c:idx val="1"/>
          <c:order val="1"/>
          <c:spPr>
            <a:ln>
              <a:solidFill>
                <a:schemeClr val="accent2">
                  <a:lumMod val="50000"/>
                </a:schemeClr>
              </a:solidFill>
            </a:ln>
          </c:spPr>
          <c:marker>
            <c:symbol val="none"/>
          </c:marker>
          <c:cat>
            <c:strRef>
              <c:f>'PROD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URG'!$F$34:$Q$34</c:f>
              <c:numCache>
                <c:formatCode>#,##0</c:formatCode>
                <c:ptCount val="12"/>
                <c:pt idx="0">
                  <c:v>1725</c:v>
                </c:pt>
                <c:pt idx="1">
                  <c:v>1521</c:v>
                </c:pt>
                <c:pt idx="2">
                  <c:v>2029</c:v>
                </c:pt>
                <c:pt idx="3">
                  <c:v>1985</c:v>
                </c:pt>
                <c:pt idx="4">
                  <c:v>1897</c:v>
                </c:pt>
                <c:pt idx="5">
                  <c:v>1944</c:v>
                </c:pt>
                <c:pt idx="6">
                  <c:v>2087</c:v>
                </c:pt>
                <c:pt idx="7">
                  <c:v>2207</c:v>
                </c:pt>
                <c:pt idx="8">
                  <c:v>0</c:v>
                </c:pt>
                <c:pt idx="9">
                  <c:v>2571</c:v>
                </c:pt>
                <c:pt idx="10">
                  <c:v>2509</c:v>
                </c:pt>
                <c:pt idx="11">
                  <c:v>2536</c:v>
                </c:pt>
              </c:numCache>
            </c:numRef>
          </c:val>
          <c:smooth val="0"/>
          <c:extLst>
            <c:ext xmlns:c16="http://schemas.microsoft.com/office/drawing/2014/chart" uri="{C3380CC4-5D6E-409C-BE32-E72D297353CC}">
              <c16:uniqueId val="{00000001-9671-4F41-BA04-395C09AF3512}"/>
            </c:ext>
          </c:extLst>
        </c:ser>
        <c:ser>
          <c:idx val="2"/>
          <c:order val="2"/>
          <c:spPr>
            <a:ln>
              <a:solidFill>
                <a:schemeClr val="accent3">
                  <a:lumMod val="50000"/>
                </a:schemeClr>
              </a:solidFill>
            </a:ln>
          </c:spPr>
          <c:marker>
            <c:symbol val="none"/>
          </c:marker>
          <c:cat>
            <c:strRef>
              <c:f>'PROD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URG'!$F$35:$Q$35</c:f>
              <c:numCache>
                <c:formatCode>#,##0</c:formatCode>
                <c:ptCount val="12"/>
                <c:pt idx="0">
                  <c:v>4527</c:v>
                </c:pt>
                <c:pt idx="1">
                  <c:v>4527</c:v>
                </c:pt>
                <c:pt idx="2">
                  <c:v>4527</c:v>
                </c:pt>
                <c:pt idx="3">
                  <c:v>4527</c:v>
                </c:pt>
                <c:pt idx="4">
                  <c:v>4527</c:v>
                </c:pt>
                <c:pt idx="5">
                  <c:v>4527</c:v>
                </c:pt>
                <c:pt idx="6">
                  <c:v>4527</c:v>
                </c:pt>
                <c:pt idx="7">
                  <c:v>4527</c:v>
                </c:pt>
                <c:pt idx="8">
                  <c:v>4527</c:v>
                </c:pt>
                <c:pt idx="9">
                  <c:v>4527</c:v>
                </c:pt>
                <c:pt idx="10">
                  <c:v>4527</c:v>
                </c:pt>
                <c:pt idx="11">
                  <c:v>4527</c:v>
                </c:pt>
              </c:numCache>
            </c:numRef>
          </c:val>
          <c:smooth val="0"/>
          <c:extLst>
            <c:ext xmlns:c16="http://schemas.microsoft.com/office/drawing/2014/chart" uri="{C3380CC4-5D6E-409C-BE32-E72D297353CC}">
              <c16:uniqueId val="{00000002-9671-4F41-BA04-395C09AF3512}"/>
            </c:ext>
          </c:extLst>
        </c:ser>
        <c:dLbls>
          <c:showLegendKey val="0"/>
          <c:showVal val="0"/>
          <c:showCatName val="0"/>
          <c:showSerName val="0"/>
          <c:showPercent val="0"/>
          <c:showBubbleSize val="0"/>
        </c:dLbls>
        <c:smooth val="0"/>
        <c:axId val="232695296"/>
        <c:axId val="232697216"/>
      </c:lineChart>
      <c:catAx>
        <c:axId val="232695296"/>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2697216"/>
        <c:crosses val="autoZero"/>
        <c:auto val="1"/>
        <c:lblAlgn val="ctr"/>
        <c:lblOffset val="100"/>
        <c:tickLblSkip val="1"/>
        <c:tickMarkSkip val="1"/>
        <c:noMultiLvlLbl val="0"/>
      </c:catAx>
      <c:valAx>
        <c:axId val="232697216"/>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269529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7.8488088349978599E-2"/>
          <c:y val="0.14852391677990601"/>
          <c:w val="0.89007776805677097"/>
          <c:h val="0.73026225721784799"/>
        </c:manualLayout>
      </c:layout>
      <c:lineChart>
        <c:grouping val="standard"/>
        <c:varyColors val="0"/>
        <c:ser>
          <c:idx val="0"/>
          <c:order val="0"/>
          <c:tx>
            <c:strRef>
              <c:f>'OP MED INT prim'!$D$33</c:f>
              <c:strCache>
                <c:ptCount val="1"/>
                <c:pt idx="0">
                  <c:v>VALOR 2022</c:v>
                </c:pt>
              </c:strCache>
            </c:strRef>
          </c:tx>
          <c:spPr>
            <a:ln>
              <a:solidFill>
                <a:schemeClr val="tx2">
                  <a:lumMod val="60000"/>
                  <a:lumOff val="40000"/>
                </a:schemeClr>
              </a:solidFill>
            </a:ln>
          </c:spPr>
          <c:marker>
            <c:symbol val="none"/>
          </c:marker>
          <c:cat>
            <c:strRef>
              <c:f>'OP MED INT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 prim'!$F$33:$R$33</c:f>
              <c:numCache>
                <c:formatCode>0.0</c:formatCode>
                <c:ptCount val="13"/>
                <c:pt idx="0">
                  <c:v>8.9459459459459456</c:v>
                </c:pt>
                <c:pt idx="1">
                  <c:v>14.505494505494505</c:v>
                </c:pt>
                <c:pt idx="2">
                  <c:v>11.63125</c:v>
                </c:pt>
                <c:pt idx="3">
                  <c:v>17.648648648648649</c:v>
                </c:pt>
                <c:pt idx="4">
                  <c:v>13.779783393501805</c:v>
                </c:pt>
                <c:pt idx="5">
                  <c:v>11.49867374005305</c:v>
                </c:pt>
                <c:pt idx="6">
                  <c:v>6.8042553191489361</c:v>
                </c:pt>
                <c:pt idx="7">
                  <c:v>6.4249999999999998</c:v>
                </c:pt>
                <c:pt idx="8">
                  <c:v>11.330396475770925</c:v>
                </c:pt>
                <c:pt idx="9">
                  <c:v>8.2635658914728687</c:v>
                </c:pt>
                <c:pt idx="10">
                  <c:v>7.0892857142857144</c:v>
                </c:pt>
                <c:pt idx="11">
                  <c:v>1.5352112676056338</c:v>
                </c:pt>
                <c:pt idx="12">
                  <c:v>10.65237020316027</c:v>
                </c:pt>
              </c:numCache>
            </c:numRef>
          </c:val>
          <c:smooth val="0"/>
          <c:extLst>
            <c:ext xmlns:c16="http://schemas.microsoft.com/office/drawing/2014/chart" uri="{C3380CC4-5D6E-409C-BE32-E72D297353CC}">
              <c16:uniqueId val="{00000000-705D-4223-A275-1E26E5874520}"/>
            </c:ext>
          </c:extLst>
        </c:ser>
        <c:ser>
          <c:idx val="1"/>
          <c:order val="1"/>
          <c:tx>
            <c:strRef>
              <c:f>'OP MED INT prim'!$D$34</c:f>
              <c:strCache>
                <c:ptCount val="1"/>
                <c:pt idx="0">
                  <c:v>VALOR 2021</c:v>
                </c:pt>
              </c:strCache>
            </c:strRef>
          </c:tx>
          <c:spPr>
            <a:ln>
              <a:solidFill>
                <a:schemeClr val="accent4">
                  <a:lumMod val="50000"/>
                </a:schemeClr>
              </a:solidFill>
            </a:ln>
          </c:spPr>
          <c:marker>
            <c:symbol val="none"/>
          </c:marker>
          <c:cat>
            <c:strRef>
              <c:f>'OP MED INT prim'!$F$30:$R$30</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'OP MED INT prim'!$F$34:$R$34</c:f>
              <c:numCache>
                <c:formatCode>0.0</c:formatCode>
                <c:ptCount val="13"/>
                <c:pt idx="0">
                  <c:v>5.8647058823529408</c:v>
                </c:pt>
                <c:pt idx="1">
                  <c:v>7.4713375796178347</c:v>
                </c:pt>
                <c:pt idx="2">
                  <c:v>4.102150537634409</c:v>
                </c:pt>
                <c:pt idx="3">
                  <c:v>9.769470404984423</c:v>
                </c:pt>
                <c:pt idx="4">
                  <c:v>4</c:v>
                </c:pt>
                <c:pt idx="5">
                  <c:v>7.1832061068702293</c:v>
                </c:pt>
                <c:pt idx="6">
                  <c:v>9.4533333333333331</c:v>
                </c:pt>
                <c:pt idx="7">
                  <c:v>3.7597402597402598</c:v>
                </c:pt>
                <c:pt idx="8">
                  <c:v>4.7985074626865671</c:v>
                </c:pt>
                <c:pt idx="9">
                  <c:v>7.4874999999999998</c:v>
                </c:pt>
                <c:pt idx="10">
                  <c:v>4.7890625</c:v>
                </c:pt>
                <c:pt idx="11">
                  <c:v>6.3884297520661155</c:v>
                </c:pt>
              </c:numCache>
            </c:numRef>
          </c:val>
          <c:smooth val="0"/>
          <c:extLst>
            <c:ext xmlns:c16="http://schemas.microsoft.com/office/drawing/2014/chart" uri="{C3380CC4-5D6E-409C-BE32-E72D297353CC}">
              <c16:uniqueId val="{00000001-705D-4223-A275-1E26E5874520}"/>
            </c:ext>
          </c:extLst>
        </c:ser>
        <c:ser>
          <c:idx val="2"/>
          <c:order val="2"/>
          <c:tx>
            <c:strRef>
              <c:f>'OP MED INT prim'!$D$35:$E$35</c:f>
              <c:strCache>
                <c:ptCount val="2"/>
                <c:pt idx="0">
                  <c:v>META</c:v>
                </c:pt>
              </c:strCache>
            </c:strRef>
          </c:tx>
          <c:spPr>
            <a:ln>
              <a:solidFill>
                <a:schemeClr val="accent3">
                  <a:lumMod val="50000"/>
                </a:schemeClr>
              </a:solidFill>
            </a:ln>
          </c:spPr>
          <c:marker>
            <c:symbol val="none"/>
          </c:marker>
          <c:val>
            <c:numRef>
              <c:f>'OP MED INT prim'!$F$35:$Q$35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0-34AC-4018-8A78-10F6ECE9F23B}"/>
            </c:ext>
          </c:extLst>
        </c:ser>
        <c:dLbls>
          <c:showLegendKey val="0"/>
          <c:showVal val="0"/>
          <c:showCatName val="0"/>
          <c:showSerName val="0"/>
          <c:showPercent val="0"/>
          <c:showBubbleSize val="0"/>
        </c:dLbls>
        <c:smooth val="0"/>
        <c:axId val="241616000"/>
        <c:axId val="241617920"/>
      </c:lineChart>
      <c:catAx>
        <c:axId val="241616000"/>
        <c:scaling>
          <c:orientation val="minMax"/>
        </c:scaling>
        <c:delete val="0"/>
        <c:axPos val="b"/>
        <c:majorGridlines/>
        <c:title>
          <c:tx>
            <c:rich>
              <a:bodyPr/>
              <a:lstStyle/>
              <a:p>
                <a:pPr>
                  <a:defRPr baseline="0">
                    <a:solidFill>
                      <a:sysClr val="windowText" lastClr="000000"/>
                    </a:solidFill>
                  </a:defRPr>
                </a:pPr>
                <a:r>
                  <a:rPr lang="es-ES" baseline="0">
                    <a:solidFill>
                      <a:sysClr val="windowText" lastClr="000000"/>
                    </a:solidFill>
                  </a:rPr>
                  <a:t>MES</a:t>
                </a:r>
              </a:p>
            </c:rich>
          </c:tx>
          <c:layout>
            <c:manualLayout>
              <c:xMode val="edge"/>
              <c:yMode val="edge"/>
              <c:x val="0.50989539351060098"/>
              <c:y val="0.94261883931175305"/>
            </c:manualLayout>
          </c:layout>
          <c:overlay val="0"/>
        </c:title>
        <c:numFmt formatCode="General" sourceLinked="1"/>
        <c:majorTickMark val="out"/>
        <c:minorTickMark val="none"/>
        <c:tickLblPos val="low"/>
        <c:txPr>
          <a:bodyPr rot="0" vert="horz"/>
          <a:lstStyle/>
          <a:p>
            <a:pPr>
              <a:defRPr baseline="0">
                <a:solidFill>
                  <a:sysClr val="windowText" lastClr="000000"/>
                </a:solidFill>
              </a:defRPr>
            </a:pPr>
            <a:endParaRPr lang="es-CO"/>
          </a:p>
        </c:txPr>
        <c:crossAx val="241617920"/>
        <c:crosses val="autoZero"/>
        <c:auto val="1"/>
        <c:lblAlgn val="ctr"/>
        <c:lblOffset val="100"/>
        <c:tickLblSkip val="1"/>
        <c:tickMarkSkip val="1"/>
        <c:noMultiLvlLbl val="0"/>
      </c:catAx>
      <c:valAx>
        <c:axId val="241617920"/>
        <c:scaling>
          <c:orientation val="minMax"/>
        </c:scaling>
        <c:delete val="0"/>
        <c:axPos val="l"/>
        <c:majorGridlines/>
        <c:numFmt formatCode="General" sourceLinked="0"/>
        <c:majorTickMark val="out"/>
        <c:minorTickMark val="none"/>
        <c:tickLblPos val="nextTo"/>
        <c:txPr>
          <a:bodyPr rot="0" vert="horz"/>
          <a:lstStyle/>
          <a:p>
            <a:pPr>
              <a:defRPr baseline="0">
                <a:solidFill>
                  <a:sysClr val="windowText" lastClr="000000"/>
                </a:solidFill>
              </a:defRPr>
            </a:pPr>
            <a:endParaRPr lang="es-CO"/>
          </a:p>
        </c:txPr>
        <c:crossAx val="2416160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verticalDpi="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606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22225">
                <a:solidFill>
                  <a:schemeClr val="tx2">
                    <a:lumMod val="50000"/>
                  </a:schemeClr>
                </a:solidFill>
              </a:ln>
            </c:spPr>
            <c:trendlineType val="linear"/>
            <c:dispRSqr val="0"/>
            <c:dispEq val="0"/>
          </c:trendline>
          <c:cat>
            <c:strRef>
              <c:f>'PROD VACUN'!$F$30:$Q$30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VACUN'!$F$33:$Q$33</c:f>
              <c:numCache>
                <c:formatCode>#,##0</c:formatCode>
                <c:ptCount val="12"/>
                <c:pt idx="0">
                  <c:v>2380</c:v>
                </c:pt>
                <c:pt idx="1">
                  <c:v>573</c:v>
                </c:pt>
                <c:pt idx="2">
                  <c:v>1818</c:v>
                </c:pt>
                <c:pt idx="3">
                  <c:v>1140</c:v>
                </c:pt>
                <c:pt idx="4">
                  <c:v>1773</c:v>
                </c:pt>
                <c:pt idx="5">
                  <c:v>1759</c:v>
                </c:pt>
                <c:pt idx="6">
                  <c:v>1635</c:v>
                </c:pt>
                <c:pt idx="7">
                  <c:v>1821</c:v>
                </c:pt>
                <c:pt idx="8">
                  <c:v>923</c:v>
                </c:pt>
                <c:pt idx="9">
                  <c:v>840</c:v>
                </c:pt>
                <c:pt idx="10">
                  <c:v>1004</c:v>
                </c:pt>
                <c:pt idx="11">
                  <c:v>0</c:v>
                </c:pt>
              </c:numCache>
            </c:numRef>
          </c:val>
          <c:smooth val="0"/>
          <c:extLst>
            <c:ext xmlns:c16="http://schemas.microsoft.com/office/drawing/2014/chart" uri="{C3380CC4-5D6E-409C-BE32-E72D297353CC}">
              <c16:uniqueId val="{00000000-7E67-42D0-BE67-6D9B087C9C05}"/>
            </c:ext>
          </c:extLst>
        </c:ser>
        <c:ser>
          <c:idx val="1"/>
          <c:order val="1"/>
          <c:spPr>
            <a:ln>
              <a:solidFill>
                <a:schemeClr val="accent2">
                  <a:lumMod val="50000"/>
                </a:schemeClr>
              </a:solidFill>
            </a:ln>
          </c:spPr>
          <c:marker>
            <c:symbol val="none"/>
          </c:marker>
          <c:cat>
            <c:strRef>
              <c:f>'PROD VACUN'!$F$30:$Q$30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VACUN'!$F$34:$Q$34</c:f>
              <c:numCache>
                <c:formatCode>#,##0</c:formatCode>
                <c:ptCount val="12"/>
                <c:pt idx="0">
                  <c:v>479</c:v>
                </c:pt>
                <c:pt idx="1">
                  <c:v>908</c:v>
                </c:pt>
                <c:pt idx="2">
                  <c:v>2212</c:v>
                </c:pt>
                <c:pt idx="3">
                  <c:v>2569</c:v>
                </c:pt>
                <c:pt idx="4">
                  <c:v>3856</c:v>
                </c:pt>
                <c:pt idx="5">
                  <c:v>2611</c:v>
                </c:pt>
                <c:pt idx="6">
                  <c:v>4108</c:v>
                </c:pt>
                <c:pt idx="7">
                  <c:v>1443</c:v>
                </c:pt>
                <c:pt idx="8">
                  <c:v>0</c:v>
                </c:pt>
                <c:pt idx="9">
                  <c:v>2718</c:v>
                </c:pt>
                <c:pt idx="10">
                  <c:v>2830</c:v>
                </c:pt>
                <c:pt idx="11">
                  <c:v>3392</c:v>
                </c:pt>
              </c:numCache>
            </c:numRef>
          </c:val>
          <c:smooth val="0"/>
          <c:extLst>
            <c:ext xmlns:c16="http://schemas.microsoft.com/office/drawing/2014/chart" uri="{C3380CC4-5D6E-409C-BE32-E72D297353CC}">
              <c16:uniqueId val="{00000001-7E67-42D0-BE67-6D9B087C9C05}"/>
            </c:ext>
          </c:extLst>
        </c:ser>
        <c:ser>
          <c:idx val="2"/>
          <c:order val="2"/>
          <c:spPr>
            <a:ln>
              <a:solidFill>
                <a:schemeClr val="accent3">
                  <a:lumMod val="50000"/>
                </a:schemeClr>
              </a:solidFill>
            </a:ln>
          </c:spPr>
          <c:marker>
            <c:symbol val="none"/>
          </c:marker>
          <c:cat>
            <c:strRef>
              <c:f>'PROD VACUN'!$F$30:$Q$30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VACUN'!$F$35:$Q$35</c:f>
              <c:numCache>
                <c:formatCode>#,##0</c:formatCode>
                <c:ptCount val="12"/>
                <c:pt idx="0">
                  <c:v>1000</c:v>
                </c:pt>
                <c:pt idx="1">
                  <c:v>1000</c:v>
                </c:pt>
                <c:pt idx="2">
                  <c:v>1000</c:v>
                </c:pt>
                <c:pt idx="3">
                  <c:v>1000</c:v>
                </c:pt>
                <c:pt idx="4">
                  <c:v>1000</c:v>
                </c:pt>
                <c:pt idx="5">
                  <c:v>1000</c:v>
                </c:pt>
                <c:pt idx="6">
                  <c:v>1000</c:v>
                </c:pt>
                <c:pt idx="7">
                  <c:v>1000</c:v>
                </c:pt>
                <c:pt idx="8">
                  <c:v>1000</c:v>
                </c:pt>
                <c:pt idx="9">
                  <c:v>1000</c:v>
                </c:pt>
                <c:pt idx="10">
                  <c:v>1000</c:v>
                </c:pt>
                <c:pt idx="11">
                  <c:v>1000</c:v>
                </c:pt>
              </c:numCache>
            </c:numRef>
          </c:val>
          <c:smooth val="0"/>
          <c:extLst>
            <c:ext xmlns:c16="http://schemas.microsoft.com/office/drawing/2014/chart" uri="{C3380CC4-5D6E-409C-BE32-E72D297353CC}">
              <c16:uniqueId val="{00000002-7E67-42D0-BE67-6D9B087C9C05}"/>
            </c:ext>
          </c:extLst>
        </c:ser>
        <c:dLbls>
          <c:showLegendKey val="0"/>
          <c:showVal val="0"/>
          <c:showCatName val="0"/>
          <c:showSerName val="0"/>
          <c:showPercent val="0"/>
          <c:showBubbleSize val="0"/>
        </c:dLbls>
        <c:smooth val="0"/>
        <c:axId val="233099264"/>
        <c:axId val="233101184"/>
      </c:lineChart>
      <c:catAx>
        <c:axId val="23309926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3101184"/>
        <c:crosses val="autoZero"/>
        <c:auto val="1"/>
        <c:lblAlgn val="ctr"/>
        <c:lblOffset val="100"/>
        <c:tickLblSkip val="1"/>
        <c:tickMarkSkip val="1"/>
        <c:noMultiLvlLbl val="0"/>
      </c:catAx>
      <c:valAx>
        <c:axId val="233101184"/>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309926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606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22225">
                <a:solidFill>
                  <a:schemeClr val="tx2">
                    <a:lumMod val="50000"/>
                  </a:schemeClr>
                </a:solidFill>
              </a:ln>
            </c:spPr>
            <c:trendlineType val="linear"/>
            <c:dispRSqr val="0"/>
            <c:dispEq val="0"/>
          </c:trendline>
          <c:cat>
            <c:strRef>
              <c:f>'PROD TERAPIAS'!$F$30:$Q$30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TERAPIAS'!$F$33:$Q$33</c:f>
              <c:numCache>
                <c:formatCode>#,##0</c:formatCode>
                <c:ptCount val="12"/>
                <c:pt idx="0">
                  <c:v>2665</c:v>
                </c:pt>
                <c:pt idx="1">
                  <c:v>2931</c:v>
                </c:pt>
                <c:pt idx="2">
                  <c:v>2282</c:v>
                </c:pt>
                <c:pt idx="3">
                  <c:v>1816</c:v>
                </c:pt>
                <c:pt idx="4">
                  <c:v>1872</c:v>
                </c:pt>
                <c:pt idx="5">
                  <c:v>1806</c:v>
                </c:pt>
                <c:pt idx="6">
                  <c:v>2017</c:v>
                </c:pt>
                <c:pt idx="7">
                  <c:v>2094</c:v>
                </c:pt>
                <c:pt idx="8">
                  <c:v>2108</c:v>
                </c:pt>
                <c:pt idx="9">
                  <c:v>1770</c:v>
                </c:pt>
                <c:pt idx="10">
                  <c:v>1848</c:v>
                </c:pt>
                <c:pt idx="11">
                  <c:v>2019</c:v>
                </c:pt>
              </c:numCache>
            </c:numRef>
          </c:val>
          <c:smooth val="0"/>
          <c:extLst>
            <c:ext xmlns:c16="http://schemas.microsoft.com/office/drawing/2014/chart" uri="{C3380CC4-5D6E-409C-BE32-E72D297353CC}">
              <c16:uniqueId val="{00000001-6F4C-4902-B465-D9809FA4B7A4}"/>
            </c:ext>
          </c:extLst>
        </c:ser>
        <c:ser>
          <c:idx val="1"/>
          <c:order val="1"/>
          <c:spPr>
            <a:ln>
              <a:solidFill>
                <a:schemeClr val="accent2">
                  <a:lumMod val="50000"/>
                </a:schemeClr>
              </a:solidFill>
            </a:ln>
          </c:spPr>
          <c:marker>
            <c:symbol val="none"/>
          </c:marker>
          <c:cat>
            <c:strRef>
              <c:f>'PROD TERAPIAS'!$F$30:$Q$30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TERAPIAS'!$F$34:$Q$34</c:f>
              <c:numCache>
                <c:formatCode>#,##0</c:formatCode>
                <c:ptCount val="12"/>
                <c:pt idx="0">
                  <c:v>857</c:v>
                </c:pt>
                <c:pt idx="1">
                  <c:v>1333</c:v>
                </c:pt>
                <c:pt idx="2">
                  <c:v>1847</c:v>
                </c:pt>
                <c:pt idx="3">
                  <c:v>2580</c:v>
                </c:pt>
                <c:pt idx="4">
                  <c:v>1981</c:v>
                </c:pt>
                <c:pt idx="5">
                  <c:v>1897</c:v>
                </c:pt>
                <c:pt idx="6">
                  <c:v>2093</c:v>
                </c:pt>
                <c:pt idx="7">
                  <c:v>1849</c:v>
                </c:pt>
                <c:pt idx="8">
                  <c:v>2287</c:v>
                </c:pt>
                <c:pt idx="9">
                  <c:v>1303</c:v>
                </c:pt>
                <c:pt idx="10">
                  <c:v>1793</c:v>
                </c:pt>
                <c:pt idx="11">
                  <c:v>1677</c:v>
                </c:pt>
              </c:numCache>
            </c:numRef>
          </c:val>
          <c:smooth val="0"/>
          <c:extLst>
            <c:ext xmlns:c16="http://schemas.microsoft.com/office/drawing/2014/chart" uri="{C3380CC4-5D6E-409C-BE32-E72D297353CC}">
              <c16:uniqueId val="{00000002-6F4C-4902-B465-D9809FA4B7A4}"/>
            </c:ext>
          </c:extLst>
        </c:ser>
        <c:ser>
          <c:idx val="2"/>
          <c:order val="2"/>
          <c:spPr>
            <a:ln>
              <a:solidFill>
                <a:schemeClr val="accent3">
                  <a:lumMod val="50000"/>
                </a:schemeClr>
              </a:solidFill>
            </a:ln>
          </c:spPr>
          <c:marker>
            <c:symbol val="none"/>
          </c:marker>
          <c:cat>
            <c:strRef>
              <c:f>'PROD TERAPIAS'!$F$30:$Q$30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TERAPIAS'!$F$35:$Q$35</c:f>
              <c:numCache>
                <c:formatCode>#,##0</c:formatCode>
                <c:ptCount val="12"/>
                <c:pt idx="0">
                  <c:v>1997</c:v>
                </c:pt>
                <c:pt idx="1">
                  <c:v>1997</c:v>
                </c:pt>
                <c:pt idx="2">
                  <c:v>1997</c:v>
                </c:pt>
                <c:pt idx="3">
                  <c:v>1997</c:v>
                </c:pt>
                <c:pt idx="4">
                  <c:v>1997</c:v>
                </c:pt>
                <c:pt idx="5">
                  <c:v>1997</c:v>
                </c:pt>
                <c:pt idx="6">
                  <c:v>1997</c:v>
                </c:pt>
                <c:pt idx="7">
                  <c:v>1997</c:v>
                </c:pt>
                <c:pt idx="8">
                  <c:v>1997</c:v>
                </c:pt>
                <c:pt idx="9">
                  <c:v>1997</c:v>
                </c:pt>
                <c:pt idx="10">
                  <c:v>1997</c:v>
                </c:pt>
                <c:pt idx="11">
                  <c:v>1997</c:v>
                </c:pt>
              </c:numCache>
            </c:numRef>
          </c:val>
          <c:smooth val="0"/>
          <c:extLst>
            <c:ext xmlns:c16="http://schemas.microsoft.com/office/drawing/2014/chart" uri="{C3380CC4-5D6E-409C-BE32-E72D297353CC}">
              <c16:uniqueId val="{00000003-6F4C-4902-B465-D9809FA4B7A4}"/>
            </c:ext>
          </c:extLst>
        </c:ser>
        <c:dLbls>
          <c:showLegendKey val="0"/>
          <c:showVal val="0"/>
          <c:showCatName val="0"/>
          <c:showSerName val="0"/>
          <c:showPercent val="0"/>
          <c:showBubbleSize val="0"/>
        </c:dLbls>
        <c:smooth val="0"/>
        <c:axId val="233719680"/>
        <c:axId val="233738240"/>
      </c:lineChart>
      <c:catAx>
        <c:axId val="23371968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3738240"/>
        <c:crosses val="autoZero"/>
        <c:auto val="1"/>
        <c:lblAlgn val="ctr"/>
        <c:lblOffset val="100"/>
        <c:tickLblSkip val="1"/>
        <c:tickMarkSkip val="1"/>
        <c:noMultiLvlLbl val="0"/>
      </c:catAx>
      <c:valAx>
        <c:axId val="23373824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371968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606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22225">
                <a:solidFill>
                  <a:schemeClr val="tx2">
                    <a:lumMod val="50000"/>
                  </a:schemeClr>
                </a:solidFill>
              </a:ln>
            </c:spPr>
            <c:trendlineType val="linear"/>
            <c:dispRSqr val="0"/>
            <c:dispEq val="0"/>
          </c:trendline>
          <c:cat>
            <c:strRef>
              <c:f>'PROD TAB'!$F$30:$Q$30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TAB'!$F$33:$Q$33</c:f>
              <c:numCache>
                <c:formatCode>#,##0</c:formatCode>
                <c:ptCount val="12"/>
                <c:pt idx="0">
                  <c:v>0</c:v>
                </c:pt>
                <c:pt idx="1">
                  <c:v>0</c:v>
                </c:pt>
                <c:pt idx="2">
                  <c:v>44</c:v>
                </c:pt>
                <c:pt idx="3">
                  <c:v>18</c:v>
                </c:pt>
                <c:pt idx="4">
                  <c:v>16</c:v>
                </c:pt>
                <c:pt idx="5">
                  <c:v>22</c:v>
                </c:pt>
                <c:pt idx="6">
                  <c:v>21</c:v>
                </c:pt>
                <c:pt idx="7">
                  <c:v>18</c:v>
                </c:pt>
                <c:pt idx="8">
                  <c:v>20</c:v>
                </c:pt>
                <c:pt idx="9">
                  <c:v>20</c:v>
                </c:pt>
                <c:pt idx="10">
                  <c:v>0</c:v>
                </c:pt>
                <c:pt idx="11">
                  <c:v>0</c:v>
                </c:pt>
              </c:numCache>
            </c:numRef>
          </c:val>
          <c:smooth val="0"/>
          <c:extLst>
            <c:ext xmlns:c16="http://schemas.microsoft.com/office/drawing/2014/chart" uri="{C3380CC4-5D6E-409C-BE32-E72D297353CC}">
              <c16:uniqueId val="{00000001-4AF0-407B-BA8A-252AD1CD6D1C}"/>
            </c:ext>
          </c:extLst>
        </c:ser>
        <c:ser>
          <c:idx val="1"/>
          <c:order val="1"/>
          <c:spPr>
            <a:ln>
              <a:solidFill>
                <a:schemeClr val="accent2">
                  <a:lumMod val="50000"/>
                </a:schemeClr>
              </a:solidFill>
            </a:ln>
          </c:spPr>
          <c:marker>
            <c:symbol val="none"/>
          </c:marker>
          <c:cat>
            <c:strRef>
              <c:f>'PROD TAB'!$F$30:$Q$30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TAB'!$F$34:$Q$34</c:f>
              <c:numCache>
                <c:formatCode>#,##0</c:formatCode>
                <c:ptCount val="12"/>
              </c:numCache>
            </c:numRef>
          </c:val>
          <c:smooth val="0"/>
          <c:extLst>
            <c:ext xmlns:c16="http://schemas.microsoft.com/office/drawing/2014/chart" uri="{C3380CC4-5D6E-409C-BE32-E72D297353CC}">
              <c16:uniqueId val="{00000002-4AF0-407B-BA8A-252AD1CD6D1C}"/>
            </c:ext>
          </c:extLst>
        </c:ser>
        <c:ser>
          <c:idx val="2"/>
          <c:order val="2"/>
          <c:spPr>
            <a:ln>
              <a:solidFill>
                <a:schemeClr val="accent3">
                  <a:lumMod val="50000"/>
                </a:schemeClr>
              </a:solidFill>
            </a:ln>
          </c:spPr>
          <c:marker>
            <c:symbol val="none"/>
          </c:marker>
          <c:cat>
            <c:strRef>
              <c:f>'PROD TAB'!$F$30:$Q$30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TAB'!$F$35:$Q$35</c:f>
              <c:numCache>
                <c:formatCode>#,##0</c:formatCode>
                <c:ptCount val="12"/>
                <c:pt idx="0">
                  <c:v>50</c:v>
                </c:pt>
                <c:pt idx="1">
                  <c:v>50</c:v>
                </c:pt>
                <c:pt idx="2">
                  <c:v>50</c:v>
                </c:pt>
                <c:pt idx="3">
                  <c:v>50</c:v>
                </c:pt>
                <c:pt idx="4">
                  <c:v>50</c:v>
                </c:pt>
                <c:pt idx="5">
                  <c:v>50</c:v>
                </c:pt>
                <c:pt idx="6">
                  <c:v>50</c:v>
                </c:pt>
                <c:pt idx="7">
                  <c:v>50</c:v>
                </c:pt>
                <c:pt idx="8">
                  <c:v>50</c:v>
                </c:pt>
                <c:pt idx="9">
                  <c:v>50</c:v>
                </c:pt>
                <c:pt idx="10">
                  <c:v>50</c:v>
                </c:pt>
                <c:pt idx="11">
                  <c:v>50</c:v>
                </c:pt>
              </c:numCache>
            </c:numRef>
          </c:val>
          <c:smooth val="0"/>
          <c:extLst>
            <c:ext xmlns:c16="http://schemas.microsoft.com/office/drawing/2014/chart" uri="{C3380CC4-5D6E-409C-BE32-E72D297353CC}">
              <c16:uniqueId val="{00000003-4AF0-407B-BA8A-252AD1CD6D1C}"/>
            </c:ext>
          </c:extLst>
        </c:ser>
        <c:dLbls>
          <c:showLegendKey val="0"/>
          <c:showVal val="0"/>
          <c:showCatName val="0"/>
          <c:showSerName val="0"/>
          <c:showPercent val="0"/>
          <c:showBubbleSize val="0"/>
        </c:dLbls>
        <c:smooth val="0"/>
        <c:axId val="233164800"/>
        <c:axId val="233166720"/>
      </c:lineChart>
      <c:catAx>
        <c:axId val="23316480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3166720"/>
        <c:crosses val="autoZero"/>
        <c:auto val="1"/>
        <c:lblAlgn val="ctr"/>
        <c:lblOffset val="100"/>
        <c:tickLblSkip val="1"/>
        <c:tickMarkSkip val="1"/>
        <c:noMultiLvlLbl val="0"/>
      </c:catAx>
      <c:valAx>
        <c:axId val="23316672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31648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606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22225">
                <a:solidFill>
                  <a:schemeClr val="tx2">
                    <a:lumMod val="50000"/>
                  </a:schemeClr>
                </a:solidFill>
              </a:ln>
            </c:spPr>
            <c:trendlineType val="linear"/>
            <c:dispRSqr val="0"/>
            <c:dispEq val="0"/>
          </c:trendline>
          <c:cat>
            <c:strRef>
              <c:f>'PROD TAM'!$F$30:$Q$30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TAM'!$F$33:$Q$33</c:f>
              <c:numCache>
                <c:formatCode>#,##0</c:formatCode>
                <c:ptCount val="12"/>
                <c:pt idx="0">
                  <c:v>0</c:v>
                </c:pt>
                <c:pt idx="1">
                  <c:v>0</c:v>
                </c:pt>
                <c:pt idx="2">
                  <c:v>25</c:v>
                </c:pt>
                <c:pt idx="3">
                  <c:v>20</c:v>
                </c:pt>
                <c:pt idx="4">
                  <c:v>27</c:v>
                </c:pt>
                <c:pt idx="5">
                  <c:v>21</c:v>
                </c:pt>
                <c:pt idx="6">
                  <c:v>35</c:v>
                </c:pt>
                <c:pt idx="7">
                  <c:v>35</c:v>
                </c:pt>
                <c:pt idx="8">
                  <c:v>21</c:v>
                </c:pt>
                <c:pt idx="9">
                  <c:v>21</c:v>
                </c:pt>
                <c:pt idx="10">
                  <c:v>0</c:v>
                </c:pt>
                <c:pt idx="11">
                  <c:v>0</c:v>
                </c:pt>
              </c:numCache>
            </c:numRef>
          </c:val>
          <c:smooth val="0"/>
          <c:extLst>
            <c:ext xmlns:c16="http://schemas.microsoft.com/office/drawing/2014/chart" uri="{C3380CC4-5D6E-409C-BE32-E72D297353CC}">
              <c16:uniqueId val="{00000001-A688-4DC1-848D-7E4E464C7864}"/>
            </c:ext>
          </c:extLst>
        </c:ser>
        <c:ser>
          <c:idx val="1"/>
          <c:order val="1"/>
          <c:spPr>
            <a:ln>
              <a:solidFill>
                <a:schemeClr val="accent2">
                  <a:lumMod val="50000"/>
                </a:schemeClr>
              </a:solidFill>
            </a:ln>
          </c:spPr>
          <c:marker>
            <c:symbol val="none"/>
          </c:marker>
          <c:cat>
            <c:strRef>
              <c:f>'PROD TAM'!$F$30:$Q$30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TAM'!$F$34:$Q$34</c:f>
              <c:numCache>
                <c:formatCode>#,##0</c:formatCode>
                <c:ptCount val="12"/>
              </c:numCache>
            </c:numRef>
          </c:val>
          <c:smooth val="0"/>
          <c:extLst>
            <c:ext xmlns:c16="http://schemas.microsoft.com/office/drawing/2014/chart" uri="{C3380CC4-5D6E-409C-BE32-E72D297353CC}">
              <c16:uniqueId val="{00000002-A688-4DC1-848D-7E4E464C7864}"/>
            </c:ext>
          </c:extLst>
        </c:ser>
        <c:ser>
          <c:idx val="2"/>
          <c:order val="2"/>
          <c:spPr>
            <a:ln>
              <a:solidFill>
                <a:schemeClr val="accent3">
                  <a:lumMod val="50000"/>
                </a:schemeClr>
              </a:solidFill>
            </a:ln>
          </c:spPr>
          <c:marker>
            <c:symbol val="none"/>
          </c:marker>
          <c:cat>
            <c:strRef>
              <c:f>'PROD TAM'!$F$30:$Q$30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TAM'!$F$35:$Q$35</c:f>
              <c:numCache>
                <c:formatCode>#,##0</c:formatCode>
                <c:ptCount val="12"/>
                <c:pt idx="0">
                  <c:v>25</c:v>
                </c:pt>
                <c:pt idx="1">
                  <c:v>25</c:v>
                </c:pt>
                <c:pt idx="2">
                  <c:v>25</c:v>
                </c:pt>
                <c:pt idx="3">
                  <c:v>25</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3-A688-4DC1-848D-7E4E464C7864}"/>
            </c:ext>
          </c:extLst>
        </c:ser>
        <c:dLbls>
          <c:showLegendKey val="0"/>
          <c:showVal val="0"/>
          <c:showCatName val="0"/>
          <c:showSerName val="0"/>
          <c:showPercent val="0"/>
          <c:showBubbleSize val="0"/>
        </c:dLbls>
        <c:smooth val="0"/>
        <c:axId val="233461632"/>
        <c:axId val="233463808"/>
      </c:lineChart>
      <c:catAx>
        <c:axId val="23346163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3463808"/>
        <c:crosses val="autoZero"/>
        <c:auto val="1"/>
        <c:lblAlgn val="ctr"/>
        <c:lblOffset val="100"/>
        <c:tickLblSkip val="1"/>
        <c:tickMarkSkip val="1"/>
        <c:noMultiLvlLbl val="0"/>
      </c:catAx>
      <c:valAx>
        <c:axId val="23346380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346163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9805829534472201E-2"/>
          <c:y val="0.17410946056268101"/>
          <c:w val="0.89352749028642198"/>
          <c:h val="0.70675684884550605"/>
        </c:manualLayout>
      </c:layout>
      <c:lineChart>
        <c:grouping val="standard"/>
        <c:varyColors val="0"/>
        <c:ser>
          <c:idx val="0"/>
          <c:order val="0"/>
          <c:spPr>
            <a:ln>
              <a:solidFill>
                <a:srgbClr val="00B0F0"/>
              </a:solidFill>
            </a:ln>
          </c:spPr>
          <c:marker>
            <c:symbol val="none"/>
          </c:marker>
          <c:cat>
            <c:strRef>
              <c:f>'OBSERV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'OBSERV URG'!$F$33:$Q$33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0D1-4BAA-A335-7F72138387FD}"/>
            </c:ext>
          </c:extLst>
        </c:ser>
        <c:ser>
          <c:idx val="1"/>
          <c:order val="1"/>
          <c:spPr>
            <a:ln>
              <a:solidFill>
                <a:schemeClr val="accent2">
                  <a:lumMod val="50000"/>
                </a:schemeClr>
              </a:solidFill>
            </a:ln>
          </c:spPr>
          <c:marker>
            <c:symbol val="none"/>
          </c:marker>
          <c:cat>
            <c:strRef>
              <c:f>'OBSERV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'OBSERV URG'!$F$34:$Q$34</c:f>
              <c:numCache>
                <c:formatCode>0</c:formatCode>
                <c:ptCount val="12"/>
                <c:pt idx="0">
                  <c:v>142</c:v>
                </c:pt>
                <c:pt idx="1">
                  <c:v>71</c:v>
                </c:pt>
                <c:pt idx="2">
                  <c:v>24</c:v>
                </c:pt>
                <c:pt idx="3">
                  <c:v>10</c:v>
                </c:pt>
                <c:pt idx="4">
                  <c:v>2</c:v>
                </c:pt>
                <c:pt idx="5">
                  <c:v>0</c:v>
                </c:pt>
                <c:pt idx="6">
                  <c:v>0</c:v>
                </c:pt>
                <c:pt idx="7">
                  <c:v>0</c:v>
                </c:pt>
                <c:pt idx="8" formatCode="0.0">
                  <c:v>0</c:v>
                </c:pt>
                <c:pt idx="9">
                  <c:v>0</c:v>
                </c:pt>
                <c:pt idx="10">
                  <c:v>0</c:v>
                </c:pt>
                <c:pt idx="11">
                  <c:v>0</c:v>
                </c:pt>
              </c:numCache>
            </c:numRef>
          </c:val>
          <c:smooth val="0"/>
          <c:extLst>
            <c:ext xmlns:c16="http://schemas.microsoft.com/office/drawing/2014/chart" uri="{C3380CC4-5D6E-409C-BE32-E72D297353CC}">
              <c16:uniqueId val="{00000001-00D1-4BAA-A335-7F72138387FD}"/>
            </c:ext>
          </c:extLst>
        </c:ser>
        <c:ser>
          <c:idx val="2"/>
          <c:order val="2"/>
          <c:spPr>
            <a:ln>
              <a:solidFill>
                <a:schemeClr val="accent3">
                  <a:lumMod val="50000"/>
                </a:schemeClr>
              </a:solidFill>
            </a:ln>
          </c:spPr>
          <c:marker>
            <c:symbol val="none"/>
          </c:marker>
          <c:cat>
            <c:strRef>
              <c:f>'OBSERV URG'!$F$30:$Q$30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'OBSERV URG'!$F$35:$Q$35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0D1-4BAA-A335-7F72138387FD}"/>
            </c:ext>
          </c:extLst>
        </c:ser>
        <c:dLbls>
          <c:showLegendKey val="0"/>
          <c:showVal val="0"/>
          <c:showCatName val="0"/>
          <c:showSerName val="0"/>
          <c:showPercent val="0"/>
          <c:showBubbleSize val="0"/>
        </c:dLbls>
        <c:smooth val="0"/>
        <c:axId val="234454400"/>
        <c:axId val="234456576"/>
      </c:lineChart>
      <c:catAx>
        <c:axId val="23445440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4456576"/>
        <c:crosses val="autoZero"/>
        <c:auto val="1"/>
        <c:lblAlgn val="ctr"/>
        <c:lblOffset val="100"/>
        <c:tickLblSkip val="1"/>
        <c:tickMarkSkip val="1"/>
        <c:noMultiLvlLbl val="0"/>
      </c:catAx>
      <c:valAx>
        <c:axId val="234456576"/>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445440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9.9805829534472201E-2"/>
          <c:y val="0.17410946056268101"/>
          <c:w val="0.89352749028642198"/>
          <c:h val="0.70675684884550605"/>
        </c:manualLayout>
      </c:layout>
      <c:lineChart>
        <c:grouping val="standard"/>
        <c:varyColors val="0"/>
        <c:ser>
          <c:idx val="0"/>
          <c:order val="0"/>
          <c:spPr>
            <a:ln>
              <a:solidFill>
                <a:srgbClr val="00B0F0"/>
              </a:solidFill>
            </a:ln>
          </c:spPr>
          <c:marker>
            <c:symbol val="none"/>
          </c:marker>
          <c:cat>
            <c:strRef>
              <c:f>'PROD FARMACIA'!$F$30:$Q$30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FARMACIA'!$F$33:$Q$33</c:f>
              <c:numCache>
                <c:formatCode>_-* #,##0_-;\-* #,##0_-;_-* "-"??_-;_-@_-</c:formatCode>
                <c:ptCount val="12"/>
                <c:pt idx="0">
                  <c:v>14746</c:v>
                </c:pt>
                <c:pt idx="1">
                  <c:v>14354</c:v>
                </c:pt>
                <c:pt idx="2">
                  <c:v>16536</c:v>
                </c:pt>
                <c:pt idx="3">
                  <c:v>15253</c:v>
                </c:pt>
                <c:pt idx="4">
                  <c:v>16432</c:v>
                </c:pt>
                <c:pt idx="5">
                  <c:v>15808</c:v>
                </c:pt>
                <c:pt idx="6">
                  <c:v>16996</c:v>
                </c:pt>
                <c:pt idx="7">
                  <c:v>16902</c:v>
                </c:pt>
                <c:pt idx="8">
                  <c:v>18002</c:v>
                </c:pt>
                <c:pt idx="9">
                  <c:v>18035</c:v>
                </c:pt>
                <c:pt idx="10">
                  <c:v>14483</c:v>
                </c:pt>
                <c:pt idx="11">
                  <c:v>13400</c:v>
                </c:pt>
              </c:numCache>
            </c:numRef>
          </c:val>
          <c:smooth val="0"/>
          <c:extLst>
            <c:ext xmlns:c16="http://schemas.microsoft.com/office/drawing/2014/chart" uri="{C3380CC4-5D6E-409C-BE32-E72D297353CC}">
              <c16:uniqueId val="{00000000-3A31-416C-83E8-C3BBEB52B400}"/>
            </c:ext>
          </c:extLst>
        </c:ser>
        <c:ser>
          <c:idx val="1"/>
          <c:order val="1"/>
          <c:spPr>
            <a:ln>
              <a:solidFill>
                <a:schemeClr val="accent2">
                  <a:lumMod val="50000"/>
                </a:schemeClr>
              </a:solidFill>
            </a:ln>
          </c:spPr>
          <c:marker>
            <c:symbol val="none"/>
          </c:marker>
          <c:cat>
            <c:strRef>
              <c:f>'PROD FARMACIA'!$F$30:$Q$30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FARMACIA'!$F$34:$Q$34</c:f>
              <c:numCache>
                <c:formatCode>0</c:formatCode>
                <c:ptCount val="12"/>
              </c:numCache>
            </c:numRef>
          </c:val>
          <c:smooth val="0"/>
          <c:extLst>
            <c:ext xmlns:c16="http://schemas.microsoft.com/office/drawing/2014/chart" uri="{C3380CC4-5D6E-409C-BE32-E72D297353CC}">
              <c16:uniqueId val="{00000001-3A31-416C-83E8-C3BBEB52B400}"/>
            </c:ext>
          </c:extLst>
        </c:ser>
        <c:ser>
          <c:idx val="2"/>
          <c:order val="2"/>
          <c:spPr>
            <a:ln>
              <a:solidFill>
                <a:schemeClr val="accent3">
                  <a:lumMod val="50000"/>
                </a:schemeClr>
              </a:solidFill>
            </a:ln>
          </c:spPr>
          <c:marker>
            <c:symbol val="none"/>
          </c:marker>
          <c:cat>
            <c:strRef>
              <c:f>'PROD FARMACIA'!$F$30:$Q$30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'PROD FARMACIA'!$F$35:$Q$35</c:f>
              <c:numCache>
                <c:formatCode>_(* #,##0_);_(* \(#,##0\);_(* "-"_);_(@_)</c:formatCode>
                <c:ptCount val="12"/>
                <c:pt idx="0">
                  <c:v>9930</c:v>
                </c:pt>
                <c:pt idx="1">
                  <c:v>9930</c:v>
                </c:pt>
                <c:pt idx="2">
                  <c:v>9930</c:v>
                </c:pt>
                <c:pt idx="3">
                  <c:v>9930</c:v>
                </c:pt>
                <c:pt idx="4">
                  <c:v>9930</c:v>
                </c:pt>
                <c:pt idx="5">
                  <c:v>9930</c:v>
                </c:pt>
                <c:pt idx="6">
                  <c:v>9930</c:v>
                </c:pt>
                <c:pt idx="7">
                  <c:v>9930</c:v>
                </c:pt>
                <c:pt idx="8">
                  <c:v>9930</c:v>
                </c:pt>
                <c:pt idx="9">
                  <c:v>9930</c:v>
                </c:pt>
                <c:pt idx="10">
                  <c:v>9930</c:v>
                </c:pt>
                <c:pt idx="11">
                  <c:v>9930</c:v>
                </c:pt>
              </c:numCache>
            </c:numRef>
          </c:val>
          <c:smooth val="0"/>
          <c:extLst>
            <c:ext xmlns:c16="http://schemas.microsoft.com/office/drawing/2014/chart" uri="{C3380CC4-5D6E-409C-BE32-E72D297353CC}">
              <c16:uniqueId val="{00000002-3A31-416C-83E8-C3BBEB52B400}"/>
            </c:ext>
          </c:extLst>
        </c:ser>
        <c:dLbls>
          <c:showLegendKey val="0"/>
          <c:showVal val="0"/>
          <c:showCatName val="0"/>
          <c:showSerName val="0"/>
          <c:showPercent val="0"/>
          <c:showBubbleSize val="0"/>
        </c:dLbls>
        <c:smooth val="0"/>
        <c:axId val="234030208"/>
        <c:axId val="234032128"/>
      </c:lineChart>
      <c:catAx>
        <c:axId val="234030208"/>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4032128"/>
        <c:crosses val="autoZero"/>
        <c:auto val="1"/>
        <c:lblAlgn val="ctr"/>
        <c:lblOffset val="100"/>
        <c:tickLblSkip val="1"/>
        <c:tickMarkSkip val="1"/>
        <c:noMultiLvlLbl val="0"/>
      </c:catAx>
      <c:valAx>
        <c:axId val="23403212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4030208"/>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898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'DIAS ESTANCIA'!$F$30:$Q$30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ESTANCIA'!$F$33:$Q$33</c:f>
              <c:numCache>
                <c:formatCode>#,##0.0</c:formatCode>
                <c:ptCount val="12"/>
                <c:pt idx="0">
                  <c:v>2.9478672985781991</c:v>
                </c:pt>
                <c:pt idx="1">
                  <c:v>2.9635036496350367</c:v>
                </c:pt>
                <c:pt idx="2">
                  <c:v>2.7762762762762763</c:v>
                </c:pt>
                <c:pt idx="3">
                  <c:v>2.7040229885057472</c:v>
                </c:pt>
                <c:pt idx="4">
                  <c:v>2.5109717868338559</c:v>
                </c:pt>
                <c:pt idx="5">
                  <c:v>2.7929078014184396</c:v>
                </c:pt>
                <c:pt idx="6">
                  <c:v>2.8403954802259888</c:v>
                </c:pt>
                <c:pt idx="7">
                  <c:v>3.0629685157421291</c:v>
                </c:pt>
                <c:pt idx="8">
                  <c:v>2.6235465116279069</c:v>
                </c:pt>
                <c:pt idx="9">
                  <c:v>2.5385656292286876</c:v>
                </c:pt>
                <c:pt idx="10">
                  <c:v>2.4978962131837306</c:v>
                </c:pt>
                <c:pt idx="11">
                  <c:v>2.5287713841368586</c:v>
                </c:pt>
              </c:numCache>
            </c:numRef>
          </c:val>
          <c:smooth val="0"/>
          <c:extLst>
            <c:ext xmlns:c16="http://schemas.microsoft.com/office/drawing/2014/chart" uri="{C3380CC4-5D6E-409C-BE32-E72D297353CC}">
              <c16:uniqueId val="{00000000-0471-4572-A8E0-76627319E152}"/>
            </c:ext>
          </c:extLst>
        </c:ser>
        <c:ser>
          <c:idx val="1"/>
          <c:order val="1"/>
          <c:spPr>
            <a:ln>
              <a:solidFill>
                <a:schemeClr val="accent2">
                  <a:lumMod val="50000"/>
                </a:schemeClr>
              </a:solidFill>
            </a:ln>
          </c:spPr>
          <c:marker>
            <c:symbol val="none"/>
          </c:marker>
          <c:cat>
            <c:strRef>
              <c:f>'DIAS ESTANCIA'!$F$30:$Q$30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ESTANCIA'!$F$34:$Q$34</c:f>
              <c:numCache>
                <c:formatCode>#,##0.0</c:formatCode>
                <c:ptCount val="12"/>
                <c:pt idx="0">
                  <c:v>3.2019607843137257</c:v>
                </c:pt>
                <c:pt idx="1">
                  <c:v>2.3291139240506329</c:v>
                </c:pt>
                <c:pt idx="2">
                  <c:v>2.2972972972972974</c:v>
                </c:pt>
                <c:pt idx="3">
                  <c:v>2.9668411867364748</c:v>
                </c:pt>
                <c:pt idx="4">
                  <c:v>3.6884176182707993</c:v>
                </c:pt>
                <c:pt idx="5">
                  <c:v>3.5804195804195804</c:v>
                </c:pt>
                <c:pt idx="6">
                  <c:v>3.5125000000000002</c:v>
                </c:pt>
                <c:pt idx="7">
                  <c:v>2.6343692870201099</c:v>
                </c:pt>
                <c:pt idx="8">
                  <c:v>2.5123076923076924</c:v>
                </c:pt>
                <c:pt idx="9">
                  <c:v>2.5595667870036101</c:v>
                </c:pt>
                <c:pt idx="10">
                  <c:v>2.5250896057347672</c:v>
                </c:pt>
                <c:pt idx="11">
                  <c:v>2.4759450171821307</c:v>
                </c:pt>
              </c:numCache>
            </c:numRef>
          </c:val>
          <c:smooth val="0"/>
          <c:extLst>
            <c:ext xmlns:c16="http://schemas.microsoft.com/office/drawing/2014/chart" uri="{C3380CC4-5D6E-409C-BE32-E72D297353CC}">
              <c16:uniqueId val="{00000001-0471-4572-A8E0-76627319E152}"/>
            </c:ext>
          </c:extLst>
        </c:ser>
        <c:ser>
          <c:idx val="2"/>
          <c:order val="2"/>
          <c:spPr>
            <a:ln>
              <a:solidFill>
                <a:schemeClr val="accent3">
                  <a:lumMod val="50000"/>
                </a:schemeClr>
              </a:solidFill>
            </a:ln>
          </c:spPr>
          <c:marker>
            <c:symbol val="none"/>
          </c:marker>
          <c:cat>
            <c:strRef>
              <c:f>'DIAS ESTANCIA'!$F$30:$Q$30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'DIAS ESTANCIA'!$F$35:$Q$35</c:f>
              <c:numCache>
                <c:formatCode>#,##0</c:formatCode>
                <c:ptCount val="12"/>
                <c:pt idx="0">
                  <c:v>4</c:v>
                </c:pt>
                <c:pt idx="1">
                  <c:v>4</c:v>
                </c:pt>
                <c:pt idx="2">
                  <c:v>4</c:v>
                </c:pt>
                <c:pt idx="3">
                  <c:v>4</c:v>
                </c:pt>
                <c:pt idx="4">
                  <c:v>4</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2-0471-4572-A8E0-76627319E152}"/>
            </c:ext>
          </c:extLst>
        </c:ser>
        <c:dLbls>
          <c:showLegendKey val="0"/>
          <c:showVal val="0"/>
          <c:showCatName val="0"/>
          <c:showSerName val="0"/>
          <c:showPercent val="0"/>
          <c:showBubbleSize val="0"/>
        </c:dLbls>
        <c:smooth val="0"/>
        <c:axId val="234359424"/>
        <c:axId val="234382080"/>
      </c:lineChart>
      <c:catAx>
        <c:axId val="23435942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4382080"/>
        <c:crosses val="autoZero"/>
        <c:auto val="1"/>
        <c:lblAlgn val="ctr"/>
        <c:lblOffset val="100"/>
        <c:tickLblSkip val="1"/>
        <c:tickMarkSkip val="1"/>
        <c:noMultiLvlLbl val="0"/>
      </c:catAx>
      <c:valAx>
        <c:axId val="234382080"/>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435942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0995E-2"/>
          <c:y val="0.19496372734888101"/>
          <c:w val="0.89352749028642198"/>
          <c:h val="0.70675684884550605"/>
        </c:manualLayout>
      </c:layout>
      <c:lineChart>
        <c:grouping val="standard"/>
        <c:varyColors val="0"/>
        <c:ser>
          <c:idx val="0"/>
          <c:order val="0"/>
          <c:spPr>
            <a:ln>
              <a:solidFill>
                <a:srgbClr val="00B0F0"/>
              </a:solidFill>
            </a:ln>
          </c:spPr>
          <c:marker>
            <c:symbol val="none"/>
          </c:marker>
          <c:trendline>
            <c:spPr>
              <a:ln w="19050">
                <a:solidFill>
                  <a:schemeClr val="accent4">
                    <a:lumMod val="50000"/>
                  </a:schemeClr>
                </a:solidFill>
              </a:ln>
            </c:spPr>
            <c:trendlineType val="linear"/>
            <c:dispRSqr val="0"/>
            <c:dispEq val="0"/>
          </c:trendline>
          <c:cat>
            <c:strRef>
              <c:f>'GIRO CAMA'!$F$30:$Q$30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CAMA'!$F$33:$Q$33</c:f>
              <c:numCache>
                <c:formatCode>0.0</c:formatCode>
                <c:ptCount val="12"/>
                <c:pt idx="0">
                  <c:v>10.913793103448276</c:v>
                </c:pt>
                <c:pt idx="1">
                  <c:v>9.4482758620689662</c:v>
                </c:pt>
                <c:pt idx="2">
                  <c:v>11.482758620689655</c:v>
                </c:pt>
                <c:pt idx="3">
                  <c:v>12</c:v>
                </c:pt>
                <c:pt idx="4">
                  <c:v>11</c:v>
                </c:pt>
                <c:pt idx="5">
                  <c:v>12.155172413793103</c:v>
                </c:pt>
                <c:pt idx="6">
                  <c:v>12.206896551724139</c:v>
                </c:pt>
                <c:pt idx="7">
                  <c:v>11.5</c:v>
                </c:pt>
                <c:pt idx="8">
                  <c:v>11.862068965517242</c:v>
                </c:pt>
                <c:pt idx="9">
                  <c:v>31.796610169491526</c:v>
                </c:pt>
                <c:pt idx="10">
                  <c:v>12.084745762711865</c:v>
                </c:pt>
                <c:pt idx="11">
                  <c:v>10.898305084745763</c:v>
                </c:pt>
              </c:numCache>
            </c:numRef>
          </c:val>
          <c:smooth val="0"/>
          <c:extLst>
            <c:ext xmlns:c16="http://schemas.microsoft.com/office/drawing/2014/chart" uri="{C3380CC4-5D6E-409C-BE32-E72D297353CC}">
              <c16:uniqueId val="{00000000-6B93-44EA-8582-EA03A758FEB5}"/>
            </c:ext>
          </c:extLst>
        </c:ser>
        <c:ser>
          <c:idx val="1"/>
          <c:order val="1"/>
          <c:spPr>
            <a:ln>
              <a:solidFill>
                <a:schemeClr val="accent2">
                  <a:lumMod val="50000"/>
                </a:schemeClr>
              </a:solidFill>
            </a:ln>
          </c:spPr>
          <c:marker>
            <c:symbol val="none"/>
          </c:marker>
          <c:cat>
            <c:strRef>
              <c:f>'GIRO CAMA'!$F$30:$Q$30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CAMA'!$F$34:$Q$34</c:f>
              <c:numCache>
                <c:formatCode>0.0</c:formatCode>
                <c:ptCount val="12"/>
                <c:pt idx="0">
                  <c:v>9.8076923076923084</c:v>
                </c:pt>
                <c:pt idx="1">
                  <c:v>6.0769230769230766</c:v>
                </c:pt>
                <c:pt idx="2">
                  <c:v>6.5</c:v>
                </c:pt>
                <c:pt idx="3">
                  <c:v>7.743243243243243</c:v>
                </c:pt>
                <c:pt idx="4">
                  <c:v>8.2837837837837842</c:v>
                </c:pt>
                <c:pt idx="5">
                  <c:v>7.7297297297297298</c:v>
                </c:pt>
                <c:pt idx="6">
                  <c:v>7.5675675675675675</c:v>
                </c:pt>
                <c:pt idx="7">
                  <c:v>10.12962962962963</c:v>
                </c:pt>
                <c:pt idx="8">
                  <c:v>12.037037037037036</c:v>
                </c:pt>
                <c:pt idx="9">
                  <c:v>10.25925925925926</c:v>
                </c:pt>
                <c:pt idx="10">
                  <c:v>10.333333333333334</c:v>
                </c:pt>
                <c:pt idx="11">
                  <c:v>10.777777777777779</c:v>
                </c:pt>
              </c:numCache>
            </c:numRef>
          </c:val>
          <c:smooth val="0"/>
          <c:extLst>
            <c:ext xmlns:c16="http://schemas.microsoft.com/office/drawing/2014/chart" uri="{C3380CC4-5D6E-409C-BE32-E72D297353CC}">
              <c16:uniqueId val="{00000001-6B93-44EA-8582-EA03A758FEB5}"/>
            </c:ext>
          </c:extLst>
        </c:ser>
        <c:ser>
          <c:idx val="2"/>
          <c:order val="2"/>
          <c:spPr>
            <a:ln>
              <a:solidFill>
                <a:schemeClr val="accent3">
                  <a:lumMod val="50000"/>
                </a:schemeClr>
              </a:solidFill>
            </a:ln>
          </c:spPr>
          <c:marker>
            <c:symbol val="none"/>
          </c:marker>
          <c:cat>
            <c:strRef>
              <c:f>'GIRO CAMA'!$F$30:$Q$30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'GIRO CAMA'!$F$35:$Q$35</c:f>
              <c:numCache>
                <c:formatCode>General</c:formatCode>
                <c:ptCount val="12"/>
                <c:pt idx="0">
                  <c:v>7.5</c:v>
                </c:pt>
                <c:pt idx="1">
                  <c:v>7.5</c:v>
                </c:pt>
                <c:pt idx="2">
                  <c:v>7.5</c:v>
                </c:pt>
                <c:pt idx="3">
                  <c:v>7.5</c:v>
                </c:pt>
                <c:pt idx="4">
                  <c:v>7.5</c:v>
                </c:pt>
                <c:pt idx="5">
                  <c:v>7.5</c:v>
                </c:pt>
                <c:pt idx="6">
                  <c:v>7.5</c:v>
                </c:pt>
                <c:pt idx="7">
                  <c:v>7.5</c:v>
                </c:pt>
                <c:pt idx="8">
                  <c:v>7.5</c:v>
                </c:pt>
                <c:pt idx="9">
                  <c:v>7.5</c:v>
                </c:pt>
                <c:pt idx="10">
                  <c:v>7.5</c:v>
                </c:pt>
                <c:pt idx="11">
                  <c:v>7.5</c:v>
                </c:pt>
              </c:numCache>
            </c:numRef>
          </c:val>
          <c:smooth val="0"/>
          <c:extLst>
            <c:ext xmlns:c16="http://schemas.microsoft.com/office/drawing/2014/chart" uri="{C3380CC4-5D6E-409C-BE32-E72D297353CC}">
              <c16:uniqueId val="{00000002-6B93-44EA-8582-EA03A758FEB5}"/>
            </c:ext>
          </c:extLst>
        </c:ser>
        <c:dLbls>
          <c:showLegendKey val="0"/>
          <c:showVal val="0"/>
          <c:showCatName val="0"/>
          <c:showSerName val="0"/>
          <c:showPercent val="0"/>
          <c:showBubbleSize val="0"/>
        </c:dLbls>
        <c:smooth val="0"/>
        <c:axId val="234620032"/>
        <c:axId val="234621952"/>
      </c:lineChart>
      <c:catAx>
        <c:axId val="23462003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4621952"/>
        <c:crosses val="autoZero"/>
        <c:auto val="1"/>
        <c:lblAlgn val="ctr"/>
        <c:lblOffset val="100"/>
        <c:tickLblSkip val="1"/>
        <c:tickMarkSkip val="1"/>
        <c:noMultiLvlLbl val="0"/>
      </c:catAx>
      <c:valAx>
        <c:axId val="23462195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462003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1106E-2"/>
          <c:y val="0.19496372734888101"/>
          <c:w val="0.89352749028642198"/>
          <c:h val="0.70675684884550605"/>
        </c:manualLayout>
      </c:layout>
      <c:lineChart>
        <c:grouping val="standard"/>
        <c:varyColors val="0"/>
        <c:ser>
          <c:idx val="0"/>
          <c:order val="0"/>
          <c:spPr>
            <a:ln>
              <a:solidFill>
                <a:srgbClr val="00B0F0"/>
              </a:solidFill>
            </a:ln>
          </c:spPr>
          <c:marker>
            <c:symbol val="none"/>
          </c:marker>
          <c:cat>
            <c:strRef>
              <c:f>'% OCUP'!$F$30:$Q$30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OCUP'!$F$33:$Q$33</c:f>
              <c:numCache>
                <c:formatCode>0.0</c:formatCode>
                <c:ptCount val="12"/>
                <c:pt idx="0">
                  <c:v>103.78197997775307</c:v>
                </c:pt>
                <c:pt idx="1">
                  <c:v>100</c:v>
                </c:pt>
                <c:pt idx="2">
                  <c:v>102.83648498331479</c:v>
                </c:pt>
                <c:pt idx="3">
                  <c:v>108.16091954022988</c:v>
                </c:pt>
                <c:pt idx="4">
                  <c:v>89.098998887652954</c:v>
                </c:pt>
                <c:pt idx="5">
                  <c:v>113.16091954022988</c:v>
                </c:pt>
                <c:pt idx="6">
                  <c:v>111.84649610678532</c:v>
                </c:pt>
                <c:pt idx="7">
                  <c:v>113.62625139043381</c:v>
                </c:pt>
                <c:pt idx="8">
                  <c:v>103.73563218390804</c:v>
                </c:pt>
                <c:pt idx="9">
                  <c:v>102.56971022416622</c:v>
                </c:pt>
                <c:pt idx="10">
                  <c:v>100.62146892655367</c:v>
                </c:pt>
                <c:pt idx="11">
                  <c:v>88.901038819026795</c:v>
                </c:pt>
              </c:numCache>
            </c:numRef>
          </c:val>
          <c:smooth val="0"/>
          <c:extLst>
            <c:ext xmlns:c16="http://schemas.microsoft.com/office/drawing/2014/chart" uri="{C3380CC4-5D6E-409C-BE32-E72D297353CC}">
              <c16:uniqueId val="{00000000-E2A2-450C-8A58-AAAF967C060C}"/>
            </c:ext>
          </c:extLst>
        </c:ser>
        <c:ser>
          <c:idx val="1"/>
          <c:order val="1"/>
          <c:spPr>
            <a:ln>
              <a:solidFill>
                <a:schemeClr val="accent2">
                  <a:lumMod val="50000"/>
                </a:schemeClr>
              </a:solidFill>
            </a:ln>
          </c:spPr>
          <c:marker>
            <c:symbol val="none"/>
          </c:marker>
          <c:cat>
            <c:strRef>
              <c:f>'% OCUP'!$F$30:$Q$30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OCUP'!$F$34:$Q$34</c:f>
              <c:numCache>
                <c:formatCode>0.0</c:formatCode>
                <c:ptCount val="12"/>
                <c:pt idx="0">
                  <c:v>117.1</c:v>
                </c:pt>
                <c:pt idx="1">
                  <c:v>71.400000000000006</c:v>
                </c:pt>
                <c:pt idx="2">
                  <c:v>79.599999999999994</c:v>
                </c:pt>
                <c:pt idx="3">
                  <c:v>94.8</c:v>
                </c:pt>
                <c:pt idx="4">
                  <c:v>98.6</c:v>
                </c:pt>
                <c:pt idx="5">
                  <c:v>111.6</c:v>
                </c:pt>
                <c:pt idx="6">
                  <c:v>105.6</c:v>
                </c:pt>
                <c:pt idx="7">
                  <c:v>100.8</c:v>
                </c:pt>
                <c:pt idx="8">
                  <c:v>117.7</c:v>
                </c:pt>
                <c:pt idx="9">
                  <c:v>91.2</c:v>
                </c:pt>
                <c:pt idx="10">
                  <c:v>101.7</c:v>
                </c:pt>
                <c:pt idx="11">
                  <c:v>100.2</c:v>
                </c:pt>
              </c:numCache>
            </c:numRef>
          </c:val>
          <c:smooth val="0"/>
          <c:extLst>
            <c:ext xmlns:c16="http://schemas.microsoft.com/office/drawing/2014/chart" uri="{C3380CC4-5D6E-409C-BE32-E72D297353CC}">
              <c16:uniqueId val="{00000001-E2A2-450C-8A58-AAAF967C060C}"/>
            </c:ext>
          </c:extLst>
        </c:ser>
        <c:ser>
          <c:idx val="2"/>
          <c:order val="2"/>
          <c:spPr>
            <a:ln>
              <a:solidFill>
                <a:schemeClr val="accent3">
                  <a:lumMod val="50000"/>
                </a:schemeClr>
              </a:solidFill>
            </a:ln>
          </c:spPr>
          <c:marker>
            <c:symbol val="none"/>
          </c:marker>
          <c:cat>
            <c:strRef>
              <c:f>'% OCUP'!$F$30:$Q$30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 OCUP'!$F$35:$Q$35</c:f>
              <c:numCache>
                <c:formatCode>General</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smooth val="0"/>
          <c:extLst>
            <c:ext xmlns:c16="http://schemas.microsoft.com/office/drawing/2014/chart" uri="{C3380CC4-5D6E-409C-BE32-E72D297353CC}">
              <c16:uniqueId val="{00000002-E2A2-450C-8A58-AAAF967C060C}"/>
            </c:ext>
          </c:extLst>
        </c:ser>
        <c:dLbls>
          <c:showLegendKey val="0"/>
          <c:showVal val="0"/>
          <c:showCatName val="0"/>
          <c:showSerName val="0"/>
          <c:showPercent val="0"/>
          <c:showBubbleSize val="0"/>
        </c:dLbls>
        <c:smooth val="0"/>
        <c:axId val="235285120"/>
        <c:axId val="235291392"/>
      </c:lineChart>
      <c:catAx>
        <c:axId val="23528512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5291392"/>
        <c:crosses val="autoZero"/>
        <c:auto val="1"/>
        <c:lblAlgn val="ctr"/>
        <c:lblOffset val="100"/>
        <c:tickLblSkip val="1"/>
        <c:tickMarkSkip val="1"/>
        <c:noMultiLvlLbl val="0"/>
      </c:catAx>
      <c:valAx>
        <c:axId val="23529139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528512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US">
                <a:solidFill>
                  <a:sysClr val="windowText" lastClr="000000"/>
                </a:solidFill>
              </a:rPr>
              <a:t>PASIVOS TOTALES COMPARATIVO AÑO 2022</a:t>
            </a:r>
          </a:p>
        </c:rich>
      </c:tx>
      <c:overlay val="0"/>
    </c:title>
    <c:autoTitleDeleted val="0"/>
    <c:plotArea>
      <c:layout/>
      <c:barChart>
        <c:barDir val="col"/>
        <c:grouping val="clustered"/>
        <c:varyColors val="0"/>
        <c:ser>
          <c:idx val="0"/>
          <c:order val="0"/>
          <c:invertIfNegative val="0"/>
          <c:cat>
            <c:strRef>
              <c:f>PASIVOS!$F$30:$Q$30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PASIVOS!$F$33:$Q$33</c:f>
              <c:numCache>
                <c:formatCode>_(* #,##0_);_(* \(#,##0\);_(* "-"_);_(@_)</c:formatCode>
                <c:ptCount val="12"/>
                <c:pt idx="0">
                  <c:v>3854431987.3600001</c:v>
                </c:pt>
                <c:pt idx="1">
                  <c:v>6239961484.5100002</c:v>
                </c:pt>
                <c:pt idx="2">
                  <c:v>5563658526</c:v>
                </c:pt>
                <c:pt idx="3">
                  <c:v>6720350243</c:v>
                </c:pt>
                <c:pt idx="4">
                  <c:v>7549240231</c:v>
                </c:pt>
                <c:pt idx="5">
                  <c:v>6563065574.2199993</c:v>
                </c:pt>
                <c:pt idx="6">
                  <c:v>6421909770.0299997</c:v>
                </c:pt>
                <c:pt idx="7">
                  <c:v>6652188954.8800001</c:v>
                </c:pt>
                <c:pt idx="8">
                  <c:v>5729411430</c:v>
                </c:pt>
                <c:pt idx="9">
                  <c:v>6763130515</c:v>
                </c:pt>
                <c:pt idx="10">
                  <c:v>5284449514</c:v>
                </c:pt>
                <c:pt idx="11">
                  <c:v>5176855796</c:v>
                </c:pt>
              </c:numCache>
            </c:numRef>
          </c:val>
          <c:extLst>
            <c:ext xmlns:c16="http://schemas.microsoft.com/office/drawing/2014/chart" uri="{C3380CC4-5D6E-409C-BE32-E72D297353CC}">
              <c16:uniqueId val="{00000000-EA61-4115-98AC-54DE93E14BF7}"/>
            </c:ext>
          </c:extLst>
        </c:ser>
        <c:ser>
          <c:idx val="2"/>
          <c:order val="1"/>
          <c:tx>
            <c:v>SERIE 3</c:v>
          </c:tx>
          <c:invertIfNegative val="0"/>
          <c:val>
            <c:numRef>
              <c:f>PASIVOS!$F$34:$Q$34</c:f>
              <c:numCache>
                <c:formatCode>_(* #,##0_);_(* \(#,##0\);_(* "-"_);_(@_)</c:formatCode>
                <c:ptCount val="12"/>
                <c:pt idx="0">
                  <c:v>5151144164</c:v>
                </c:pt>
                <c:pt idx="1">
                  <c:v>4994739899</c:v>
                </c:pt>
                <c:pt idx="2">
                  <c:v>5040797663</c:v>
                </c:pt>
                <c:pt idx="3">
                  <c:v>5313654206</c:v>
                </c:pt>
                <c:pt idx="4">
                  <c:v>5706787119</c:v>
                </c:pt>
                <c:pt idx="5">
                  <c:v>5972108536</c:v>
                </c:pt>
                <c:pt idx="6">
                  <c:v>6646191661</c:v>
                </c:pt>
                <c:pt idx="7">
                  <c:v>6733696665</c:v>
                </c:pt>
                <c:pt idx="8">
                  <c:v>6333443895</c:v>
                </c:pt>
                <c:pt idx="9">
                  <c:v>5628699339</c:v>
                </c:pt>
                <c:pt idx="10">
                  <c:v>3989574120</c:v>
                </c:pt>
                <c:pt idx="11">
                  <c:v>3639016945</c:v>
                </c:pt>
              </c:numCache>
            </c:numRef>
          </c:val>
          <c:extLst>
            <c:ext xmlns:c16="http://schemas.microsoft.com/office/drawing/2014/chart" uri="{C3380CC4-5D6E-409C-BE32-E72D297353CC}">
              <c16:uniqueId val="{00000001-EA61-4115-98AC-54DE93E14BF7}"/>
            </c:ext>
          </c:extLst>
        </c:ser>
        <c:dLbls>
          <c:showLegendKey val="0"/>
          <c:showVal val="0"/>
          <c:showCatName val="0"/>
          <c:showSerName val="0"/>
          <c:showPercent val="0"/>
          <c:showBubbleSize val="0"/>
        </c:dLbls>
        <c:gapWidth val="150"/>
        <c:axId val="234986496"/>
        <c:axId val="234992384"/>
      </c:barChart>
      <c:catAx>
        <c:axId val="234986496"/>
        <c:scaling>
          <c:orientation val="minMax"/>
        </c:scaling>
        <c:delete val="0"/>
        <c:axPos val="b"/>
        <c:numFmt formatCode="General" sourceLinked="1"/>
        <c:majorTickMark val="none"/>
        <c:minorTickMark val="none"/>
        <c:tickLblPos val="nextTo"/>
        <c:txPr>
          <a:bodyPr rot="0" vert="horz"/>
          <a:lstStyle/>
          <a:p>
            <a:pPr>
              <a:defRPr>
                <a:solidFill>
                  <a:sysClr val="windowText" lastClr="000000"/>
                </a:solidFill>
              </a:defRPr>
            </a:pPr>
            <a:endParaRPr lang="es-CO"/>
          </a:p>
        </c:txPr>
        <c:crossAx val="234992384"/>
        <c:crosses val="autoZero"/>
        <c:auto val="1"/>
        <c:lblAlgn val="ctr"/>
        <c:lblOffset val="100"/>
        <c:tickLblSkip val="1"/>
        <c:tickMarkSkip val="1"/>
        <c:noMultiLvlLbl val="0"/>
      </c:catAx>
      <c:valAx>
        <c:axId val="234992384"/>
        <c:scaling>
          <c:orientation val="minMax"/>
        </c:scaling>
        <c:delete val="0"/>
        <c:axPos val="l"/>
        <c:majorGridlines/>
        <c:numFmt formatCode="_(* #,##0_);_(* \(#,##0\);_(* &quot;-&quot;_);_(@_)" sourceLinked="1"/>
        <c:majorTickMark val="none"/>
        <c:minorTickMark val="none"/>
        <c:tickLblPos val="nextTo"/>
        <c:txPr>
          <a:bodyPr rot="0" vert="horz"/>
          <a:lstStyle/>
          <a:p>
            <a:pPr>
              <a:defRPr sz="800">
                <a:solidFill>
                  <a:sysClr val="windowText" lastClr="000000"/>
                </a:solidFill>
              </a:defRPr>
            </a:pPr>
            <a:endParaRPr lang="es-CO"/>
          </a:p>
        </c:txPr>
        <c:crossAx val="234986496"/>
        <c:crosses val="autoZero"/>
        <c:crossBetween val="between"/>
        <c:dispUnits>
          <c:builtInUnit val="thousands"/>
          <c:dispUnitsLbl>
            <c:layout>
              <c:manualLayout>
                <c:xMode val="edge"/>
                <c:yMode val="edge"/>
                <c:x val="1.0322580645161301E-2"/>
                <c:y val="0.365957241562263"/>
              </c:manualLayout>
            </c:layout>
            <c:tx>
              <c:rich>
                <a:bodyPr/>
                <a:lstStyle/>
                <a:p>
                  <a:pPr>
                    <a:defRPr>
                      <a:solidFill>
                        <a:sysClr val="windowText" lastClr="000000"/>
                      </a:solidFill>
                    </a:defRPr>
                  </a:pPr>
                  <a:r>
                    <a:rPr lang="es-CO">
                      <a:solidFill>
                        <a:sysClr val="windowText" lastClr="000000"/>
                      </a:solidFill>
                    </a:rPr>
                    <a:t>$ Pesos</a:t>
                  </a:r>
                </a:p>
              </c:rich>
            </c:tx>
          </c:dispUnitsLbl>
        </c:dispUnits>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txPr>
    <a:bodyPr/>
    <a:lstStyle/>
    <a:p>
      <a:pPr>
        <a:defRPr sz="1050">
          <a:latin typeface="Arial" panose="020B0604020202020204" pitchFamily="34" charset="0"/>
          <a:cs typeface="Arial" panose="020B0604020202020204" pitchFamily="34" charset="0"/>
        </a:defRPr>
      </a:pPr>
      <a:endParaRPr lang="es-CO"/>
    </a:p>
  </c:txPr>
  <c:printSettings>
    <c:headerFooter alignWithMargins="0"/>
    <c:pageMargins b="1" l="0.75000000000001499" r="0.75000000000001499"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1523402558381294E-2"/>
          <c:y val="0.13731555614371699"/>
          <c:w val="0.89773109716835897"/>
          <c:h val="0.74355080614923197"/>
        </c:manualLayout>
      </c:layout>
      <c:lineChart>
        <c:grouping val="standard"/>
        <c:varyColors val="0"/>
        <c:ser>
          <c:idx val="0"/>
          <c:order val="0"/>
          <c:spPr>
            <a:ln>
              <a:solidFill>
                <a:srgbClr val="00B0F0"/>
              </a:solidFill>
            </a:ln>
          </c:spPr>
          <c:marker>
            <c:symbol val="none"/>
          </c:marker>
          <c:trendline>
            <c:spPr>
              <a:ln w="15875">
                <a:solidFill>
                  <a:schemeClr val="accent1">
                    <a:lumMod val="75000"/>
                  </a:schemeClr>
                </a:solidFill>
              </a:ln>
            </c:spPr>
            <c:trendlineType val="linear"/>
            <c:dispRSqr val="0"/>
            <c:dispEq val="0"/>
          </c:trendline>
          <c:cat>
            <c:strRef>
              <c:f>'OP ODONT'!$G$30:$R$30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ODONT'!$G$33:$R$33</c:f>
              <c:numCache>
                <c:formatCode>0.00</c:formatCode>
                <c:ptCount val="12"/>
                <c:pt idx="0" formatCode="0.0">
                  <c:v>7.3893510815307817</c:v>
                </c:pt>
                <c:pt idx="1">
                  <c:v>11.324894514767932</c:v>
                </c:pt>
                <c:pt idx="2" formatCode="0.0">
                  <c:v>12.921933085501859</c:v>
                </c:pt>
                <c:pt idx="3" formatCode="0.0">
                  <c:v>12.227642276422765</c:v>
                </c:pt>
                <c:pt idx="4" formatCode="0.0">
                  <c:v>10.22016806722689</c:v>
                </c:pt>
                <c:pt idx="5" formatCode="0.0">
                  <c:v>22.236111111111111</c:v>
                </c:pt>
                <c:pt idx="6" formatCode="0.0">
                  <c:v>27.751295336787564</c:v>
                </c:pt>
                <c:pt idx="7" formatCode="0.0">
                  <c:v>26.248120300751879</c:v>
                </c:pt>
                <c:pt idx="8" formatCode="0.0">
                  <c:v>15.75776397515528</c:v>
                </c:pt>
                <c:pt idx="9" formatCode="0.0">
                  <c:v>2.4108618654073202</c:v>
                </c:pt>
                <c:pt idx="10" formatCode="0.0">
                  <c:v>2.2496940024479803</c:v>
                </c:pt>
                <c:pt idx="11" formatCode="0.0">
                  <c:v>2.7321668909825032</c:v>
                </c:pt>
              </c:numCache>
            </c:numRef>
          </c:val>
          <c:smooth val="0"/>
          <c:extLst>
            <c:ext xmlns:c16="http://schemas.microsoft.com/office/drawing/2014/chart" uri="{C3380CC4-5D6E-409C-BE32-E72D297353CC}">
              <c16:uniqueId val="{00000001-3169-4DD0-BDA6-5F831E11EB83}"/>
            </c:ext>
          </c:extLst>
        </c:ser>
        <c:ser>
          <c:idx val="1"/>
          <c:order val="1"/>
          <c:spPr>
            <a:ln>
              <a:solidFill>
                <a:schemeClr val="accent2">
                  <a:lumMod val="50000"/>
                </a:schemeClr>
              </a:solidFill>
            </a:ln>
          </c:spPr>
          <c:marker>
            <c:symbol val="none"/>
          </c:marker>
          <c:cat>
            <c:strRef>
              <c:f>'OP ODONT'!$G$30:$R$30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ODONT'!$G$34:$R$34</c:f>
              <c:numCache>
                <c:formatCode>0.0</c:formatCode>
                <c:ptCount val="12"/>
              </c:numCache>
            </c:numRef>
          </c:val>
          <c:smooth val="0"/>
          <c:extLst>
            <c:ext xmlns:c16="http://schemas.microsoft.com/office/drawing/2014/chart" uri="{C3380CC4-5D6E-409C-BE32-E72D297353CC}">
              <c16:uniqueId val="{00000002-3169-4DD0-BDA6-5F831E11EB83}"/>
            </c:ext>
          </c:extLst>
        </c:ser>
        <c:ser>
          <c:idx val="2"/>
          <c:order val="2"/>
          <c:spPr>
            <a:ln>
              <a:solidFill>
                <a:schemeClr val="accent3">
                  <a:lumMod val="50000"/>
                </a:schemeClr>
              </a:solidFill>
            </a:ln>
          </c:spPr>
          <c:marker>
            <c:symbol val="none"/>
          </c:marker>
          <c:cat>
            <c:strRef>
              <c:f>'OP ODONT'!$G$30:$R$30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'OP ODONT'!$G$35:$R$35</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3-3169-4DD0-BDA6-5F831E11EB83}"/>
            </c:ext>
          </c:extLst>
        </c:ser>
        <c:dLbls>
          <c:showLegendKey val="0"/>
          <c:showVal val="0"/>
          <c:showCatName val="0"/>
          <c:showSerName val="0"/>
          <c:showPercent val="0"/>
          <c:showBubbleSize val="0"/>
        </c:dLbls>
        <c:smooth val="0"/>
        <c:axId val="242343296"/>
        <c:axId val="242419200"/>
      </c:lineChart>
      <c:catAx>
        <c:axId val="242343296"/>
        <c:scaling>
          <c:orientation val="minMax"/>
        </c:scaling>
        <c:delete val="0"/>
        <c:axPos val="b"/>
        <c:majorGridlines/>
        <c:title>
          <c:tx>
            <c:rich>
              <a:bodyPr/>
              <a:lstStyle/>
              <a:p>
                <a:pPr>
                  <a:defRPr baseline="0">
                    <a:solidFill>
                      <a:sysClr val="windowText" lastClr="000000"/>
                    </a:solidFill>
                  </a:defRPr>
                </a:pPr>
                <a:r>
                  <a:rPr lang="es-ES" baseline="0">
                    <a:solidFill>
                      <a:sysClr val="windowText" lastClr="000000"/>
                    </a:solidFill>
                  </a:rPr>
                  <a:t>MES</a:t>
                </a:r>
              </a:p>
            </c:rich>
          </c:tx>
          <c:layout>
            <c:manualLayout>
              <c:xMode val="edge"/>
              <c:yMode val="edge"/>
              <c:x val="0.52601452036237395"/>
              <c:y val="0.94337043065152504"/>
            </c:manualLayout>
          </c:layout>
          <c:overlay val="0"/>
        </c:title>
        <c:numFmt formatCode="General" sourceLinked="1"/>
        <c:majorTickMark val="out"/>
        <c:minorTickMark val="none"/>
        <c:tickLblPos val="low"/>
        <c:txPr>
          <a:bodyPr rot="0" vert="horz"/>
          <a:lstStyle/>
          <a:p>
            <a:pPr>
              <a:defRPr baseline="0">
                <a:solidFill>
                  <a:sysClr val="windowText" lastClr="000000"/>
                </a:solidFill>
              </a:defRPr>
            </a:pPr>
            <a:endParaRPr lang="es-CO"/>
          </a:p>
        </c:txPr>
        <c:crossAx val="242419200"/>
        <c:crosses val="autoZero"/>
        <c:auto val="1"/>
        <c:lblAlgn val="ctr"/>
        <c:lblOffset val="100"/>
        <c:tickLblSkip val="1"/>
        <c:tickMarkSkip val="1"/>
        <c:noMultiLvlLbl val="0"/>
      </c:catAx>
      <c:valAx>
        <c:axId val="242419200"/>
        <c:scaling>
          <c:orientation val="minMax"/>
        </c:scaling>
        <c:delete val="0"/>
        <c:axPos val="l"/>
        <c:majorGridlines/>
        <c:numFmt formatCode="General" sourceLinked="0"/>
        <c:majorTickMark val="out"/>
        <c:minorTickMark val="none"/>
        <c:tickLblPos val="nextTo"/>
        <c:txPr>
          <a:bodyPr rot="0" vert="horz"/>
          <a:lstStyle/>
          <a:p>
            <a:pPr>
              <a:defRPr baseline="0">
                <a:solidFill>
                  <a:sysClr val="windowText" lastClr="000000"/>
                </a:solidFill>
              </a:defRPr>
            </a:pPr>
            <a:endParaRPr lang="es-CO"/>
          </a:p>
        </c:txPr>
        <c:crossAx val="24234329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100"/>
            </a:pPr>
            <a:r>
              <a:rPr lang="en-US" sz="1100">
                <a:solidFill>
                  <a:sysClr val="windowText" lastClr="000000"/>
                </a:solidFill>
              </a:rPr>
              <a:t>INDICE</a:t>
            </a:r>
            <a:r>
              <a:rPr lang="en-US" sz="1100" baseline="0">
                <a:solidFill>
                  <a:sysClr val="windowText" lastClr="000000"/>
                </a:solidFill>
              </a:rPr>
              <a:t> DE ENDEUDAMIENTO </a:t>
            </a:r>
            <a:r>
              <a:rPr lang="en-US" sz="1100">
                <a:solidFill>
                  <a:sysClr val="windowText" lastClr="000000"/>
                </a:solidFill>
              </a:rPr>
              <a:t>COMPARATIVO AÑO 2022</a:t>
            </a:r>
          </a:p>
        </c:rich>
      </c:tx>
      <c:overlay val="0"/>
    </c:title>
    <c:autoTitleDeleted val="0"/>
    <c:plotArea>
      <c:layout/>
      <c:lineChart>
        <c:grouping val="standard"/>
        <c:varyColors val="0"/>
        <c:ser>
          <c:idx val="0"/>
          <c:order val="0"/>
          <c:tx>
            <c:strRef>
              <c:f>ENDEUD!$D$33</c:f>
              <c:strCache>
                <c:ptCount val="1"/>
                <c:pt idx="0">
                  <c:v>VALOR 2022</c:v>
                </c:pt>
              </c:strCache>
            </c:strRef>
          </c:tx>
          <c:cat>
            <c:strRef>
              <c:f>ENDEUD!$F$30:$Q$30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ENDEUD!$F$33:$Q$33</c:f>
              <c:numCache>
                <c:formatCode>_(* #,##0_);_(* \(#,##0\);_(* "-"_);_(@_)</c:formatCode>
                <c:ptCount val="12"/>
                <c:pt idx="0">
                  <c:v>5.8092213311438874</c:v>
                </c:pt>
                <c:pt idx="1">
                  <c:v>9.2169823076412474</c:v>
                </c:pt>
                <c:pt idx="2">
                  <c:v>7.7574751546546246</c:v>
                </c:pt>
                <c:pt idx="3">
                  <c:v>9.1526977681116808</c:v>
                </c:pt>
                <c:pt idx="4">
                  <c:v>9.89259636002752</c:v>
                </c:pt>
                <c:pt idx="5">
                  <c:v>8.3263325529289247</c:v>
                </c:pt>
                <c:pt idx="6">
                  <c:v>7.9898854146136582</c:v>
                </c:pt>
                <c:pt idx="7">
                  <c:v>8.0553382455093878</c:v>
                </c:pt>
                <c:pt idx="8">
                  <c:v>6.9593577430966542</c:v>
                </c:pt>
                <c:pt idx="9">
                  <c:v>8.2928666794847601</c:v>
                </c:pt>
                <c:pt idx="10">
                  <c:v>6.5278760252098769</c:v>
                </c:pt>
                <c:pt idx="11">
                  <c:v>6.5321128491923668</c:v>
                </c:pt>
              </c:numCache>
            </c:numRef>
          </c:val>
          <c:smooth val="0"/>
          <c:extLst>
            <c:ext xmlns:c16="http://schemas.microsoft.com/office/drawing/2014/chart" uri="{C3380CC4-5D6E-409C-BE32-E72D297353CC}">
              <c16:uniqueId val="{00000000-B32F-4B3C-B5AF-29119016FC9A}"/>
            </c:ext>
          </c:extLst>
        </c:ser>
        <c:ser>
          <c:idx val="2"/>
          <c:order val="1"/>
          <c:tx>
            <c:strRef>
              <c:f>ENDEUD!$D$34</c:f>
              <c:strCache>
                <c:ptCount val="1"/>
                <c:pt idx="0">
                  <c:v>VALOR 2021</c:v>
                </c:pt>
              </c:strCache>
            </c:strRef>
          </c:tx>
          <c:cat>
            <c:strRef>
              <c:f>ENDEUD!$F$30:$Q$30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ENDEUD!$F$34:$Q$34</c:f>
              <c:numCache>
                <c:formatCode>_-* #,##0.00_-;\-* #,##0.00_-;_-* "-"_-;_-@_-</c:formatCode>
                <c:ptCount val="12"/>
                <c:pt idx="0">
                  <c:v>9</c:v>
                </c:pt>
                <c:pt idx="1">
                  <c:v>9</c:v>
                </c:pt>
                <c:pt idx="2">
                  <c:v>9</c:v>
                </c:pt>
                <c:pt idx="3">
                  <c:v>9</c:v>
                </c:pt>
                <c:pt idx="4">
                  <c:v>9</c:v>
                </c:pt>
                <c:pt idx="5">
                  <c:v>9</c:v>
                </c:pt>
                <c:pt idx="6">
                  <c:v>10</c:v>
                </c:pt>
                <c:pt idx="7">
                  <c:v>10</c:v>
                </c:pt>
                <c:pt idx="8">
                  <c:v>10</c:v>
                </c:pt>
                <c:pt idx="9">
                  <c:v>9</c:v>
                </c:pt>
                <c:pt idx="10">
                  <c:v>6</c:v>
                </c:pt>
                <c:pt idx="11">
                  <c:v>6</c:v>
                </c:pt>
              </c:numCache>
            </c:numRef>
          </c:val>
          <c:smooth val="0"/>
          <c:extLst>
            <c:ext xmlns:c16="http://schemas.microsoft.com/office/drawing/2014/chart" uri="{C3380CC4-5D6E-409C-BE32-E72D297353CC}">
              <c16:uniqueId val="{00000001-B32F-4B3C-B5AF-29119016FC9A}"/>
            </c:ext>
          </c:extLst>
        </c:ser>
        <c:ser>
          <c:idx val="1"/>
          <c:order val="2"/>
          <c:tx>
            <c:strRef>
              <c:f>ENDEUD!$D$35</c:f>
              <c:strCache>
                <c:ptCount val="1"/>
                <c:pt idx="0">
                  <c:v>META</c:v>
                </c:pt>
              </c:strCache>
              <c:extLst xmlns:c15="http://schemas.microsoft.com/office/drawing/2012/chart"/>
            </c:strRef>
          </c:tx>
          <c:cat>
            <c:strRef>
              <c:f>ENDEUD!$F$30:$Q$30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ENDEUD!$F$35:$Q$35</c:f>
              <c:numCache>
                <c:formatCode>_(* #,##0_);_(* \(#,##0\);_(* "-"_);_(@_)</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B32F-4B3C-B5AF-29119016FC9A}"/>
            </c:ext>
          </c:extLst>
        </c:ser>
        <c:dLbls>
          <c:showLegendKey val="0"/>
          <c:showVal val="0"/>
          <c:showCatName val="0"/>
          <c:showSerName val="0"/>
          <c:showPercent val="0"/>
          <c:showBubbleSize val="0"/>
        </c:dLbls>
        <c:marker val="1"/>
        <c:smooth val="0"/>
        <c:axId val="235803776"/>
        <c:axId val="235805696"/>
        <c:extLst/>
      </c:lineChart>
      <c:catAx>
        <c:axId val="235803776"/>
        <c:scaling>
          <c:orientation val="minMax"/>
        </c:scaling>
        <c:delete val="0"/>
        <c:axPos val="b"/>
        <c:title>
          <c:tx>
            <c:rich>
              <a:bodyPr/>
              <a:lstStyle/>
              <a:p>
                <a:pPr>
                  <a:defRPr>
                    <a:solidFill>
                      <a:sysClr val="windowText" lastClr="000000"/>
                    </a:solidFill>
                  </a:defRPr>
                </a:pPr>
                <a:r>
                  <a:rPr lang="es-CO">
                    <a:solidFill>
                      <a:sysClr val="windowText" lastClr="000000"/>
                    </a:solidFill>
                  </a:rPr>
                  <a:t>MES</a:t>
                </a:r>
              </a:p>
            </c:rich>
          </c:tx>
          <c:overlay val="0"/>
        </c:title>
        <c:numFmt formatCode="General" sourceLinked="1"/>
        <c:majorTickMark val="none"/>
        <c:minorTickMark val="none"/>
        <c:tickLblPos val="nextTo"/>
        <c:txPr>
          <a:bodyPr rot="0" vert="horz"/>
          <a:lstStyle/>
          <a:p>
            <a:pPr>
              <a:defRPr sz="700">
                <a:solidFill>
                  <a:sysClr val="windowText" lastClr="000000"/>
                </a:solidFill>
              </a:defRPr>
            </a:pPr>
            <a:endParaRPr lang="es-CO"/>
          </a:p>
        </c:txPr>
        <c:crossAx val="235805696"/>
        <c:crossesAt val="0"/>
        <c:auto val="1"/>
        <c:lblAlgn val="ctr"/>
        <c:lblOffset val="100"/>
        <c:noMultiLvlLbl val="0"/>
      </c:catAx>
      <c:valAx>
        <c:axId val="235805696"/>
        <c:scaling>
          <c:orientation val="minMax"/>
        </c:scaling>
        <c:delete val="0"/>
        <c:axPos val="l"/>
        <c:majorGridlines/>
        <c:numFmt formatCode="General" sourceLinked="0"/>
        <c:majorTickMark val="out"/>
        <c:minorTickMark val="none"/>
        <c:tickLblPos val="nextTo"/>
        <c:txPr>
          <a:bodyPr rot="0" vert="horz"/>
          <a:lstStyle/>
          <a:p>
            <a:pPr>
              <a:defRPr sz="800">
                <a:solidFill>
                  <a:sysClr val="windowText" lastClr="000000"/>
                </a:solidFill>
              </a:defRPr>
            </a:pPr>
            <a:endParaRPr lang="es-CO"/>
          </a:p>
        </c:txPr>
        <c:crossAx val="23580377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txPr>
    <a:bodyPr/>
    <a:lstStyle/>
    <a:p>
      <a:pPr>
        <a:defRPr sz="600">
          <a:latin typeface="Arial" panose="020B0604020202020204" pitchFamily="34" charset="0"/>
          <a:cs typeface="Arial" panose="020B0604020202020204" pitchFamily="34" charset="0"/>
        </a:defRPr>
      </a:pPr>
      <a:endParaRPr lang="es-CO"/>
    </a:p>
  </c:txPr>
  <c:printSettings>
    <c:headerFooter alignWithMargins="0"/>
    <c:pageMargins b="1" l="0.75000000000001499" r="0.75000000000001499" t="1" header="0" footer="0"/>
    <c:pageSetup paperSize="9" orientation="landscape"/>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6912288025852401"/>
          <c:y val="0.181060866676136"/>
          <c:w val="0.89352749028642198"/>
          <c:h val="0.70675684884550605"/>
        </c:manualLayout>
      </c:layout>
      <c:lineChart>
        <c:grouping val="standard"/>
        <c:varyColors val="0"/>
        <c:ser>
          <c:idx val="1"/>
          <c:order val="0"/>
          <c:spPr>
            <a:ln>
              <a:solidFill>
                <a:schemeClr val="bg2">
                  <a:lumMod val="25000"/>
                </a:schemeClr>
              </a:solidFill>
            </a:ln>
          </c:spPr>
          <c:marker>
            <c:symbol val="none"/>
          </c:marker>
          <c:trendline>
            <c:spPr>
              <a:ln w="25400" cmpd="sng">
                <a:solidFill>
                  <a:schemeClr val="accent2">
                    <a:lumMod val="50000"/>
                  </a:schemeClr>
                </a:solidFill>
              </a:ln>
            </c:spPr>
            <c:trendlineType val="linear"/>
            <c:dispRSqr val="0"/>
            <c:dispEq val="0"/>
          </c:trendline>
          <c:cat>
            <c:strRef>
              <c:f>FACTUR!$F$30:$Q$30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FACTUR!$F$33:$Q$33</c:f>
              <c:numCache>
                <c:formatCode>_(* #,##0_);_(* \(#,##0\);_(* "-"_);_(@_)</c:formatCode>
                <c:ptCount val="12"/>
                <c:pt idx="0">
                  <c:v>3847930856.589994</c:v>
                </c:pt>
                <c:pt idx="1">
                  <c:v>3430909569.8099995</c:v>
                </c:pt>
                <c:pt idx="2">
                  <c:v>3890658063.0400009</c:v>
                </c:pt>
                <c:pt idx="3">
                  <c:v>3728249605</c:v>
                </c:pt>
                <c:pt idx="4">
                  <c:v>3929631631</c:v>
                </c:pt>
                <c:pt idx="5">
                  <c:v>4387671212</c:v>
                </c:pt>
                <c:pt idx="6">
                  <c:v>4485723755</c:v>
                </c:pt>
                <c:pt idx="7">
                  <c:v>5046892859</c:v>
                </c:pt>
                <c:pt idx="8">
                  <c:v>4602647809</c:v>
                </c:pt>
                <c:pt idx="9">
                  <c:v>4973573804</c:v>
                </c:pt>
                <c:pt idx="10">
                  <c:v>4984023184</c:v>
                </c:pt>
                <c:pt idx="11">
                  <c:v>4883381407.6399994</c:v>
                </c:pt>
              </c:numCache>
            </c:numRef>
          </c:val>
          <c:smooth val="0"/>
          <c:extLst>
            <c:ext xmlns:c16="http://schemas.microsoft.com/office/drawing/2014/chart" uri="{C3380CC4-5D6E-409C-BE32-E72D297353CC}">
              <c16:uniqueId val="{00000000-BEFB-407C-BDCD-922AD2A956D7}"/>
            </c:ext>
          </c:extLst>
        </c:ser>
        <c:ser>
          <c:idx val="2"/>
          <c:order val="1"/>
          <c:spPr>
            <a:ln>
              <a:solidFill>
                <a:srgbClr val="7030A0"/>
              </a:solidFill>
            </a:ln>
          </c:spPr>
          <c:marker>
            <c:symbol val="none"/>
          </c:marker>
          <c:cat>
            <c:strRef>
              <c:f>FACTUR!$F$30:$Q$30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FACTUR!$F$34:$Q$34</c:f>
              <c:numCache>
                <c:formatCode>_(* #,##0_);_(* \(#,##0\);_(* "-"_);_(@_)</c:formatCode>
                <c:ptCount val="12"/>
                <c:pt idx="0">
                  <c:v>2952069537</c:v>
                </c:pt>
                <c:pt idx="1">
                  <c:v>2545625620</c:v>
                </c:pt>
                <c:pt idx="2">
                  <c:v>2625056963</c:v>
                </c:pt>
                <c:pt idx="3">
                  <c:v>2602948795</c:v>
                </c:pt>
                <c:pt idx="4">
                  <c:v>3032568113</c:v>
                </c:pt>
                <c:pt idx="5">
                  <c:v>2804638528</c:v>
                </c:pt>
                <c:pt idx="6">
                  <c:v>4831109843</c:v>
                </c:pt>
                <c:pt idx="7">
                  <c:v>3239762230</c:v>
                </c:pt>
                <c:pt idx="8">
                  <c:v>3100975202</c:v>
                </c:pt>
                <c:pt idx="9">
                  <c:v>2393665381</c:v>
                </c:pt>
                <c:pt idx="10">
                  <c:v>3206660089</c:v>
                </c:pt>
                <c:pt idx="11">
                  <c:v>3555569230</c:v>
                </c:pt>
              </c:numCache>
            </c:numRef>
          </c:val>
          <c:smooth val="0"/>
          <c:extLst>
            <c:ext xmlns:c16="http://schemas.microsoft.com/office/drawing/2014/chart" uri="{C3380CC4-5D6E-409C-BE32-E72D297353CC}">
              <c16:uniqueId val="{00000001-BEFB-407C-BDCD-922AD2A956D7}"/>
            </c:ext>
          </c:extLst>
        </c:ser>
        <c:ser>
          <c:idx val="0"/>
          <c:order val="2"/>
          <c:marker>
            <c:symbol val="none"/>
          </c:marker>
          <c:cat>
            <c:strRef>
              <c:f>FACTUR!$F$30:$Q$30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FACTUR!$F$35:$Q$35</c:f>
              <c:numCache>
                <c:formatCode>_(* #,##0_);_(* \(#,##0\);_(* "-"_);_(@_)</c:formatCode>
                <c:ptCount val="12"/>
                <c:pt idx="0">
                  <c:v>3210167944</c:v>
                </c:pt>
                <c:pt idx="1">
                  <c:v>3210167944</c:v>
                </c:pt>
                <c:pt idx="2">
                  <c:v>3210167944</c:v>
                </c:pt>
                <c:pt idx="3">
                  <c:v>3210167944</c:v>
                </c:pt>
                <c:pt idx="4">
                  <c:v>3210167944</c:v>
                </c:pt>
                <c:pt idx="5">
                  <c:v>3210167944</c:v>
                </c:pt>
                <c:pt idx="6">
                  <c:v>3210167944</c:v>
                </c:pt>
                <c:pt idx="7">
                  <c:v>3210167944</c:v>
                </c:pt>
                <c:pt idx="8">
                  <c:v>3210167944</c:v>
                </c:pt>
                <c:pt idx="9">
                  <c:v>3210167944</c:v>
                </c:pt>
                <c:pt idx="10">
                  <c:v>3210167944</c:v>
                </c:pt>
                <c:pt idx="11">
                  <c:v>3210167944</c:v>
                </c:pt>
              </c:numCache>
            </c:numRef>
          </c:val>
          <c:smooth val="0"/>
          <c:extLst>
            <c:ext xmlns:c16="http://schemas.microsoft.com/office/drawing/2014/chart" uri="{C3380CC4-5D6E-409C-BE32-E72D297353CC}">
              <c16:uniqueId val="{00000002-BEFB-407C-BDCD-922AD2A956D7}"/>
            </c:ext>
          </c:extLst>
        </c:ser>
        <c:dLbls>
          <c:showLegendKey val="0"/>
          <c:showVal val="0"/>
          <c:showCatName val="0"/>
          <c:showSerName val="0"/>
          <c:showPercent val="0"/>
          <c:showBubbleSize val="0"/>
        </c:dLbls>
        <c:smooth val="0"/>
        <c:axId val="237240320"/>
        <c:axId val="237242240"/>
      </c:lineChart>
      <c:catAx>
        <c:axId val="23724032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7242240"/>
        <c:crosses val="autoZero"/>
        <c:auto val="1"/>
        <c:lblAlgn val="ctr"/>
        <c:lblOffset val="100"/>
        <c:tickLblSkip val="1"/>
        <c:tickMarkSkip val="1"/>
        <c:noMultiLvlLbl val="0"/>
      </c:catAx>
      <c:valAx>
        <c:axId val="237242240"/>
        <c:scaling>
          <c:orientation val="minMax"/>
        </c:scaling>
        <c:delete val="0"/>
        <c:axPos val="l"/>
        <c:majorGridlines/>
        <c:numFmt formatCode="_(* #,##0_);_(* \(#,##0\);_(* &quot;-&quot;_);_(@_)" sourceLinked="1"/>
        <c:majorTickMark val="out"/>
        <c:minorTickMark val="none"/>
        <c:tickLblPos val="nextTo"/>
        <c:txPr>
          <a:bodyPr rot="0" vert="horz"/>
          <a:lstStyle/>
          <a:p>
            <a:pPr>
              <a:defRPr>
                <a:solidFill>
                  <a:sysClr val="windowText" lastClr="000000"/>
                </a:solidFill>
              </a:defRPr>
            </a:pPr>
            <a:endParaRPr lang="es-CO"/>
          </a:p>
        </c:txPr>
        <c:crossAx val="237240320"/>
        <c:crosses val="autoZero"/>
        <c:crossBetween val="between"/>
      </c:valAx>
      <c:spPr>
        <a:solidFill>
          <a:schemeClr val="accent4">
            <a:lumMod val="20000"/>
            <a:lumOff val="80000"/>
          </a:schemeClr>
        </a:solidFill>
        <a:ln>
          <a:solidFill>
            <a:schemeClr val="accent4">
              <a:lumMod val="40000"/>
              <a:lumOff val="60000"/>
            </a:schemeClr>
          </a:solidFill>
        </a:ln>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1646494492448101"/>
          <c:y val="0.18818879933169499"/>
          <c:w val="0.89352749028642198"/>
          <c:h val="0.70675684884550605"/>
        </c:manualLayout>
      </c:layout>
      <c:barChart>
        <c:barDir val="col"/>
        <c:grouping val="clustered"/>
        <c:varyColors val="0"/>
        <c:ser>
          <c:idx val="0"/>
          <c:order val="0"/>
          <c:spPr>
            <a:ln>
              <a:solidFill>
                <a:srgbClr val="00B0F0"/>
              </a:solidFill>
            </a:ln>
          </c:spPr>
          <c:invertIfNegative val="0"/>
          <c:cat>
            <c:strRef>
              <c:f>'INGRESO UVR'!$F$31:$R$31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'INGRESO UVR'!$F$34:$P$34</c:f>
              <c:numCache>
                <c:formatCode>_(* #,##0.00_);_(* \(#,##0.00\);_(* "-"??_);_(@_)</c:formatCode>
                <c:ptCount val="11"/>
                <c:pt idx="0">
                  <c:v>23150.137273455584</c:v>
                </c:pt>
                <c:pt idx="1">
                  <c:v>18886.968230907773</c:v>
                </c:pt>
                <c:pt idx="2">
                  <c:v>22121.066615904849</c:v>
                </c:pt>
                <c:pt idx="3">
                  <c:v>20534.134887566339</c:v>
                </c:pt>
                <c:pt idx="4">
                  <c:v>20287.546558604961</c:v>
                </c:pt>
                <c:pt idx="5">
                  <c:v>21712.959258180639</c:v>
                </c:pt>
                <c:pt idx="6">
                  <c:v>21285.49893453965</c:v>
                </c:pt>
                <c:pt idx="7">
                  <c:v>22931.049749402875</c:v>
                </c:pt>
                <c:pt idx="8">
                  <c:v>20603.357635576685</c:v>
                </c:pt>
                <c:pt idx="9">
                  <c:v>21636.396030857588</c:v>
                </c:pt>
                <c:pt idx="10">
                  <c:v>21623.670402094966</c:v>
                </c:pt>
              </c:numCache>
            </c:numRef>
          </c:val>
          <c:extLst>
            <c:ext xmlns:c16="http://schemas.microsoft.com/office/drawing/2014/chart" uri="{C3380CC4-5D6E-409C-BE32-E72D297353CC}">
              <c16:uniqueId val="{00000000-8646-4CD9-A721-F65010533779}"/>
            </c:ext>
          </c:extLst>
        </c:ser>
        <c:ser>
          <c:idx val="2"/>
          <c:order val="1"/>
          <c:tx>
            <c:v>SERIE 3</c:v>
          </c:tx>
          <c:invertIfNegative val="0"/>
          <c:val>
            <c:numRef>
              <c:f>'INGRESO UVR'!$F$35:$Q$35</c:f>
              <c:numCache>
                <c:formatCode>_(* #,##0_);_(* \(#,##0\);_(* "-"_);_(@_)</c:formatCode>
                <c:ptCount val="12"/>
              </c:numCache>
            </c:numRef>
          </c:val>
          <c:extLst>
            <c:ext xmlns:c16="http://schemas.microsoft.com/office/drawing/2014/chart" uri="{C3380CC4-5D6E-409C-BE32-E72D297353CC}">
              <c16:uniqueId val="{00000001-8646-4CD9-A721-F65010533779}"/>
            </c:ext>
          </c:extLst>
        </c:ser>
        <c:dLbls>
          <c:showLegendKey val="0"/>
          <c:showVal val="0"/>
          <c:showCatName val="0"/>
          <c:showSerName val="0"/>
          <c:showPercent val="0"/>
          <c:showBubbleSize val="0"/>
        </c:dLbls>
        <c:gapWidth val="150"/>
        <c:axId val="237359104"/>
        <c:axId val="237361024"/>
      </c:barChart>
      <c:catAx>
        <c:axId val="23735910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7361024"/>
        <c:crosses val="autoZero"/>
        <c:auto val="1"/>
        <c:lblAlgn val="ctr"/>
        <c:lblOffset val="100"/>
        <c:tickLblSkip val="1"/>
        <c:tickMarkSkip val="1"/>
        <c:noMultiLvlLbl val="0"/>
      </c:catAx>
      <c:valAx>
        <c:axId val="237361024"/>
        <c:scaling>
          <c:orientation val="minMax"/>
        </c:scaling>
        <c:delete val="0"/>
        <c:axPos val="l"/>
        <c:majorGridlines/>
        <c:numFmt formatCode="#,##0.00" sourceLinked="0"/>
        <c:majorTickMark val="out"/>
        <c:minorTickMark val="none"/>
        <c:tickLblPos val="nextTo"/>
        <c:txPr>
          <a:bodyPr rot="0" vert="horz"/>
          <a:lstStyle/>
          <a:p>
            <a:pPr>
              <a:defRPr>
                <a:solidFill>
                  <a:sysClr val="windowText" lastClr="000000"/>
                </a:solidFill>
              </a:defRPr>
            </a:pPr>
            <a:endParaRPr lang="es-CO"/>
          </a:p>
        </c:txPr>
        <c:crossAx val="23735910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CO" sz="1600" b="1">
                <a:solidFill>
                  <a:sysClr val="windowText" lastClr="000000"/>
                </a:solidFill>
              </a:rPr>
              <a:t>GASTOS</a:t>
            </a:r>
            <a:r>
              <a:rPr lang="es-CO" sz="1600" b="1" baseline="0">
                <a:solidFill>
                  <a:sysClr val="windowText" lastClr="000000"/>
                </a:solidFill>
              </a:rPr>
              <a:t> Y COSTOS COMPARATIVO AÑO 2022</a:t>
            </a:r>
            <a:endParaRPr lang="es-CO" sz="1600" b="1">
              <a:solidFill>
                <a:sysClr val="windowText" lastClr="000000"/>
              </a:solidFill>
            </a:endParaRPr>
          </a:p>
        </c:rich>
      </c:tx>
      <c:overlay val="0"/>
      <c:spPr>
        <a:noFill/>
        <a:ln>
          <a:noFill/>
        </a:ln>
        <a:effectLst/>
      </c:spPr>
    </c:title>
    <c:autoTitleDeleted val="0"/>
    <c:plotArea>
      <c:layout/>
      <c:lineChart>
        <c:grouping val="standard"/>
        <c:varyColors val="0"/>
        <c:ser>
          <c:idx val="0"/>
          <c:order val="0"/>
          <c:spPr>
            <a:ln w="38100" cap="rnd">
              <a:solidFill>
                <a:schemeClr val="accent1"/>
              </a:solidFill>
              <a:round/>
            </a:ln>
            <a:effectLst/>
          </c:spPr>
          <c:marker>
            <c:symbol val="circle"/>
            <c:size val="5"/>
            <c:spPr>
              <a:solidFill>
                <a:schemeClr val="accent1"/>
              </a:solidFill>
              <a:ln w="9525">
                <a:solidFill>
                  <a:schemeClr val="accent1"/>
                </a:solidFill>
              </a:ln>
              <a:effectLst/>
            </c:spPr>
          </c:marker>
          <c:cat>
            <c:strRef>
              <c:f>'GASTOS Y COSTOS'!$F$30:$Q$30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'GASTOS Y COSTOS'!$F$31:$Q$31</c:f>
              <c:numCache>
                <c:formatCode>_(* #,##0_);_(* \(#,##0\);_(* "-"_);_(@_)</c:formatCode>
                <c:ptCount val="12"/>
                <c:pt idx="0">
                  <c:v>1093264072.47</c:v>
                </c:pt>
                <c:pt idx="1">
                  <c:v>2570466159.1400003</c:v>
                </c:pt>
                <c:pt idx="2">
                  <c:v>1991212091</c:v>
                </c:pt>
                <c:pt idx="3">
                  <c:v>1887771197</c:v>
                </c:pt>
                <c:pt idx="4">
                  <c:v>2114265454</c:v>
                </c:pt>
                <c:pt idx="5">
                  <c:v>1981901597</c:v>
                </c:pt>
                <c:pt idx="6">
                  <c:v>2160875745.77</c:v>
                </c:pt>
                <c:pt idx="7">
                  <c:v>2235645251.04</c:v>
                </c:pt>
                <c:pt idx="8">
                  <c:v>2205350393</c:v>
                </c:pt>
                <c:pt idx="9">
                  <c:v>2942562637</c:v>
                </c:pt>
                <c:pt idx="10">
                  <c:v>1921819738.6400032</c:v>
                </c:pt>
                <c:pt idx="11">
                  <c:v>3186574474</c:v>
                </c:pt>
              </c:numCache>
            </c:numRef>
          </c:val>
          <c:smooth val="0"/>
          <c:extLst>
            <c:ext xmlns:c16="http://schemas.microsoft.com/office/drawing/2014/chart" uri="{C3380CC4-5D6E-409C-BE32-E72D297353CC}">
              <c16:uniqueId val="{00000000-175B-4E82-A72F-414A22D4C90D}"/>
            </c:ext>
          </c:extLst>
        </c:ser>
        <c:ser>
          <c:idx val="1"/>
          <c:order val="1"/>
          <c:spPr>
            <a:ln w="38100" cap="rnd">
              <a:solidFill>
                <a:schemeClr val="accent2"/>
              </a:solidFill>
              <a:round/>
            </a:ln>
            <a:effectLst/>
          </c:spPr>
          <c:marker>
            <c:symbol val="circle"/>
            <c:size val="5"/>
            <c:spPr>
              <a:solidFill>
                <a:schemeClr val="accent2"/>
              </a:solidFill>
              <a:ln w="9525">
                <a:solidFill>
                  <a:schemeClr val="accent2"/>
                </a:solidFill>
              </a:ln>
              <a:effectLst/>
            </c:spPr>
          </c:marker>
          <c:cat>
            <c:strRef>
              <c:f>'GASTOS Y COSTOS'!$F$30:$Q$30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'GASTOS Y COSTOS'!$F$32:$Q$32</c:f>
              <c:numCache>
                <c:formatCode>#,##0</c:formatCode>
                <c:ptCount val="12"/>
                <c:pt idx="0">
                  <c:v>320801275</c:v>
                </c:pt>
                <c:pt idx="1">
                  <c:v>654345706.64999998</c:v>
                </c:pt>
                <c:pt idx="2">
                  <c:v>539723788</c:v>
                </c:pt>
                <c:pt idx="3">
                  <c:v>474732649</c:v>
                </c:pt>
                <c:pt idx="4">
                  <c:v>346928879</c:v>
                </c:pt>
                <c:pt idx="5">
                  <c:v>429924199.44</c:v>
                </c:pt>
                <c:pt idx="6">
                  <c:v>807737192.32000005</c:v>
                </c:pt>
                <c:pt idx="7">
                  <c:v>419307653.83999997</c:v>
                </c:pt>
                <c:pt idx="8">
                  <c:v>572338065</c:v>
                </c:pt>
                <c:pt idx="9">
                  <c:v>866871998</c:v>
                </c:pt>
                <c:pt idx="10">
                  <c:v>648421855</c:v>
                </c:pt>
                <c:pt idx="11">
                  <c:v>1243657588</c:v>
                </c:pt>
              </c:numCache>
            </c:numRef>
          </c:val>
          <c:smooth val="0"/>
          <c:extLst>
            <c:ext xmlns:c16="http://schemas.microsoft.com/office/drawing/2014/chart" uri="{C3380CC4-5D6E-409C-BE32-E72D297353CC}">
              <c16:uniqueId val="{00000001-175B-4E82-A72F-414A22D4C90D}"/>
            </c:ext>
          </c:extLst>
        </c:ser>
        <c:ser>
          <c:idx val="3"/>
          <c:order val="2"/>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'GASTOS Y COSTOS'!$F$30:$Q$30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'GASTOS Y COSTOS'!$F$34:$Q$34</c:f>
              <c:numCache>
                <c:formatCode>_(* #,##0_);_(* \(#,##0\);_(* "-"_);_(@_)</c:formatCode>
                <c:ptCount val="12"/>
                <c:pt idx="0">
                  <c:v>1610006160</c:v>
                </c:pt>
                <c:pt idx="1">
                  <c:v>1574617063</c:v>
                </c:pt>
                <c:pt idx="2">
                  <c:v>1800217561</c:v>
                </c:pt>
                <c:pt idx="3">
                  <c:v>1445231039</c:v>
                </c:pt>
                <c:pt idx="4">
                  <c:v>1590707765</c:v>
                </c:pt>
                <c:pt idx="5">
                  <c:v>2647071493</c:v>
                </c:pt>
                <c:pt idx="6">
                  <c:v>2541934905</c:v>
                </c:pt>
                <c:pt idx="7">
                  <c:v>1670984781</c:v>
                </c:pt>
                <c:pt idx="8">
                  <c:v>2589983661</c:v>
                </c:pt>
                <c:pt idx="9">
                  <c:v>1554709207</c:v>
                </c:pt>
                <c:pt idx="10">
                  <c:v>1465416622</c:v>
                </c:pt>
                <c:pt idx="11">
                  <c:v>5018738150</c:v>
                </c:pt>
              </c:numCache>
            </c:numRef>
          </c:val>
          <c:smooth val="0"/>
          <c:extLst>
            <c:ext xmlns:c16="http://schemas.microsoft.com/office/drawing/2014/chart" uri="{C3380CC4-5D6E-409C-BE32-E72D297353CC}">
              <c16:uniqueId val="{00000003-175B-4E82-A72F-414A22D4C90D}"/>
            </c:ext>
          </c:extLst>
        </c:ser>
        <c:ser>
          <c:idx val="4"/>
          <c:order val="3"/>
          <c:spPr>
            <a:ln w="34925" cap="rnd">
              <a:solidFill>
                <a:schemeClr val="accent3">
                  <a:lumMod val="50000"/>
                </a:schemeClr>
              </a:solidFill>
              <a:round/>
            </a:ln>
            <a:effectLst/>
          </c:spPr>
          <c:marker>
            <c:symbol val="circle"/>
            <c:size val="5"/>
            <c:spPr>
              <a:solidFill>
                <a:schemeClr val="accent5"/>
              </a:solidFill>
              <a:ln w="19050">
                <a:solidFill>
                  <a:schemeClr val="accent3">
                    <a:lumMod val="50000"/>
                  </a:schemeClr>
                </a:solidFill>
              </a:ln>
              <a:effectLst/>
            </c:spPr>
          </c:marker>
          <c:cat>
            <c:strRef>
              <c:f>'GASTOS Y COSTOS'!$F$30:$Q$30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'GASTOS Y COSTOS'!$F$35:$Q$35</c:f>
              <c:numCache>
                <c:formatCode>_(* #,##0_);_(* \(#,##0\);_(* "-"_);_(@_)</c:formatCode>
                <c:ptCount val="12"/>
                <c:pt idx="0">
                  <c:v>2412883053.148088</c:v>
                </c:pt>
                <c:pt idx="1">
                  <c:v>2412883053.148088</c:v>
                </c:pt>
                <c:pt idx="2">
                  <c:v>2412883053.148088</c:v>
                </c:pt>
                <c:pt idx="3">
                  <c:v>2412883053.148088</c:v>
                </c:pt>
                <c:pt idx="4">
                  <c:v>2412883053.148088</c:v>
                </c:pt>
                <c:pt idx="5">
                  <c:v>2412883053.148088</c:v>
                </c:pt>
                <c:pt idx="6">
                  <c:v>2412883053.148088</c:v>
                </c:pt>
                <c:pt idx="7">
                  <c:v>2412883053.148088</c:v>
                </c:pt>
                <c:pt idx="8">
                  <c:v>2412883053.148088</c:v>
                </c:pt>
                <c:pt idx="9">
                  <c:v>2412883053.148088</c:v>
                </c:pt>
                <c:pt idx="10">
                  <c:v>2412883053.148088</c:v>
                </c:pt>
                <c:pt idx="11">
                  <c:v>2412883053.148088</c:v>
                </c:pt>
              </c:numCache>
            </c:numRef>
          </c:val>
          <c:smooth val="0"/>
          <c:extLst>
            <c:ext xmlns:c16="http://schemas.microsoft.com/office/drawing/2014/chart" uri="{C3380CC4-5D6E-409C-BE32-E72D297353CC}">
              <c16:uniqueId val="{00000004-175B-4E82-A72F-414A22D4C90D}"/>
            </c:ext>
          </c:extLst>
        </c:ser>
        <c:dLbls>
          <c:showLegendKey val="0"/>
          <c:showVal val="0"/>
          <c:showCatName val="0"/>
          <c:showSerName val="0"/>
          <c:showPercent val="0"/>
          <c:showBubbleSize val="0"/>
        </c:dLbls>
        <c:marker val="1"/>
        <c:smooth val="0"/>
        <c:axId val="230070912"/>
        <c:axId val="230081280"/>
      </c:lineChart>
      <c:catAx>
        <c:axId val="23007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0081280"/>
        <c:crosses val="autoZero"/>
        <c:auto val="1"/>
        <c:lblAlgn val="ctr"/>
        <c:lblOffset val="100"/>
        <c:noMultiLvlLbl val="0"/>
      </c:catAx>
      <c:valAx>
        <c:axId val="2300812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0070912"/>
        <c:crosses val="autoZero"/>
        <c:crossBetween val="between"/>
      </c:valAx>
      <c:spPr>
        <a:solidFill>
          <a:schemeClr val="accent4">
            <a:lumMod val="20000"/>
            <a:lumOff val="80000"/>
          </a:schemeClr>
        </a:solidFill>
        <a:ln>
          <a:noFill/>
        </a:ln>
        <a:effectLst/>
      </c:spPr>
    </c:plotArea>
    <c:plotVisOnly val="1"/>
    <c:dispBlanksAs val="gap"/>
    <c:showDLblsOverMax val="0"/>
  </c:chart>
  <c:spPr>
    <a:solidFill>
      <a:schemeClr val="accent4">
        <a:lumMod val="40000"/>
        <a:lumOff val="6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1646494492448101"/>
          <c:y val="0.18818879933169499"/>
          <c:w val="0.89352749028642198"/>
          <c:h val="0.70675684884550605"/>
        </c:manualLayout>
      </c:layout>
      <c:barChart>
        <c:barDir val="col"/>
        <c:grouping val="clustered"/>
        <c:varyColors val="0"/>
        <c:ser>
          <c:idx val="0"/>
          <c:order val="0"/>
          <c:spPr>
            <a:ln>
              <a:solidFill>
                <a:srgbClr val="00B0F0"/>
              </a:solidFill>
            </a:ln>
          </c:spPr>
          <c:invertIfNegative val="0"/>
          <c:cat>
            <c:strRef>
              <c:f>'GASTO UVR'!$F$31:$R$31</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AÑO</c:v>
                </c:pt>
              </c:strCache>
            </c:strRef>
          </c:cat>
          <c:val>
            <c:numRef>
              <c:f>'GASTO UVR'!$F$34:$P$34</c:f>
              <c:numCache>
                <c:formatCode>#,##0</c:formatCode>
                <c:ptCount val="11"/>
                <c:pt idx="0">
                  <c:v>8825.6095322884321</c:v>
                </c:pt>
                <c:pt idx="1">
                  <c:v>17752.411720721375</c:v>
                </c:pt>
                <c:pt idx="2">
                  <c:v>14390.110945960834</c:v>
                </c:pt>
                <c:pt idx="3">
                  <c:v>13011.996992126886</c:v>
                </c:pt>
                <c:pt idx="4">
                  <c:v>12706.431367920803</c:v>
                </c:pt>
                <c:pt idx="5">
                  <c:v>11935.232319301411</c:v>
                </c:pt>
                <c:pt idx="6">
                  <c:v>14086.557929552066</c:v>
                </c:pt>
                <c:pt idx="7">
                  <c:v>12063.037366754799</c:v>
                </c:pt>
                <c:pt idx="8">
                  <c:v>12434.08383072039</c:v>
                </c:pt>
                <c:pt idx="9">
                  <c:v>16572.074661933664</c:v>
                </c:pt>
                <c:pt idx="10">
                  <c:v>11151.243688642266</c:v>
                </c:pt>
              </c:numCache>
            </c:numRef>
          </c:val>
          <c:extLst>
            <c:ext xmlns:c16="http://schemas.microsoft.com/office/drawing/2014/chart" uri="{C3380CC4-5D6E-409C-BE32-E72D297353CC}">
              <c16:uniqueId val="{00000000-49F4-4A20-8B24-B300111045DF}"/>
            </c:ext>
          </c:extLst>
        </c:ser>
        <c:ser>
          <c:idx val="2"/>
          <c:order val="1"/>
          <c:tx>
            <c:v>SERIE 3</c:v>
          </c:tx>
          <c:invertIfNegative val="0"/>
          <c:val>
            <c:numRef>
              <c:f>'GASTO UVR'!$F$35:$Q$35</c:f>
              <c:numCache>
                <c:formatCode>_(* #,##0_);_(* \(#,##0\);_(* "-"_);_(@_)</c:formatCode>
                <c:ptCount val="12"/>
                <c:pt idx="0">
                  <c:v>13087.834887758423</c:v>
                </c:pt>
                <c:pt idx="1">
                  <c:v>14281.79272559791</c:v>
                </c:pt>
                <c:pt idx="2">
                  <c:v>11197.564556576852</c:v>
                </c:pt>
                <c:pt idx="3">
                  <c:v>8443.4238374883207</c:v>
                </c:pt>
                <c:pt idx="4">
                  <c:v>8201.7796823949084</c:v>
                </c:pt>
                <c:pt idx="5">
                  <c:v>15846.505500504551</c:v>
                </c:pt>
                <c:pt idx="6">
                  <c:v>15123.73312436424</c:v>
                </c:pt>
                <c:pt idx="7">
                  <c:v>12414.982643012654</c:v>
                </c:pt>
                <c:pt idx="8">
                  <c:v>19996.816401816555</c:v>
                </c:pt>
                <c:pt idx="9">
                  <c:v>14032.583407947086</c:v>
                </c:pt>
                <c:pt idx="10">
                  <c:v>13965.044348566757</c:v>
                </c:pt>
                <c:pt idx="11">
                  <c:v>19946.338608651415</c:v>
                </c:pt>
              </c:numCache>
            </c:numRef>
          </c:val>
          <c:extLst>
            <c:ext xmlns:c16="http://schemas.microsoft.com/office/drawing/2014/chart" uri="{C3380CC4-5D6E-409C-BE32-E72D297353CC}">
              <c16:uniqueId val="{00000001-49F4-4A20-8B24-B300111045DF}"/>
            </c:ext>
          </c:extLst>
        </c:ser>
        <c:dLbls>
          <c:showLegendKey val="0"/>
          <c:showVal val="0"/>
          <c:showCatName val="0"/>
          <c:showSerName val="0"/>
          <c:showPercent val="0"/>
          <c:showBubbleSize val="0"/>
        </c:dLbls>
        <c:gapWidth val="150"/>
        <c:axId val="236624896"/>
        <c:axId val="236631168"/>
      </c:barChart>
      <c:catAx>
        <c:axId val="236624896"/>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6631168"/>
        <c:crosses val="autoZero"/>
        <c:auto val="1"/>
        <c:lblAlgn val="ctr"/>
        <c:lblOffset val="100"/>
        <c:tickLblSkip val="1"/>
        <c:tickMarkSkip val="1"/>
        <c:noMultiLvlLbl val="0"/>
      </c:catAx>
      <c:valAx>
        <c:axId val="236631168"/>
        <c:scaling>
          <c:orientation val="minMax"/>
        </c:scaling>
        <c:delete val="0"/>
        <c:axPos val="l"/>
        <c:majorGridlines/>
        <c:numFmt formatCode="#,##0.00" sourceLinked="0"/>
        <c:majorTickMark val="out"/>
        <c:minorTickMark val="none"/>
        <c:tickLblPos val="nextTo"/>
        <c:txPr>
          <a:bodyPr rot="0" vert="horz"/>
          <a:lstStyle/>
          <a:p>
            <a:pPr>
              <a:defRPr>
                <a:solidFill>
                  <a:sysClr val="windowText" lastClr="000000"/>
                </a:solidFill>
              </a:defRPr>
            </a:pPr>
            <a:endParaRPr lang="es-CO"/>
          </a:p>
        </c:txPr>
        <c:crossAx val="23662489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1646494492448101"/>
          <c:y val="0.18818879933169499"/>
          <c:w val="0.89352749028642198"/>
          <c:h val="0.70675684884550605"/>
        </c:manualLayout>
      </c:layout>
      <c:barChart>
        <c:barDir val="col"/>
        <c:grouping val="clustered"/>
        <c:varyColors val="0"/>
        <c:ser>
          <c:idx val="0"/>
          <c:order val="0"/>
          <c:tx>
            <c:strRef>
              <c:f>EFICIENCIA!$D$32</c:f>
              <c:strCache>
                <c:ptCount val="1"/>
                <c:pt idx="0">
                  <c:v>INGRESO POR UVR</c:v>
                </c:pt>
              </c:strCache>
            </c:strRef>
          </c:tx>
          <c:spPr>
            <a:ln>
              <a:solidFill>
                <a:srgbClr val="00B0F0"/>
              </a:solidFill>
            </a:ln>
          </c:spPr>
          <c:invertIfNegative val="0"/>
          <c:cat>
            <c:strRef>
              <c:f>EFICIENCIA!$F$31:$Q$31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EFICIENCIA!$F$32:$Q$32</c:f>
              <c:numCache>
                <c:formatCode>#,##0</c:formatCode>
                <c:ptCount val="12"/>
                <c:pt idx="0">
                  <c:v>23150.137273455584</c:v>
                </c:pt>
                <c:pt idx="1">
                  <c:v>18886.968230907773</c:v>
                </c:pt>
                <c:pt idx="2">
                  <c:v>22121.066615904849</c:v>
                </c:pt>
                <c:pt idx="3">
                  <c:v>20534.134887566339</c:v>
                </c:pt>
                <c:pt idx="4">
                  <c:v>20287.546558604961</c:v>
                </c:pt>
                <c:pt idx="5">
                  <c:v>21712.959258180639</c:v>
                </c:pt>
                <c:pt idx="6">
                  <c:v>21285.49893453965</c:v>
                </c:pt>
                <c:pt idx="7">
                  <c:v>22931.049749402875</c:v>
                </c:pt>
                <c:pt idx="8">
                  <c:v>20603.357635576685</c:v>
                </c:pt>
                <c:pt idx="9">
                  <c:v>21636.396030857588</c:v>
                </c:pt>
                <c:pt idx="10">
                  <c:v>21623.670402094966</c:v>
                </c:pt>
                <c:pt idx="11">
                  <c:v>21719.526660177791</c:v>
                </c:pt>
              </c:numCache>
            </c:numRef>
          </c:val>
          <c:extLst>
            <c:ext xmlns:c16="http://schemas.microsoft.com/office/drawing/2014/chart" uri="{C3380CC4-5D6E-409C-BE32-E72D297353CC}">
              <c16:uniqueId val="{00000000-3A48-44EC-915D-92172DD2766C}"/>
            </c:ext>
          </c:extLst>
        </c:ser>
        <c:ser>
          <c:idx val="2"/>
          <c:order val="1"/>
          <c:tx>
            <c:strRef>
              <c:f>EFICIENCIA!$D$33</c:f>
              <c:strCache>
                <c:ptCount val="1"/>
                <c:pt idx="0">
                  <c:v>GASTO POR UVR </c:v>
                </c:pt>
              </c:strCache>
            </c:strRef>
          </c:tx>
          <c:invertIfNegative val="0"/>
          <c:cat>
            <c:strRef>
              <c:f>EFICIENCIA!$F$31:$Q$31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EFICIENCIA!$F$33:$Q$33</c:f>
              <c:numCache>
                <c:formatCode>#,##0</c:formatCode>
                <c:ptCount val="12"/>
                <c:pt idx="0">
                  <c:v>8825.6095322884321</c:v>
                </c:pt>
                <c:pt idx="1">
                  <c:v>17752.411720721375</c:v>
                </c:pt>
                <c:pt idx="2">
                  <c:v>14390.110945960834</c:v>
                </c:pt>
                <c:pt idx="3">
                  <c:v>13011.996992126886</c:v>
                </c:pt>
                <c:pt idx="4">
                  <c:v>12706.431367920803</c:v>
                </c:pt>
                <c:pt idx="5">
                  <c:v>11935.232319301411</c:v>
                </c:pt>
                <c:pt idx="6">
                  <c:v>14086.557929552066</c:v>
                </c:pt>
                <c:pt idx="7">
                  <c:v>12063.037366754799</c:v>
                </c:pt>
                <c:pt idx="8">
                  <c:v>12434.08383072039</c:v>
                </c:pt>
                <c:pt idx="9">
                  <c:v>16572.074661933664</c:v>
                </c:pt>
                <c:pt idx="10">
                  <c:v>11151.243688642266</c:v>
                </c:pt>
                <c:pt idx="11">
                  <c:v>19704.081116999027</c:v>
                </c:pt>
              </c:numCache>
            </c:numRef>
          </c:val>
          <c:extLst>
            <c:ext xmlns:c16="http://schemas.microsoft.com/office/drawing/2014/chart" uri="{C3380CC4-5D6E-409C-BE32-E72D297353CC}">
              <c16:uniqueId val="{00000001-3A48-44EC-915D-92172DD2766C}"/>
            </c:ext>
          </c:extLst>
        </c:ser>
        <c:ser>
          <c:idx val="1"/>
          <c:order val="2"/>
          <c:tx>
            <c:strRef>
              <c:f>EFICIENCIA!$D$34</c:f>
              <c:strCache>
                <c:ptCount val="1"/>
                <c:pt idx="0">
                  <c:v>RESULTADO</c:v>
                </c:pt>
              </c:strCache>
            </c:strRef>
          </c:tx>
          <c:invertIfNegative val="0"/>
          <c:val>
            <c:numRef>
              <c:f>EFICIENCIA!$F$34:$Q$34</c:f>
              <c:numCache>
                <c:formatCode>#,##0</c:formatCode>
                <c:ptCount val="12"/>
                <c:pt idx="0">
                  <c:v>14324.527741167152</c:v>
                </c:pt>
                <c:pt idx="1">
                  <c:v>1134.5565101863976</c:v>
                </c:pt>
                <c:pt idx="2">
                  <c:v>7730.9556699440145</c:v>
                </c:pt>
                <c:pt idx="3">
                  <c:v>7522.1378954394531</c:v>
                </c:pt>
                <c:pt idx="4">
                  <c:v>7581.1151906841587</c:v>
                </c:pt>
                <c:pt idx="5">
                  <c:v>9777.7269388792283</c:v>
                </c:pt>
                <c:pt idx="6">
                  <c:v>7198.9410049875842</c:v>
                </c:pt>
                <c:pt idx="7">
                  <c:v>10868.012382648076</c:v>
                </c:pt>
                <c:pt idx="8">
                  <c:v>8169.2738048562951</c:v>
                </c:pt>
                <c:pt idx="9">
                  <c:v>5064.3213689239237</c:v>
                </c:pt>
                <c:pt idx="10">
                  <c:v>10472.4267134527</c:v>
                </c:pt>
                <c:pt idx="11">
                  <c:v>2015.4455431787646</c:v>
                </c:pt>
              </c:numCache>
            </c:numRef>
          </c:val>
          <c:extLst>
            <c:ext xmlns:c16="http://schemas.microsoft.com/office/drawing/2014/chart" uri="{C3380CC4-5D6E-409C-BE32-E72D297353CC}">
              <c16:uniqueId val="{00000003-3A48-44EC-915D-92172DD2766C}"/>
            </c:ext>
          </c:extLst>
        </c:ser>
        <c:dLbls>
          <c:showLegendKey val="0"/>
          <c:showVal val="0"/>
          <c:showCatName val="0"/>
          <c:showSerName val="0"/>
          <c:showPercent val="0"/>
          <c:showBubbleSize val="0"/>
        </c:dLbls>
        <c:gapWidth val="150"/>
        <c:axId val="236655360"/>
        <c:axId val="236657280"/>
      </c:barChart>
      <c:catAx>
        <c:axId val="23665536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6657280"/>
        <c:crosses val="autoZero"/>
        <c:auto val="1"/>
        <c:lblAlgn val="ctr"/>
        <c:lblOffset val="100"/>
        <c:tickLblSkip val="1"/>
        <c:tickMarkSkip val="1"/>
        <c:noMultiLvlLbl val="0"/>
      </c:catAx>
      <c:valAx>
        <c:axId val="236657280"/>
        <c:scaling>
          <c:orientation val="minMax"/>
        </c:scaling>
        <c:delete val="0"/>
        <c:axPos val="l"/>
        <c:majorGridlines/>
        <c:numFmt formatCode="#,##0.00" sourceLinked="0"/>
        <c:majorTickMark val="out"/>
        <c:minorTickMark val="none"/>
        <c:tickLblPos val="nextTo"/>
        <c:txPr>
          <a:bodyPr rot="0" vert="horz"/>
          <a:lstStyle/>
          <a:p>
            <a:pPr>
              <a:defRPr>
                <a:solidFill>
                  <a:sysClr val="windowText" lastClr="000000"/>
                </a:solidFill>
              </a:defRPr>
            </a:pPr>
            <a:endParaRPr lang="es-CO"/>
          </a:p>
        </c:txPr>
        <c:crossAx val="23665536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2936436621892899"/>
          <c:y val="0.194963678903052"/>
          <c:w val="0.89352749028642198"/>
          <c:h val="0.70675684884550605"/>
        </c:manualLayout>
      </c:layout>
      <c:lineChart>
        <c:grouping val="standard"/>
        <c:varyColors val="0"/>
        <c:ser>
          <c:idx val="0"/>
          <c:order val="0"/>
          <c:spPr>
            <a:ln>
              <a:solidFill>
                <a:srgbClr val="00B0F0"/>
              </a:solidFill>
            </a:ln>
          </c:spPr>
          <c:marker>
            <c:symbol val="none"/>
          </c:marker>
          <c:cat>
            <c:strRef>
              <c:f>'Valor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'Valor PERSONAL'!$F$33:$Q$33</c:f>
              <c:numCache>
                <c:formatCode>#,##0</c:formatCode>
                <c:ptCount val="12"/>
                <c:pt idx="0">
                  <c:v>778234192</c:v>
                </c:pt>
                <c:pt idx="1">
                  <c:v>2471134730.1500001</c:v>
                </c:pt>
                <c:pt idx="2">
                  <c:v>1188977463</c:v>
                </c:pt>
                <c:pt idx="3">
                  <c:v>1829739847</c:v>
                </c:pt>
                <c:pt idx="4">
                  <c:v>2227590028.5</c:v>
                </c:pt>
                <c:pt idx="5">
                  <c:v>1614378850</c:v>
                </c:pt>
                <c:pt idx="6">
                  <c:v>2085307395</c:v>
                </c:pt>
                <c:pt idx="7">
                  <c:v>1796313465</c:v>
                </c:pt>
                <c:pt idx="8">
                  <c:v>2034285366</c:v>
                </c:pt>
                <c:pt idx="9">
                  <c:v>2692214755</c:v>
                </c:pt>
                <c:pt idx="10">
                  <c:v>1550019874.3</c:v>
                </c:pt>
                <c:pt idx="11">
                  <c:v>3233228752</c:v>
                </c:pt>
              </c:numCache>
            </c:numRef>
          </c:val>
          <c:smooth val="0"/>
          <c:extLst>
            <c:ext xmlns:c16="http://schemas.microsoft.com/office/drawing/2014/chart" uri="{C3380CC4-5D6E-409C-BE32-E72D297353CC}">
              <c16:uniqueId val="{00000000-54B3-48A5-BA87-513D30D6D4E8}"/>
            </c:ext>
          </c:extLst>
        </c:ser>
        <c:ser>
          <c:idx val="1"/>
          <c:order val="1"/>
          <c:spPr>
            <a:ln>
              <a:solidFill>
                <a:schemeClr val="accent2">
                  <a:lumMod val="50000"/>
                </a:schemeClr>
              </a:solidFill>
            </a:ln>
          </c:spPr>
          <c:marker>
            <c:symbol val="none"/>
          </c:marker>
          <c:cat>
            <c:strRef>
              <c:f>'Valor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'Valor PERSONAL'!$F$34:$Q$34</c:f>
              <c:numCache>
                <c:formatCode>#,##0</c:formatCode>
                <c:ptCount val="12"/>
                <c:pt idx="0">
                  <c:v>1193663515</c:v>
                </c:pt>
                <c:pt idx="1">
                  <c:v>1236443636</c:v>
                </c:pt>
                <c:pt idx="2">
                  <c:v>1316851352</c:v>
                </c:pt>
                <c:pt idx="3">
                  <c:v>1254468326</c:v>
                </c:pt>
                <c:pt idx="4">
                  <c:v>1383071570</c:v>
                </c:pt>
                <c:pt idx="5">
                  <c:v>1297142200</c:v>
                </c:pt>
                <c:pt idx="6">
                  <c:v>1542865640</c:v>
                </c:pt>
                <c:pt idx="7">
                  <c:v>1428607597</c:v>
                </c:pt>
                <c:pt idx="8">
                  <c:v>1337456764</c:v>
                </c:pt>
                <c:pt idx="9">
                  <c:v>1345715293</c:v>
                </c:pt>
                <c:pt idx="10">
                  <c:v>1166130032</c:v>
                </c:pt>
                <c:pt idx="11">
                  <c:v>2388935787</c:v>
                </c:pt>
              </c:numCache>
            </c:numRef>
          </c:val>
          <c:smooth val="0"/>
          <c:extLst>
            <c:ext xmlns:c16="http://schemas.microsoft.com/office/drawing/2014/chart" uri="{C3380CC4-5D6E-409C-BE32-E72D297353CC}">
              <c16:uniqueId val="{00000001-54B3-48A5-BA87-513D30D6D4E8}"/>
            </c:ext>
          </c:extLst>
        </c:ser>
        <c:ser>
          <c:idx val="2"/>
          <c:order val="2"/>
          <c:spPr>
            <a:ln>
              <a:solidFill>
                <a:schemeClr val="accent3">
                  <a:lumMod val="50000"/>
                </a:schemeClr>
              </a:solidFill>
            </a:ln>
          </c:spPr>
          <c:marker>
            <c:symbol val="none"/>
          </c:marker>
          <c:cat>
            <c:strRef>
              <c:f>'Valor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'Valor PERSONAL'!$F$35:$Q$35</c:f>
              <c:numCache>
                <c:formatCode>#,##0</c:formatCode>
                <c:ptCount val="12"/>
                <c:pt idx="0">
                  <c:v>1330253763.9166667</c:v>
                </c:pt>
                <c:pt idx="1">
                  <c:v>1330253763.9166667</c:v>
                </c:pt>
                <c:pt idx="2">
                  <c:v>1330253763.9166667</c:v>
                </c:pt>
                <c:pt idx="3">
                  <c:v>1330253763.9166667</c:v>
                </c:pt>
                <c:pt idx="4">
                  <c:v>1330253763.9166667</c:v>
                </c:pt>
                <c:pt idx="5">
                  <c:v>1330253763.9166667</c:v>
                </c:pt>
                <c:pt idx="6">
                  <c:v>1330253763.9166667</c:v>
                </c:pt>
                <c:pt idx="7">
                  <c:v>1330253763.9166667</c:v>
                </c:pt>
                <c:pt idx="8">
                  <c:v>1330253763.9166667</c:v>
                </c:pt>
                <c:pt idx="9">
                  <c:v>1330253763.9166667</c:v>
                </c:pt>
                <c:pt idx="10">
                  <c:v>1330253763.9166667</c:v>
                </c:pt>
                <c:pt idx="11">
                  <c:v>1330253763.9166667</c:v>
                </c:pt>
              </c:numCache>
            </c:numRef>
          </c:val>
          <c:smooth val="0"/>
          <c:extLst>
            <c:ext xmlns:c16="http://schemas.microsoft.com/office/drawing/2014/chart" uri="{C3380CC4-5D6E-409C-BE32-E72D297353CC}">
              <c16:uniqueId val="{00000002-54B3-48A5-BA87-513D30D6D4E8}"/>
            </c:ext>
          </c:extLst>
        </c:ser>
        <c:dLbls>
          <c:showLegendKey val="0"/>
          <c:showVal val="0"/>
          <c:showCatName val="0"/>
          <c:showSerName val="0"/>
          <c:showPercent val="0"/>
          <c:showBubbleSize val="0"/>
        </c:dLbls>
        <c:smooth val="0"/>
        <c:axId val="237451904"/>
        <c:axId val="237466368"/>
      </c:lineChart>
      <c:catAx>
        <c:axId val="237451904"/>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7466368"/>
        <c:crosses val="autoZero"/>
        <c:auto val="1"/>
        <c:lblAlgn val="ctr"/>
        <c:lblOffset val="100"/>
        <c:tickLblSkip val="1"/>
        <c:tickMarkSkip val="1"/>
        <c:noMultiLvlLbl val="0"/>
      </c:catAx>
      <c:valAx>
        <c:axId val="237466368"/>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7451904"/>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2936436621892899"/>
          <c:y val="0.194963678903052"/>
          <c:w val="0.89352749028642198"/>
          <c:h val="0.70675684884550605"/>
        </c:manualLayout>
      </c:layout>
      <c:lineChart>
        <c:grouping val="standard"/>
        <c:varyColors val="0"/>
        <c:ser>
          <c:idx val="0"/>
          <c:order val="0"/>
          <c:spPr>
            <a:ln>
              <a:solidFill>
                <a:srgbClr val="00B0F0"/>
              </a:solidFill>
            </a:ln>
          </c:spPr>
          <c:marker>
            <c:symbol val="none"/>
          </c:marker>
          <c:cat>
            <c:strRef>
              <c:f>'DEUDA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'DEUDA PERSONAL'!$F$33:$Q$33</c:f>
              <c:numCache>
                <c:formatCode>#,##0</c:formatCode>
                <c:ptCount val="12"/>
                <c:pt idx="0">
                  <c:v>622804257</c:v>
                </c:pt>
                <c:pt idx="1">
                  <c:v>1200491308</c:v>
                </c:pt>
                <c:pt idx="2">
                  <c:v>1072706736</c:v>
                </c:pt>
                <c:pt idx="3">
                  <c:v>582746817</c:v>
                </c:pt>
                <c:pt idx="4">
                  <c:v>707308611</c:v>
                </c:pt>
                <c:pt idx="5">
                  <c:v>1540444355</c:v>
                </c:pt>
                <c:pt idx="6">
                  <c:v>774553560</c:v>
                </c:pt>
                <c:pt idx="7">
                  <c:v>767971021</c:v>
                </c:pt>
                <c:pt idx="8">
                  <c:v>932196745</c:v>
                </c:pt>
                <c:pt idx="9">
                  <c:v>718834379</c:v>
                </c:pt>
                <c:pt idx="10">
                  <c:v>933011878</c:v>
                </c:pt>
                <c:pt idx="11">
                  <c:v>0</c:v>
                </c:pt>
              </c:numCache>
            </c:numRef>
          </c:val>
          <c:smooth val="0"/>
          <c:extLst>
            <c:ext xmlns:c16="http://schemas.microsoft.com/office/drawing/2014/chart" uri="{C3380CC4-5D6E-409C-BE32-E72D297353CC}">
              <c16:uniqueId val="{00000000-5B65-4F9F-A061-CDA34D0A6A64}"/>
            </c:ext>
          </c:extLst>
        </c:ser>
        <c:ser>
          <c:idx val="1"/>
          <c:order val="1"/>
          <c:spPr>
            <a:ln>
              <a:solidFill>
                <a:schemeClr val="accent2">
                  <a:lumMod val="50000"/>
                </a:schemeClr>
              </a:solidFill>
            </a:ln>
          </c:spPr>
          <c:marker>
            <c:symbol val="none"/>
          </c:marker>
          <c:cat>
            <c:strRef>
              <c:f>'DEUDA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'DEUDA PERSONAL'!$F$34:$Q$34</c:f>
              <c:numCache>
                <c:formatCode>#,##0</c:formatCode>
                <c:ptCount val="12"/>
                <c:pt idx="0">
                  <c:v>182994165</c:v>
                </c:pt>
                <c:pt idx="1">
                  <c:v>1626104327</c:v>
                </c:pt>
                <c:pt idx="2">
                  <c:v>906873043</c:v>
                </c:pt>
                <c:pt idx="3">
                  <c:v>1393078829</c:v>
                </c:pt>
                <c:pt idx="4">
                  <c:v>1639923389</c:v>
                </c:pt>
                <c:pt idx="5">
                  <c:v>963205224</c:v>
                </c:pt>
                <c:pt idx="6">
                  <c:v>1001338124</c:v>
                </c:pt>
                <c:pt idx="7">
                  <c:v>1428607597</c:v>
                </c:pt>
                <c:pt idx="8">
                  <c:v>1337456764</c:v>
                </c:pt>
                <c:pt idx="9">
                  <c:v>1345715293</c:v>
                </c:pt>
                <c:pt idx="10">
                  <c:v>1166130032</c:v>
                </c:pt>
                <c:pt idx="11">
                  <c:v>2388935787</c:v>
                </c:pt>
              </c:numCache>
            </c:numRef>
          </c:val>
          <c:smooth val="0"/>
          <c:extLst>
            <c:ext xmlns:c16="http://schemas.microsoft.com/office/drawing/2014/chart" uri="{C3380CC4-5D6E-409C-BE32-E72D297353CC}">
              <c16:uniqueId val="{00000001-5B65-4F9F-A061-CDA34D0A6A64}"/>
            </c:ext>
          </c:extLst>
        </c:ser>
        <c:ser>
          <c:idx val="2"/>
          <c:order val="2"/>
          <c:spPr>
            <a:ln>
              <a:solidFill>
                <a:schemeClr val="accent3">
                  <a:lumMod val="50000"/>
                </a:schemeClr>
              </a:solidFill>
            </a:ln>
          </c:spPr>
          <c:marker>
            <c:symbol val="none"/>
          </c:marker>
          <c:cat>
            <c:strRef>
              <c:f>'DEUDA PERSONAL'!$F$30:$Q$30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'DEUDA PERSONAL'!$F$35:$Q$35</c:f>
              <c:numCache>
                <c:formatCode>#,##0</c:formatCode>
                <c:ptCount val="12"/>
                <c:pt idx="0">
                  <c:v>1000000000</c:v>
                </c:pt>
                <c:pt idx="1">
                  <c:v>1000000000</c:v>
                </c:pt>
                <c:pt idx="2">
                  <c:v>1000000000</c:v>
                </c:pt>
                <c:pt idx="3">
                  <c:v>1000000000</c:v>
                </c:pt>
                <c:pt idx="4">
                  <c:v>1000000000</c:v>
                </c:pt>
                <c:pt idx="5">
                  <c:v>1000000000</c:v>
                </c:pt>
                <c:pt idx="6">
                  <c:v>1000000000</c:v>
                </c:pt>
                <c:pt idx="7">
                  <c:v>1000000000</c:v>
                </c:pt>
                <c:pt idx="8">
                  <c:v>1000000000</c:v>
                </c:pt>
                <c:pt idx="9">
                  <c:v>1000000000</c:v>
                </c:pt>
                <c:pt idx="10">
                  <c:v>1000000000</c:v>
                </c:pt>
                <c:pt idx="11">
                  <c:v>1000000000</c:v>
                </c:pt>
              </c:numCache>
            </c:numRef>
          </c:val>
          <c:smooth val="0"/>
          <c:extLst>
            <c:ext xmlns:c16="http://schemas.microsoft.com/office/drawing/2014/chart" uri="{C3380CC4-5D6E-409C-BE32-E72D297353CC}">
              <c16:uniqueId val="{00000002-5B65-4F9F-A061-CDA34D0A6A64}"/>
            </c:ext>
          </c:extLst>
        </c:ser>
        <c:dLbls>
          <c:showLegendKey val="0"/>
          <c:showVal val="0"/>
          <c:showCatName val="0"/>
          <c:showSerName val="0"/>
          <c:showPercent val="0"/>
          <c:showBubbleSize val="0"/>
        </c:dLbls>
        <c:smooth val="0"/>
        <c:axId val="237690880"/>
        <c:axId val="237692800"/>
      </c:lineChart>
      <c:catAx>
        <c:axId val="237690880"/>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7692800"/>
        <c:crosses val="autoZero"/>
        <c:auto val="1"/>
        <c:lblAlgn val="ctr"/>
        <c:lblOffset val="100"/>
        <c:tickLblSkip val="1"/>
        <c:tickMarkSkip val="1"/>
        <c:noMultiLvlLbl val="0"/>
      </c:catAx>
      <c:valAx>
        <c:axId val="237692800"/>
        <c:scaling>
          <c:orientation val="minMax"/>
        </c:scaling>
        <c:delete val="0"/>
        <c:axPos val="l"/>
        <c:majorGridlines/>
        <c:numFmt formatCode="#,##0" sourceLinked="0"/>
        <c:majorTickMark val="out"/>
        <c:minorTickMark val="none"/>
        <c:tickLblPos val="nextTo"/>
        <c:txPr>
          <a:bodyPr rot="0" vert="horz"/>
          <a:lstStyle/>
          <a:p>
            <a:pPr>
              <a:defRPr>
                <a:solidFill>
                  <a:sysClr val="windowText" lastClr="000000"/>
                </a:solidFill>
              </a:defRPr>
            </a:pPr>
            <a:endParaRPr lang="es-CO"/>
          </a:p>
        </c:txPr>
        <c:crossAx val="237690880"/>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4.39844244425509E-2"/>
          <c:y val="0.16018134073099999"/>
          <c:w val="0.89352749028642198"/>
          <c:h val="0.70675684884550605"/>
        </c:manualLayout>
      </c:layout>
      <c:lineChart>
        <c:grouping val="standard"/>
        <c:varyColors val="0"/>
        <c:ser>
          <c:idx val="1"/>
          <c:order val="0"/>
          <c:spPr>
            <a:ln>
              <a:solidFill>
                <a:srgbClr val="FF0000"/>
              </a:solidFill>
            </a:ln>
          </c:spPr>
          <c:marker>
            <c:symbol val="none"/>
          </c:marker>
          <c:cat>
            <c:strRef>
              <c:f>RECAUDO!$F$30:$Q$30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RECAUDO!$F$33:$Q$33</c:f>
              <c:numCache>
                <c:formatCode>0.0</c:formatCode>
                <c:ptCount val="12"/>
                <c:pt idx="0">
                  <c:v>1.4172246340290908</c:v>
                </c:pt>
                <c:pt idx="1">
                  <c:v>3.9133676696537223</c:v>
                </c:pt>
                <c:pt idx="2">
                  <c:v>8.8106919856677077</c:v>
                </c:pt>
                <c:pt idx="3">
                  <c:v>20.614286097403074</c:v>
                </c:pt>
                <c:pt idx="4">
                  <c:v>16.417223510485339</c:v>
                </c:pt>
                <c:pt idx="5">
                  <c:v>20.376238649846133</c:v>
                </c:pt>
                <c:pt idx="6">
                  <c:v>32.526676929083429</c:v>
                </c:pt>
                <c:pt idx="7">
                  <c:v>50.540220397216885</c:v>
                </c:pt>
                <c:pt idx="8">
                  <c:v>48.401009476485754</c:v>
                </c:pt>
                <c:pt idx="9">
                  <c:v>26.907960860399566</c:v>
                </c:pt>
                <c:pt idx="10">
                  <c:v>71.661782622638782</c:v>
                </c:pt>
                <c:pt idx="11">
                  <c:v>50.27417041271962</c:v>
                </c:pt>
              </c:numCache>
            </c:numRef>
          </c:val>
          <c:smooth val="0"/>
          <c:extLst>
            <c:ext xmlns:c16="http://schemas.microsoft.com/office/drawing/2014/chart" uri="{C3380CC4-5D6E-409C-BE32-E72D297353CC}">
              <c16:uniqueId val="{00000000-6959-47D6-A648-BA34FCF3932D}"/>
            </c:ext>
          </c:extLst>
        </c:ser>
        <c:ser>
          <c:idx val="2"/>
          <c:order val="1"/>
          <c:spPr>
            <a:ln>
              <a:solidFill>
                <a:schemeClr val="accent3">
                  <a:lumMod val="50000"/>
                </a:schemeClr>
              </a:solidFill>
            </a:ln>
          </c:spPr>
          <c:marker>
            <c:symbol val="none"/>
          </c:marker>
          <c:cat>
            <c:strRef>
              <c:f>RECAUDO!$F$30:$Q$30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RECAUDO!$F$34:$Q$34</c:f>
              <c:numCache>
                <c:formatCode>0.0</c:formatCode>
                <c:ptCount val="12"/>
                <c:pt idx="0">
                  <c:v>57.5</c:v>
                </c:pt>
                <c:pt idx="1">
                  <c:v>46.1</c:v>
                </c:pt>
                <c:pt idx="2">
                  <c:v>81.400000000000006</c:v>
                </c:pt>
                <c:pt idx="3">
                  <c:v>56</c:v>
                </c:pt>
                <c:pt idx="4">
                  <c:v>42.6</c:v>
                </c:pt>
                <c:pt idx="5">
                  <c:v>37.9</c:v>
                </c:pt>
                <c:pt idx="6">
                  <c:v>52.8</c:v>
                </c:pt>
                <c:pt idx="7">
                  <c:v>59.8</c:v>
                </c:pt>
                <c:pt idx="8">
                  <c:v>73.3</c:v>
                </c:pt>
                <c:pt idx="9">
                  <c:v>162.1</c:v>
                </c:pt>
                <c:pt idx="10">
                  <c:v>91.5</c:v>
                </c:pt>
                <c:pt idx="11">
                  <c:v>77.7</c:v>
                </c:pt>
              </c:numCache>
            </c:numRef>
          </c:val>
          <c:smooth val="0"/>
          <c:extLst>
            <c:ext xmlns:c16="http://schemas.microsoft.com/office/drawing/2014/chart" uri="{C3380CC4-5D6E-409C-BE32-E72D297353CC}">
              <c16:uniqueId val="{00000001-6959-47D6-A648-BA34FCF3932D}"/>
            </c:ext>
          </c:extLst>
        </c:ser>
        <c:ser>
          <c:idx val="0"/>
          <c:order val="2"/>
          <c:marker>
            <c:symbol val="none"/>
          </c:marker>
          <c:cat>
            <c:strRef>
              <c:f>RECAUDO!$F$30:$Q$30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RECAUDO!$F$35:$Q$35</c:f>
              <c:numCache>
                <c:formatCode>General</c:formatCode>
                <c:ptCount val="12"/>
                <c:pt idx="0">
                  <c:v>80.3</c:v>
                </c:pt>
                <c:pt idx="1">
                  <c:v>80.3</c:v>
                </c:pt>
                <c:pt idx="2">
                  <c:v>80.3</c:v>
                </c:pt>
                <c:pt idx="3">
                  <c:v>80.3</c:v>
                </c:pt>
                <c:pt idx="4">
                  <c:v>80.3</c:v>
                </c:pt>
                <c:pt idx="5">
                  <c:v>80.3</c:v>
                </c:pt>
                <c:pt idx="6">
                  <c:v>80.3</c:v>
                </c:pt>
                <c:pt idx="7">
                  <c:v>80.3</c:v>
                </c:pt>
                <c:pt idx="8">
                  <c:v>80.3</c:v>
                </c:pt>
                <c:pt idx="9">
                  <c:v>80.3</c:v>
                </c:pt>
                <c:pt idx="10">
                  <c:v>80.3</c:v>
                </c:pt>
                <c:pt idx="11">
                  <c:v>80.3</c:v>
                </c:pt>
              </c:numCache>
            </c:numRef>
          </c:val>
          <c:smooth val="0"/>
          <c:extLst>
            <c:ext xmlns:c16="http://schemas.microsoft.com/office/drawing/2014/chart" uri="{C3380CC4-5D6E-409C-BE32-E72D297353CC}">
              <c16:uniqueId val="{00000002-6959-47D6-A648-BA34FCF3932D}"/>
            </c:ext>
          </c:extLst>
        </c:ser>
        <c:dLbls>
          <c:showLegendKey val="0"/>
          <c:showVal val="0"/>
          <c:showCatName val="0"/>
          <c:showSerName val="0"/>
          <c:showPercent val="0"/>
          <c:showBubbleSize val="0"/>
        </c:dLbls>
        <c:smooth val="0"/>
        <c:axId val="238024192"/>
        <c:axId val="238026112"/>
      </c:lineChart>
      <c:catAx>
        <c:axId val="238024192"/>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8026112"/>
        <c:crosses val="autoZero"/>
        <c:auto val="1"/>
        <c:lblAlgn val="ctr"/>
        <c:lblOffset val="100"/>
        <c:tickLblSkip val="1"/>
        <c:tickMarkSkip val="1"/>
        <c:noMultiLvlLbl val="0"/>
      </c:catAx>
      <c:valAx>
        <c:axId val="238026112"/>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8024192"/>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8.8750587399292202E-2"/>
          <c:y val="0.19496372734888101"/>
          <c:w val="0.89352749028642198"/>
          <c:h val="0.70675684884550605"/>
        </c:manualLayout>
      </c:layout>
      <c:lineChart>
        <c:grouping val="standard"/>
        <c:varyColors val="0"/>
        <c:ser>
          <c:idx val="1"/>
          <c:order val="0"/>
          <c:spPr>
            <a:ln>
              <a:solidFill>
                <a:schemeClr val="accent2">
                  <a:lumMod val="75000"/>
                </a:schemeClr>
              </a:solidFill>
            </a:ln>
          </c:spPr>
          <c:marker>
            <c:symbol val="none"/>
          </c:marker>
          <c:cat>
            <c:strRef>
              <c:f>'RADIC FACT'!$F$30:$Q$30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'RADIC FACT'!$F$33:$Q$33</c:f>
              <c:numCache>
                <c:formatCode>0.0</c:formatCode>
                <c:ptCount val="12"/>
                <c:pt idx="0">
                  <c:v>15</c:v>
                </c:pt>
                <c:pt idx="1">
                  <c:v>8</c:v>
                </c:pt>
                <c:pt idx="2">
                  <c:v>15</c:v>
                </c:pt>
                <c:pt idx="3">
                  <c:v>19</c:v>
                </c:pt>
                <c:pt idx="4">
                  <c:v>16</c:v>
                </c:pt>
                <c:pt idx="5">
                  <c:v>15</c:v>
                </c:pt>
                <c:pt idx="6">
                  <c:v>18</c:v>
                </c:pt>
                <c:pt idx="7">
                  <c:v>18</c:v>
                </c:pt>
                <c:pt idx="8">
                  <c:v>20</c:v>
                </c:pt>
                <c:pt idx="9">
                  <c:v>15</c:v>
                </c:pt>
                <c:pt idx="10">
                  <c:v>15</c:v>
                </c:pt>
                <c:pt idx="11">
                  <c:v>11</c:v>
                </c:pt>
              </c:numCache>
            </c:numRef>
          </c:val>
          <c:smooth val="0"/>
          <c:extLst>
            <c:ext xmlns:c16="http://schemas.microsoft.com/office/drawing/2014/chart" uri="{C3380CC4-5D6E-409C-BE32-E72D297353CC}">
              <c16:uniqueId val="{00000000-0F9B-40E7-B33B-B1955F7BFDEF}"/>
            </c:ext>
          </c:extLst>
        </c:ser>
        <c:ser>
          <c:idx val="2"/>
          <c:order val="1"/>
          <c:marker>
            <c:symbol val="none"/>
          </c:marker>
          <c:cat>
            <c:strRef>
              <c:f>'RADIC FACT'!$F$30:$Q$30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'RADIC FACT'!$F$34:$Q$34</c:f>
              <c:numCache>
                <c:formatCode>0.0</c:formatCode>
                <c:ptCount val="12"/>
                <c:pt idx="0">
                  <c:v>20</c:v>
                </c:pt>
                <c:pt idx="1">
                  <c:v>17</c:v>
                </c:pt>
                <c:pt idx="2">
                  <c:v>17</c:v>
                </c:pt>
                <c:pt idx="3">
                  <c:v>18</c:v>
                </c:pt>
                <c:pt idx="4">
                  <c:v>18</c:v>
                </c:pt>
                <c:pt idx="5">
                  <c:v>13</c:v>
                </c:pt>
                <c:pt idx="6">
                  <c:v>12</c:v>
                </c:pt>
                <c:pt idx="7">
                  <c:v>13</c:v>
                </c:pt>
                <c:pt idx="8">
                  <c:v>11</c:v>
                </c:pt>
                <c:pt idx="9">
                  <c:v>11</c:v>
                </c:pt>
                <c:pt idx="10">
                  <c:v>11</c:v>
                </c:pt>
                <c:pt idx="11">
                  <c:v>15</c:v>
                </c:pt>
              </c:numCache>
            </c:numRef>
          </c:val>
          <c:smooth val="0"/>
          <c:extLst>
            <c:ext xmlns:c16="http://schemas.microsoft.com/office/drawing/2014/chart" uri="{C3380CC4-5D6E-409C-BE32-E72D297353CC}">
              <c16:uniqueId val="{00000001-0F9B-40E7-B33B-B1955F7BFDEF}"/>
            </c:ext>
          </c:extLst>
        </c:ser>
        <c:ser>
          <c:idx val="0"/>
          <c:order val="2"/>
          <c:marker>
            <c:symbol val="none"/>
          </c:marker>
          <c:cat>
            <c:strRef>
              <c:f>'RADIC FACT'!$F$30:$Q$30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'RADIC FACT'!$F$35:$Q$35</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2-0F9B-40E7-B33B-B1955F7BFDEF}"/>
            </c:ext>
          </c:extLst>
        </c:ser>
        <c:dLbls>
          <c:showLegendKey val="0"/>
          <c:showVal val="0"/>
          <c:showCatName val="0"/>
          <c:showSerName val="0"/>
          <c:showPercent val="0"/>
          <c:showBubbleSize val="0"/>
        </c:dLbls>
        <c:smooth val="0"/>
        <c:axId val="238078976"/>
        <c:axId val="238085248"/>
      </c:lineChart>
      <c:catAx>
        <c:axId val="238078976"/>
        <c:scaling>
          <c:orientation val="minMax"/>
        </c:scaling>
        <c:delete val="0"/>
        <c:axPos val="b"/>
        <c:majorGridlines/>
        <c:title>
          <c:tx>
            <c:rich>
              <a:bodyPr/>
              <a:lstStyle/>
              <a:p>
                <a:pPr>
                  <a:defRPr>
                    <a:solidFill>
                      <a:sysClr val="windowText" lastClr="000000"/>
                    </a:solidFill>
                  </a:defRPr>
                </a:pPr>
                <a:r>
                  <a:rPr lang="es-ES">
                    <a:solidFill>
                      <a:sysClr val="windowText" lastClr="000000"/>
                    </a:solidFill>
                  </a:rPr>
                  <a:t>MES</a:t>
                </a:r>
              </a:p>
            </c:rich>
          </c:tx>
          <c:layout>
            <c:manualLayout>
              <c:xMode val="edge"/>
              <c:yMode val="edge"/>
              <c:x val="0.45317542097361302"/>
              <c:y val="0.94671755316299799"/>
            </c:manualLayout>
          </c:layout>
          <c:overlay val="0"/>
        </c:title>
        <c:numFmt formatCode="General" sourceLinked="1"/>
        <c:majorTickMark val="out"/>
        <c:minorTickMark val="none"/>
        <c:tickLblPos val="low"/>
        <c:txPr>
          <a:bodyPr rot="0" vert="horz"/>
          <a:lstStyle/>
          <a:p>
            <a:pPr>
              <a:defRPr>
                <a:solidFill>
                  <a:sysClr val="windowText" lastClr="000000"/>
                </a:solidFill>
              </a:defRPr>
            </a:pPr>
            <a:endParaRPr lang="es-CO"/>
          </a:p>
        </c:txPr>
        <c:crossAx val="238085248"/>
        <c:crosses val="autoZero"/>
        <c:auto val="1"/>
        <c:lblAlgn val="ctr"/>
        <c:lblOffset val="100"/>
        <c:tickLblSkip val="1"/>
        <c:tickMarkSkip val="1"/>
        <c:noMultiLvlLbl val="0"/>
      </c:catAx>
      <c:valAx>
        <c:axId val="238085248"/>
        <c:scaling>
          <c:orientation val="minMax"/>
        </c:scaling>
        <c:delete val="0"/>
        <c:axPos val="l"/>
        <c:majorGridlines/>
        <c:numFmt formatCode="General" sourceLinked="0"/>
        <c:majorTickMark val="out"/>
        <c:minorTickMark val="none"/>
        <c:tickLblPos val="nextTo"/>
        <c:txPr>
          <a:bodyPr rot="0" vert="horz"/>
          <a:lstStyle/>
          <a:p>
            <a:pPr>
              <a:defRPr>
                <a:solidFill>
                  <a:sysClr val="windowText" lastClr="000000"/>
                </a:solidFill>
              </a:defRPr>
            </a:pPr>
            <a:endParaRPr lang="es-CO"/>
          </a:p>
        </c:txPr>
        <c:crossAx val="238078976"/>
        <c:crosses val="autoZero"/>
        <c:crossBetween val="between"/>
      </c:valAx>
      <c:spPr>
        <a:solidFill>
          <a:schemeClr val="accent4">
            <a:lumMod val="20000"/>
            <a:lumOff val="80000"/>
          </a:schemeClr>
        </a:solidFill>
      </c:spPr>
    </c:plotArea>
    <c:plotVisOnly val="1"/>
    <c:dispBlanksAs val="gap"/>
    <c:showDLblsOverMax val="0"/>
  </c:chart>
  <c:spPr>
    <a:solidFill>
      <a:schemeClr val="accent4">
        <a:lumMod val="40000"/>
        <a:lumOff val="60000"/>
      </a:schemeClr>
    </a:solidFill>
  </c:spPr>
  <c:printSettings>
    <c:headerFooter alignWithMargins="0"/>
    <c:pageMargins b="1" l="0.75000000000001499" r="0.75000000000001499" t="1" header="0" footer="0"/>
    <c:pageSetup paperSize="9" orientation="landscape"/>
  </c:printSettings>
  <c:userShapes r:id="rId1"/>
</c:chartSpace>
</file>

<file path=xl/drawings/_rels/drawing1.xml.rels><?xml version="1.0" encoding="UTF-8" standalone="yes"?>
<Relationships xmlns="http://schemas.openxmlformats.org/package/2006/relationships"><Relationship Id="rId26" Type="http://schemas.openxmlformats.org/officeDocument/2006/relationships/hyperlink" Target="#'MORTAL INFANT'!A1"/><Relationship Id="rId21" Type="http://schemas.openxmlformats.org/officeDocument/2006/relationships/hyperlink" Target="#'OP RX ESP TAC'!A1"/><Relationship Id="rId42" Type="http://schemas.openxmlformats.org/officeDocument/2006/relationships/hyperlink" Target="#'GASTOS Y COSTOS'!A1"/><Relationship Id="rId47" Type="http://schemas.openxmlformats.org/officeDocument/2006/relationships/hyperlink" Target="#RECAUDO!A1"/><Relationship Id="rId63" Type="http://schemas.openxmlformats.org/officeDocument/2006/relationships/hyperlink" Target="#'OP PEDIAT prim'!A1"/><Relationship Id="rId68" Type="http://schemas.openxmlformats.org/officeDocument/2006/relationships/hyperlink" Target="#'CAIDAS URG'!A1"/><Relationship Id="rId84" Type="http://schemas.openxmlformats.org/officeDocument/2006/relationships/hyperlink" Target="#'TASA PART CESAR'!A1"/><Relationship Id="rId89" Type="http://schemas.openxmlformats.org/officeDocument/2006/relationships/image" Target="../media/image1.jpg"/><Relationship Id="rId7" Type="http://schemas.openxmlformats.org/officeDocument/2006/relationships/hyperlink" Target="#'CANCEL CX'!A1"/><Relationship Id="rId71" Type="http://schemas.openxmlformats.org/officeDocument/2006/relationships/hyperlink" Target="#'CAIDAS RX'!A1"/><Relationship Id="rId92" Type="http://schemas.openxmlformats.org/officeDocument/2006/relationships/hyperlink" Target="#'OP MED GRAL prim '!A1"/><Relationship Id="rId2" Type="http://schemas.openxmlformats.org/officeDocument/2006/relationships/hyperlink" Target="#'OP ORTOPEDIA'!A1"/><Relationship Id="rId16" Type="http://schemas.openxmlformats.org/officeDocument/2006/relationships/hyperlink" Target="#'REMIS PARTOS'!A1"/><Relationship Id="rId29" Type="http://schemas.openxmlformats.org/officeDocument/2006/relationships/hyperlink" Target="#'PROD LAB'!A1"/><Relationship Id="rId11" Type="http://schemas.openxmlformats.org/officeDocument/2006/relationships/hyperlink" Target="#REINGR!A1"/><Relationship Id="rId24" Type="http://schemas.openxmlformats.org/officeDocument/2006/relationships/hyperlink" Target="#'MORTAL MAT'!A1"/><Relationship Id="rId32" Type="http://schemas.openxmlformats.org/officeDocument/2006/relationships/hyperlink" Target="#'PROD AMBUL'!A1"/><Relationship Id="rId37" Type="http://schemas.openxmlformats.org/officeDocument/2006/relationships/hyperlink" Target="#'DIAS ESTANCIA'!A1"/><Relationship Id="rId40" Type="http://schemas.openxmlformats.org/officeDocument/2006/relationships/hyperlink" Target="#'OBSERV URG'!A1"/><Relationship Id="rId45" Type="http://schemas.openxmlformats.org/officeDocument/2006/relationships/hyperlink" Target="#ENDEUD!A1"/><Relationship Id="rId53" Type="http://schemas.openxmlformats.org/officeDocument/2006/relationships/hyperlink" Target="#'ANALISIS MORT'!A1"/><Relationship Id="rId58" Type="http://schemas.openxmlformats.org/officeDocument/2006/relationships/hyperlink" Target="#'GUIA GESTANTES'!A1"/><Relationship Id="rId66" Type="http://schemas.openxmlformats.org/officeDocument/2006/relationships/hyperlink" Target="#'REMISION DE URG'!A1"/><Relationship Id="rId74" Type="http://schemas.openxmlformats.org/officeDocument/2006/relationships/hyperlink" Target="#'EV ADV MEDICA'!A1"/><Relationship Id="rId79" Type="http://schemas.openxmlformats.org/officeDocument/2006/relationships/hyperlink" Target="#'PROD HOSPIT DCO'!A1"/><Relationship Id="rId87" Type="http://schemas.openxmlformats.org/officeDocument/2006/relationships/hyperlink" Target="#'PROD ECOGRAFIA'!A1"/><Relationship Id="rId102" Type="http://schemas.openxmlformats.org/officeDocument/2006/relationships/hyperlink" Target="#'GIRO CAMA UCI'!A1"/><Relationship Id="rId5" Type="http://schemas.openxmlformats.org/officeDocument/2006/relationships/hyperlink" Target="#'OP PEDIAT'!A1"/><Relationship Id="rId61" Type="http://schemas.openxmlformats.org/officeDocument/2006/relationships/hyperlink" Target="#'OP UROLOG&#205;A'!A1"/><Relationship Id="rId82" Type="http://schemas.openxmlformats.org/officeDocument/2006/relationships/hyperlink" Target="#'PROD TERAPIAS'!A1"/><Relationship Id="rId90" Type="http://schemas.openxmlformats.org/officeDocument/2006/relationships/hyperlink" Target="#'PROD TAM'!A1"/><Relationship Id="rId95" Type="http://schemas.openxmlformats.org/officeDocument/2006/relationships/hyperlink" Target="#'PROD UCINTERM EGRESOS'!A1"/><Relationship Id="rId19" Type="http://schemas.openxmlformats.org/officeDocument/2006/relationships/hyperlink" Target="#'OP OBSTETR'!A1"/><Relationship Id="rId14" Type="http://schemas.openxmlformats.org/officeDocument/2006/relationships/hyperlink" Target="#'EV ADVER'!A1"/><Relationship Id="rId22" Type="http://schemas.openxmlformats.org/officeDocument/2006/relationships/hyperlink" Target="#'TOMA MUEST'!A1"/><Relationship Id="rId27" Type="http://schemas.openxmlformats.org/officeDocument/2006/relationships/hyperlink" Target="#'PROD UVR'!A1"/><Relationship Id="rId30" Type="http://schemas.openxmlformats.org/officeDocument/2006/relationships/hyperlink" Target="#'PROD PART'!A1"/><Relationship Id="rId35" Type="http://schemas.openxmlformats.org/officeDocument/2006/relationships/hyperlink" Target="#'% OCUP'!A1"/><Relationship Id="rId43" Type="http://schemas.openxmlformats.org/officeDocument/2006/relationships/hyperlink" Target="#'GASTO UVR'!A1"/><Relationship Id="rId48" Type="http://schemas.openxmlformats.org/officeDocument/2006/relationships/hyperlink" Target="#'RADIC FACT'!A1"/><Relationship Id="rId56" Type="http://schemas.openxmlformats.org/officeDocument/2006/relationships/hyperlink" Target="#'NEUMON BRONCOASP'!A1"/><Relationship Id="rId64" Type="http://schemas.openxmlformats.org/officeDocument/2006/relationships/hyperlink" Target="#'OP CX prim'!A1"/><Relationship Id="rId69" Type="http://schemas.openxmlformats.org/officeDocument/2006/relationships/hyperlink" Target="#'CAIDAS CEXT'!A1"/><Relationship Id="rId77" Type="http://schemas.openxmlformats.org/officeDocument/2006/relationships/hyperlink" Target="#'OP GINEC PRIM'!A1"/><Relationship Id="rId100" Type="http://schemas.openxmlformats.org/officeDocument/2006/relationships/image" Target="../media/image2.png"/><Relationship Id="rId105" Type="http://schemas.openxmlformats.org/officeDocument/2006/relationships/hyperlink" Target="#'GIRO CAMA UCI (2)'!A1"/><Relationship Id="rId8" Type="http://schemas.openxmlformats.org/officeDocument/2006/relationships/hyperlink" Target="#'OP URG'!A1"/><Relationship Id="rId51" Type="http://schemas.openxmlformats.org/officeDocument/2006/relationships/hyperlink" Target="#'EQUILIB. PPTAL RECAUDOS'!A1"/><Relationship Id="rId72" Type="http://schemas.openxmlformats.org/officeDocument/2006/relationships/hyperlink" Target="#'CAIDAS EVADV'!A1"/><Relationship Id="rId80" Type="http://schemas.openxmlformats.org/officeDocument/2006/relationships/hyperlink" Target="#'PROD UCI EGRESOS'!A1"/><Relationship Id="rId85" Type="http://schemas.openxmlformats.org/officeDocument/2006/relationships/hyperlink" Target="#'PROD FARMACIA'!A1"/><Relationship Id="rId93" Type="http://schemas.openxmlformats.org/officeDocument/2006/relationships/hyperlink" Target="#'OP ORTOPEDIA prim'!A1"/><Relationship Id="rId98" Type="http://schemas.openxmlformats.org/officeDocument/2006/relationships/hyperlink" Target="#EFICIENCIA!A1"/><Relationship Id="rId3" Type="http://schemas.openxmlformats.org/officeDocument/2006/relationships/hyperlink" Target="#'OP MED INT'!A1"/><Relationship Id="rId12" Type="http://schemas.openxmlformats.org/officeDocument/2006/relationships/hyperlink" Target="#MORTAL!A1"/><Relationship Id="rId17" Type="http://schemas.openxmlformats.org/officeDocument/2006/relationships/hyperlink" Target="#'SATISF USU'!A1"/><Relationship Id="rId25" Type="http://schemas.openxmlformats.org/officeDocument/2006/relationships/hyperlink" Target="#'MORTAL MENOR 5'!A1"/><Relationship Id="rId33" Type="http://schemas.openxmlformats.org/officeDocument/2006/relationships/hyperlink" Target="#'INCUMPLIM CIT MED'!A1"/><Relationship Id="rId38" Type="http://schemas.openxmlformats.org/officeDocument/2006/relationships/hyperlink" Target="#'PROD HOSP EGRESOS'!A1"/><Relationship Id="rId46" Type="http://schemas.openxmlformats.org/officeDocument/2006/relationships/hyperlink" Target="#'Valor PERSONAL'!A1"/><Relationship Id="rId59" Type="http://schemas.openxmlformats.org/officeDocument/2006/relationships/hyperlink" Target="#'GUIA CAUSA EGRESO'!A1"/><Relationship Id="rId67" Type="http://schemas.openxmlformats.org/officeDocument/2006/relationships/hyperlink" Target="#'CAIDAS HOSPIT'!A1"/><Relationship Id="rId103" Type="http://schemas.openxmlformats.org/officeDocument/2006/relationships/hyperlink" Target="#'% OCUP INTERMED'!A1"/><Relationship Id="rId20" Type="http://schemas.openxmlformats.org/officeDocument/2006/relationships/hyperlink" Target="#'OP RX SIMPLE'!A1"/><Relationship Id="rId41" Type="http://schemas.openxmlformats.org/officeDocument/2006/relationships/hyperlink" Target="#FACTUR!A1"/><Relationship Id="rId54" Type="http://schemas.openxmlformats.org/officeDocument/2006/relationships/hyperlink" Target="#'DEUDA PERSONAL'!A1"/><Relationship Id="rId62" Type="http://schemas.openxmlformats.org/officeDocument/2006/relationships/hyperlink" Target="#'OP MED INT prim'!A1"/><Relationship Id="rId70" Type="http://schemas.openxmlformats.org/officeDocument/2006/relationships/hyperlink" Target="#'CAIDAS LAB'!A1"/><Relationship Id="rId75" Type="http://schemas.openxmlformats.org/officeDocument/2006/relationships/hyperlink" Target="#'EV AD MED URG'!A1"/><Relationship Id="rId83" Type="http://schemas.openxmlformats.org/officeDocument/2006/relationships/hyperlink" Target="#'OP ODONT'!A1"/><Relationship Id="rId88" Type="http://schemas.openxmlformats.org/officeDocument/2006/relationships/hyperlink" Target="#'PROD MAMOGRAFIA'!A1"/><Relationship Id="rId91" Type="http://schemas.openxmlformats.org/officeDocument/2006/relationships/hyperlink" Target="#'PROD TAB'!A1"/><Relationship Id="rId96" Type="http://schemas.openxmlformats.org/officeDocument/2006/relationships/hyperlink" Target="#'PROD UCINTERM DCO'!A1"/><Relationship Id="rId1" Type="http://schemas.openxmlformats.org/officeDocument/2006/relationships/hyperlink" Target="#'OP MEDICINA GRAL'!A1"/><Relationship Id="rId6" Type="http://schemas.openxmlformats.org/officeDocument/2006/relationships/hyperlink" Target="#'OP CX'!A1"/><Relationship Id="rId15" Type="http://schemas.openxmlformats.org/officeDocument/2006/relationships/hyperlink" Target="#'REMISIONES AMB Y HOSP'!A1"/><Relationship Id="rId23" Type="http://schemas.openxmlformats.org/officeDocument/2006/relationships/hyperlink" Target="#'ESP. Triage II'!A1"/><Relationship Id="rId28" Type="http://schemas.openxmlformats.org/officeDocument/2006/relationships/hyperlink" Target="#'PROD TOTAL RX'!A1"/><Relationship Id="rId36" Type="http://schemas.openxmlformats.org/officeDocument/2006/relationships/hyperlink" Target="#'GIRO CAMA'!A1"/><Relationship Id="rId49" Type="http://schemas.openxmlformats.org/officeDocument/2006/relationships/hyperlink" Target="#'REC VIG ANT'!A1"/><Relationship Id="rId57" Type="http://schemas.openxmlformats.org/officeDocument/2006/relationships/hyperlink" Target="#'MANEJO IAM'!A1"/><Relationship Id="rId10" Type="http://schemas.openxmlformats.org/officeDocument/2006/relationships/hyperlink" Target="#'OP PROC QX'!A1"/><Relationship Id="rId31" Type="http://schemas.openxmlformats.org/officeDocument/2006/relationships/hyperlink" Target="#'PROD SLAS QX'!A1"/><Relationship Id="rId44" Type="http://schemas.openxmlformats.org/officeDocument/2006/relationships/hyperlink" Target="#PASIVOS!A1"/><Relationship Id="rId52" Type="http://schemas.openxmlformats.org/officeDocument/2006/relationships/hyperlink" Target="CUADRO%20DE%20MANDO%20INTEGRAL%20ESE%202022%20.xlsm" TargetMode="External"/><Relationship Id="rId60" Type="http://schemas.openxmlformats.org/officeDocument/2006/relationships/hyperlink" Target="#'COMPRAS INSUMOS'!A1"/><Relationship Id="rId65" Type="http://schemas.openxmlformats.org/officeDocument/2006/relationships/hyperlink" Target="#'REINGRESO URG'!A1"/><Relationship Id="rId73" Type="http://schemas.openxmlformats.org/officeDocument/2006/relationships/hyperlink" Target="#'CAIDAS INCID'!A1"/><Relationship Id="rId78" Type="http://schemas.openxmlformats.org/officeDocument/2006/relationships/hyperlink" Target="#'OP OBST PRIM'!A1"/><Relationship Id="rId81" Type="http://schemas.openxmlformats.org/officeDocument/2006/relationships/hyperlink" Target="#'PROD UCI DCO'!A1"/><Relationship Id="rId86" Type="http://schemas.openxmlformats.org/officeDocument/2006/relationships/hyperlink" Target="#'PROD TAC'!A1"/><Relationship Id="rId94" Type="http://schemas.openxmlformats.org/officeDocument/2006/relationships/hyperlink" Target="#'OP UROLOGIA prim'!A1"/><Relationship Id="rId99" Type="http://schemas.openxmlformats.org/officeDocument/2006/relationships/hyperlink" Target="#'% OCUP UCI'!A1"/><Relationship Id="rId101" Type="http://schemas.openxmlformats.org/officeDocument/2006/relationships/hyperlink" Target="#'DIAS ESTANCIA UCI'!A1"/><Relationship Id="rId4" Type="http://schemas.openxmlformats.org/officeDocument/2006/relationships/hyperlink" Target="#'OP ODONT prim'!A1"/><Relationship Id="rId9" Type="http://schemas.openxmlformats.org/officeDocument/2006/relationships/hyperlink" Target="#'OP RX'!A1"/><Relationship Id="rId13" Type="http://schemas.openxmlformats.org/officeDocument/2006/relationships/hyperlink" Target="#INFECC!A1"/><Relationship Id="rId18" Type="http://schemas.openxmlformats.org/officeDocument/2006/relationships/hyperlink" Target="#'OP GINEC'!A1"/><Relationship Id="rId39" Type="http://schemas.openxmlformats.org/officeDocument/2006/relationships/hyperlink" Target="#'PROD URG'!A1"/><Relationship Id="rId34" Type="http://schemas.openxmlformats.org/officeDocument/2006/relationships/hyperlink" Target="#'PROD VACUN'!A1"/><Relationship Id="rId50" Type="http://schemas.openxmlformats.org/officeDocument/2006/relationships/hyperlink" Target="#'CARTERA TOTAL'!A1"/><Relationship Id="rId55" Type="http://schemas.openxmlformats.org/officeDocument/2006/relationships/hyperlink" Target="#APENDICECT!A1"/><Relationship Id="rId76" Type="http://schemas.openxmlformats.org/officeDocument/2006/relationships/hyperlink" Target="#'ULCERAS PTE HOS'!A1"/><Relationship Id="rId97" Type="http://schemas.openxmlformats.org/officeDocument/2006/relationships/hyperlink" Target="#'INGRESO UVR'!A1"/><Relationship Id="rId104" Type="http://schemas.openxmlformats.org/officeDocument/2006/relationships/hyperlink" Target="#'DIAS ESTANCIA INTERMED'!A1"/></Relationships>
</file>

<file path=xl/drawings/_rels/drawing10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0.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1.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2.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3.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xml"/></Relationships>
</file>

<file path=xl/drawings/_rels/drawing11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5.xml"/></Relationships>
</file>

<file path=xl/drawings/_rels/drawing11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6.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7.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8.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59.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0.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1.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2.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3.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5.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7.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8.xml"/></Relationships>
</file>

<file path=xl/drawings/_rels/drawing13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69.xml"/></Relationships>
</file>

<file path=xl/drawings/_rels/drawing14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0.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1.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2.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3.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5.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6.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7.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8.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79.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0.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1.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2.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3.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xml"/></Relationships>
</file>

<file path=xl/drawings/_rels/drawing17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5.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6.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7.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8.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89.xml"/></Relationships>
</file>

<file path=xl/drawings/_rels/drawing18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0.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1.xml"/></Relationships>
</file>

<file path=xl/drawings/_rels/drawing18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2.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chart" Target="../charts/chart93.xml"/><Relationship Id="rId1" Type="http://schemas.openxmlformats.org/officeDocument/2006/relationships/hyperlink" Target="#INDICADORES!A1"/></Relationships>
</file>

<file path=xl/drawings/_rels/drawing18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4.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5.xml"/></Relationships>
</file>

<file path=xl/drawings/_rels/drawing1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6.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7.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8.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99.xml"/></Relationships>
</file>

<file path=xl/drawings/_rels/drawing19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00.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hyperlink" Target="#INDICADORES!A1"/></Relationships>
</file>

<file path=xl/drawings/_rels/drawing20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01.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02.xml"/></Relationships>
</file>

<file path=xl/drawings/_rels/drawing20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03.xml"/></Relationships>
</file>

<file path=xl/drawings/_rels/drawing20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hyperlink" Target="#INDICADORES!A1"/></Relationships>
</file>

<file path=xl/drawings/_rels/drawing2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5.xml"/></Relationships>
</file>

<file path=xl/drawings/_rels/drawing3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6.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3.jpg"/><Relationship Id="rId1" Type="http://schemas.openxmlformats.org/officeDocument/2006/relationships/hyperlink" Target="#INDICADORES!A1"/></Relationships>
</file>

<file path=xl/drawings/_rels/drawing3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19.xml"/></Relationships>
</file>

<file path=xl/drawings/_rels/drawing4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1.xml"/></Relationships>
</file>

<file path=xl/drawings/_rels/drawing4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5.xml"/></Relationships>
</file>

<file path=xl/drawings/_rels/drawing5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8.xml"/></Relationships>
</file>

<file path=xl/drawings/_rels/drawing5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29.xml"/></Relationships>
</file>

<file path=xl/drawings/_rels/drawing6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0.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1.xml"/></Relationships>
</file>

<file path=xl/drawings/_rels/drawing6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3.xml"/></Relationships>
</file>

<file path=xl/drawings/_rels/drawing6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4.xml"/></Relationships>
</file>

<file path=xl/drawings/_rels/drawing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xml"/></Relationships>
</file>

<file path=xl/drawings/_rels/drawing7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5.xml"/></Relationships>
</file>

<file path=xl/drawings/_rels/drawing7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6.xml"/></Relationships>
</file>

<file path=xl/drawings/_rels/drawing7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7.xml"/></Relationships>
</file>

<file path=xl/drawings/_rels/drawing7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39.xml"/></Relationships>
</file>

<file path=xl/drawings/_rels/drawing8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0.xml"/></Relationships>
</file>

<file path=xl/drawings/_rels/drawing8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1.xml"/></Relationships>
</file>

<file path=xl/drawings/_rels/drawing8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4.xml"/></Relationships>
</file>

<file path=xl/drawings/_rels/drawing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xml"/></Relationships>
</file>

<file path=xl/drawings/_rels/drawing9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5.xml"/></Relationships>
</file>

<file path=xl/drawings/_rels/drawing9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6.xml"/></Relationships>
</file>

<file path=xl/drawings/_rels/drawing9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7.xml"/></Relationships>
</file>

<file path=xl/drawings/_rels/drawing9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8.xml"/></Relationships>
</file>

<file path=xl/drawings/_rels/drawing9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INDICADORES!A1"/><Relationship Id="rId1"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2</xdr:col>
      <xdr:colOff>200025</xdr:colOff>
      <xdr:row>7</xdr:row>
      <xdr:rowOff>200025</xdr:rowOff>
    </xdr:from>
    <xdr:to>
      <xdr:col>2</xdr:col>
      <xdr:colOff>809625</xdr:colOff>
      <xdr:row>7</xdr:row>
      <xdr:rowOff>466725</xdr:rowOff>
    </xdr:to>
    <xdr:sp macro="" textlink="">
      <xdr:nvSpPr>
        <xdr:cNvPr id="2" name="Flecha derecha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3629025" y="1695450"/>
          <a:ext cx="609600" cy="26670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214844</xdr:colOff>
      <xdr:row>9</xdr:row>
      <xdr:rowOff>247650</xdr:rowOff>
    </xdr:from>
    <xdr:to>
      <xdr:col>2</xdr:col>
      <xdr:colOff>843494</xdr:colOff>
      <xdr:row>9</xdr:row>
      <xdr:rowOff>542925</xdr:rowOff>
    </xdr:to>
    <xdr:sp macro="" textlink="">
      <xdr:nvSpPr>
        <xdr:cNvPr id="3" name="Flecha derecha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3643844" y="338031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194736</xdr:colOff>
      <xdr:row>13</xdr:row>
      <xdr:rowOff>333375</xdr:rowOff>
    </xdr:from>
    <xdr:to>
      <xdr:col>2</xdr:col>
      <xdr:colOff>823386</xdr:colOff>
      <xdr:row>13</xdr:row>
      <xdr:rowOff>628650</xdr:rowOff>
    </xdr:to>
    <xdr:sp macro="" textlink="">
      <xdr:nvSpPr>
        <xdr:cNvPr id="4" name="Flecha derecha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3623736" y="620712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228601</xdr:colOff>
      <xdr:row>16</xdr:row>
      <xdr:rowOff>314325</xdr:rowOff>
    </xdr:from>
    <xdr:to>
      <xdr:col>2</xdr:col>
      <xdr:colOff>857251</xdr:colOff>
      <xdr:row>16</xdr:row>
      <xdr:rowOff>609600</xdr:rowOff>
    </xdr:to>
    <xdr:sp macro="" textlink="">
      <xdr:nvSpPr>
        <xdr:cNvPr id="5" name="Flecha derecha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124201" y="41814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247651</xdr:colOff>
      <xdr:row>17</xdr:row>
      <xdr:rowOff>295275</xdr:rowOff>
    </xdr:from>
    <xdr:to>
      <xdr:col>2</xdr:col>
      <xdr:colOff>876301</xdr:colOff>
      <xdr:row>17</xdr:row>
      <xdr:rowOff>590550</xdr:rowOff>
    </xdr:to>
    <xdr:sp macro="" textlink="">
      <xdr:nvSpPr>
        <xdr:cNvPr id="6" name="Flecha derecha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3143251" y="50863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200026</xdr:colOff>
      <xdr:row>19</xdr:row>
      <xdr:rowOff>285750</xdr:rowOff>
    </xdr:from>
    <xdr:to>
      <xdr:col>2</xdr:col>
      <xdr:colOff>828676</xdr:colOff>
      <xdr:row>19</xdr:row>
      <xdr:rowOff>581025</xdr:rowOff>
    </xdr:to>
    <xdr:sp macro="" textlink="">
      <xdr:nvSpPr>
        <xdr:cNvPr id="7" name="Flecha derecha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3095626" y="59055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21</xdr:row>
      <xdr:rowOff>152400</xdr:rowOff>
    </xdr:from>
    <xdr:to>
      <xdr:col>2</xdr:col>
      <xdr:colOff>781051</xdr:colOff>
      <xdr:row>21</xdr:row>
      <xdr:rowOff>447675</xdr:rowOff>
    </xdr:to>
    <xdr:sp macro="" textlink="">
      <xdr:nvSpPr>
        <xdr:cNvPr id="8" name="Flecha derecha 7">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3048001" y="66865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161926</xdr:colOff>
      <xdr:row>22</xdr:row>
      <xdr:rowOff>238125</xdr:rowOff>
    </xdr:from>
    <xdr:to>
      <xdr:col>2</xdr:col>
      <xdr:colOff>790576</xdr:colOff>
      <xdr:row>22</xdr:row>
      <xdr:rowOff>533400</xdr:rowOff>
    </xdr:to>
    <xdr:sp macro="" textlink="">
      <xdr:nvSpPr>
        <xdr:cNvPr id="9" name="Flecha derecha 8">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3057526" y="73342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171451</xdr:colOff>
      <xdr:row>25</xdr:row>
      <xdr:rowOff>209550</xdr:rowOff>
    </xdr:from>
    <xdr:to>
      <xdr:col>2</xdr:col>
      <xdr:colOff>800101</xdr:colOff>
      <xdr:row>25</xdr:row>
      <xdr:rowOff>504825</xdr:rowOff>
    </xdr:to>
    <xdr:sp macro="" textlink="">
      <xdr:nvSpPr>
        <xdr:cNvPr id="10" name="Flecha derecha 9">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3067051" y="80581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26</xdr:row>
      <xdr:rowOff>266700</xdr:rowOff>
    </xdr:from>
    <xdr:to>
      <xdr:col>2</xdr:col>
      <xdr:colOff>781051</xdr:colOff>
      <xdr:row>26</xdr:row>
      <xdr:rowOff>561975</xdr:rowOff>
    </xdr:to>
    <xdr:sp macro="" textlink="">
      <xdr:nvSpPr>
        <xdr:cNvPr id="11" name="Flecha derecha 10">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3048001" y="88296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171451</xdr:colOff>
      <xdr:row>27</xdr:row>
      <xdr:rowOff>228600</xdr:rowOff>
    </xdr:from>
    <xdr:to>
      <xdr:col>2</xdr:col>
      <xdr:colOff>800101</xdr:colOff>
      <xdr:row>27</xdr:row>
      <xdr:rowOff>523875</xdr:rowOff>
    </xdr:to>
    <xdr:sp macro="" textlink="">
      <xdr:nvSpPr>
        <xdr:cNvPr id="12" name="Flecha derecha 11">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3067051" y="95916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28</xdr:row>
      <xdr:rowOff>180975</xdr:rowOff>
    </xdr:from>
    <xdr:to>
      <xdr:col>2</xdr:col>
      <xdr:colOff>771526</xdr:colOff>
      <xdr:row>28</xdr:row>
      <xdr:rowOff>476250</xdr:rowOff>
    </xdr:to>
    <xdr:sp macro="" textlink="">
      <xdr:nvSpPr>
        <xdr:cNvPr id="13" name="Flecha derecha 12">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3038476" y="102774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180976</xdr:colOff>
      <xdr:row>29</xdr:row>
      <xdr:rowOff>209550</xdr:rowOff>
    </xdr:from>
    <xdr:to>
      <xdr:col>2</xdr:col>
      <xdr:colOff>809626</xdr:colOff>
      <xdr:row>29</xdr:row>
      <xdr:rowOff>504825</xdr:rowOff>
    </xdr:to>
    <xdr:sp macro="" textlink="">
      <xdr:nvSpPr>
        <xdr:cNvPr id="14" name="Flecha derecha 13">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3076576" y="1094422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171451</xdr:colOff>
      <xdr:row>30</xdr:row>
      <xdr:rowOff>114300</xdr:rowOff>
    </xdr:from>
    <xdr:to>
      <xdr:col>2</xdr:col>
      <xdr:colOff>800101</xdr:colOff>
      <xdr:row>30</xdr:row>
      <xdr:rowOff>409575</xdr:rowOff>
    </xdr:to>
    <xdr:sp macro="" textlink="">
      <xdr:nvSpPr>
        <xdr:cNvPr id="15" name="Flecha derecha 14">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3067051" y="115252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171451</xdr:colOff>
      <xdr:row>41</xdr:row>
      <xdr:rowOff>133350</xdr:rowOff>
    </xdr:from>
    <xdr:to>
      <xdr:col>2</xdr:col>
      <xdr:colOff>800101</xdr:colOff>
      <xdr:row>41</xdr:row>
      <xdr:rowOff>428625</xdr:rowOff>
    </xdr:to>
    <xdr:sp macro="" textlink="">
      <xdr:nvSpPr>
        <xdr:cNvPr id="16" name="Flecha derecha 15">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3067051" y="120777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171451</xdr:colOff>
      <xdr:row>42</xdr:row>
      <xdr:rowOff>142875</xdr:rowOff>
    </xdr:from>
    <xdr:to>
      <xdr:col>2</xdr:col>
      <xdr:colOff>800101</xdr:colOff>
      <xdr:row>42</xdr:row>
      <xdr:rowOff>438150</xdr:rowOff>
    </xdr:to>
    <xdr:sp macro="" textlink="">
      <xdr:nvSpPr>
        <xdr:cNvPr id="17" name="Flecha derecha 16">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3067051" y="1262062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114301</xdr:colOff>
      <xdr:row>43</xdr:row>
      <xdr:rowOff>161925</xdr:rowOff>
    </xdr:from>
    <xdr:to>
      <xdr:col>2</xdr:col>
      <xdr:colOff>742951</xdr:colOff>
      <xdr:row>43</xdr:row>
      <xdr:rowOff>457200</xdr:rowOff>
    </xdr:to>
    <xdr:sp macro="" textlink="">
      <xdr:nvSpPr>
        <xdr:cNvPr id="18" name="Flecha derecha 17">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a:xfrm>
          <a:off x="3009901" y="131730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161926</xdr:colOff>
      <xdr:row>44</xdr:row>
      <xdr:rowOff>352425</xdr:rowOff>
    </xdr:from>
    <xdr:to>
      <xdr:col>2</xdr:col>
      <xdr:colOff>790576</xdr:colOff>
      <xdr:row>44</xdr:row>
      <xdr:rowOff>647700</xdr:rowOff>
    </xdr:to>
    <xdr:sp macro="" textlink="">
      <xdr:nvSpPr>
        <xdr:cNvPr id="19" name="Flecha derecha 18">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a:xfrm>
          <a:off x="3057526" y="139827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209551</xdr:colOff>
      <xdr:row>46</xdr:row>
      <xdr:rowOff>323850</xdr:rowOff>
    </xdr:from>
    <xdr:to>
      <xdr:col>2</xdr:col>
      <xdr:colOff>838201</xdr:colOff>
      <xdr:row>46</xdr:row>
      <xdr:rowOff>619125</xdr:rowOff>
    </xdr:to>
    <xdr:sp macro="" textlink="">
      <xdr:nvSpPr>
        <xdr:cNvPr id="20" name="Flecha derecha 19">
          <a:hlinkClick xmlns:r="http://schemas.openxmlformats.org/officeDocument/2006/relationships" r:id="rId19"/>
          <a:extLst>
            <a:ext uri="{FF2B5EF4-FFF2-40B4-BE49-F238E27FC236}">
              <a16:creationId xmlns:a16="http://schemas.microsoft.com/office/drawing/2014/main" id="{00000000-0008-0000-0000-000014000000}"/>
            </a:ext>
          </a:extLst>
        </xdr:cNvPr>
        <xdr:cNvSpPr/>
      </xdr:nvSpPr>
      <xdr:spPr>
        <a:xfrm>
          <a:off x="3105151" y="149637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114301</xdr:colOff>
      <xdr:row>48</xdr:row>
      <xdr:rowOff>266700</xdr:rowOff>
    </xdr:from>
    <xdr:to>
      <xdr:col>2</xdr:col>
      <xdr:colOff>742951</xdr:colOff>
      <xdr:row>48</xdr:row>
      <xdr:rowOff>561975</xdr:rowOff>
    </xdr:to>
    <xdr:sp macro="" textlink="">
      <xdr:nvSpPr>
        <xdr:cNvPr id="21" name="Flecha derecha 20">
          <a:hlinkClick xmlns:r="http://schemas.openxmlformats.org/officeDocument/2006/relationships" r:id="rId20"/>
          <a:extLst>
            <a:ext uri="{FF2B5EF4-FFF2-40B4-BE49-F238E27FC236}">
              <a16:creationId xmlns:a16="http://schemas.microsoft.com/office/drawing/2014/main" id="{00000000-0008-0000-0000-000015000000}"/>
            </a:ext>
          </a:extLst>
        </xdr:cNvPr>
        <xdr:cNvSpPr/>
      </xdr:nvSpPr>
      <xdr:spPr>
        <a:xfrm>
          <a:off x="3009901" y="158496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161926</xdr:colOff>
      <xdr:row>49</xdr:row>
      <xdr:rowOff>247650</xdr:rowOff>
    </xdr:from>
    <xdr:to>
      <xdr:col>2</xdr:col>
      <xdr:colOff>790576</xdr:colOff>
      <xdr:row>49</xdr:row>
      <xdr:rowOff>542925</xdr:rowOff>
    </xdr:to>
    <xdr:sp macro="" textlink="">
      <xdr:nvSpPr>
        <xdr:cNvPr id="22" name="Flecha derecha 21">
          <a:hlinkClick xmlns:r="http://schemas.openxmlformats.org/officeDocument/2006/relationships" r:id="rId21"/>
          <a:extLst>
            <a:ext uri="{FF2B5EF4-FFF2-40B4-BE49-F238E27FC236}">
              <a16:creationId xmlns:a16="http://schemas.microsoft.com/office/drawing/2014/main" id="{00000000-0008-0000-0000-000016000000}"/>
            </a:ext>
          </a:extLst>
        </xdr:cNvPr>
        <xdr:cNvSpPr/>
      </xdr:nvSpPr>
      <xdr:spPr>
        <a:xfrm>
          <a:off x="3057526" y="166401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50</xdr:row>
      <xdr:rowOff>209550</xdr:rowOff>
    </xdr:from>
    <xdr:to>
      <xdr:col>2</xdr:col>
      <xdr:colOff>781051</xdr:colOff>
      <xdr:row>50</xdr:row>
      <xdr:rowOff>504825</xdr:rowOff>
    </xdr:to>
    <xdr:sp macro="" textlink="">
      <xdr:nvSpPr>
        <xdr:cNvPr id="23" name="Flecha derecha 22">
          <a:hlinkClick xmlns:r="http://schemas.openxmlformats.org/officeDocument/2006/relationships" r:id="rId22"/>
          <a:extLst>
            <a:ext uri="{FF2B5EF4-FFF2-40B4-BE49-F238E27FC236}">
              <a16:creationId xmlns:a16="http://schemas.microsoft.com/office/drawing/2014/main" id="{00000000-0008-0000-0000-000017000000}"/>
            </a:ext>
          </a:extLst>
        </xdr:cNvPr>
        <xdr:cNvSpPr/>
      </xdr:nvSpPr>
      <xdr:spPr>
        <a:xfrm>
          <a:off x="3048001" y="1738312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180976</xdr:colOff>
      <xdr:row>51</xdr:row>
      <xdr:rowOff>133350</xdr:rowOff>
    </xdr:from>
    <xdr:to>
      <xdr:col>2</xdr:col>
      <xdr:colOff>809626</xdr:colOff>
      <xdr:row>51</xdr:row>
      <xdr:rowOff>428625</xdr:rowOff>
    </xdr:to>
    <xdr:sp macro="" textlink="">
      <xdr:nvSpPr>
        <xdr:cNvPr id="24" name="Flecha derecha 23">
          <a:hlinkClick xmlns:r="http://schemas.openxmlformats.org/officeDocument/2006/relationships" r:id="rId13"/>
          <a:extLst>
            <a:ext uri="{FF2B5EF4-FFF2-40B4-BE49-F238E27FC236}">
              <a16:creationId xmlns:a16="http://schemas.microsoft.com/office/drawing/2014/main" id="{00000000-0008-0000-0000-000018000000}"/>
            </a:ext>
          </a:extLst>
        </xdr:cNvPr>
        <xdr:cNvSpPr/>
      </xdr:nvSpPr>
      <xdr:spPr>
        <a:xfrm>
          <a:off x="3076576" y="179641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52</xdr:row>
      <xdr:rowOff>238125</xdr:rowOff>
    </xdr:from>
    <xdr:to>
      <xdr:col>2</xdr:col>
      <xdr:colOff>781051</xdr:colOff>
      <xdr:row>52</xdr:row>
      <xdr:rowOff>533400</xdr:rowOff>
    </xdr:to>
    <xdr:sp macro="" textlink="">
      <xdr:nvSpPr>
        <xdr:cNvPr id="25" name="Flecha derecha 24">
          <a:hlinkClick xmlns:r="http://schemas.openxmlformats.org/officeDocument/2006/relationships" r:id="rId23"/>
          <a:extLst>
            <a:ext uri="{FF2B5EF4-FFF2-40B4-BE49-F238E27FC236}">
              <a16:creationId xmlns:a16="http://schemas.microsoft.com/office/drawing/2014/main" id="{00000000-0008-0000-0000-000019000000}"/>
            </a:ext>
          </a:extLst>
        </xdr:cNvPr>
        <xdr:cNvSpPr/>
      </xdr:nvSpPr>
      <xdr:spPr>
        <a:xfrm>
          <a:off x="3048001" y="186213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180976</xdr:colOff>
      <xdr:row>53</xdr:row>
      <xdr:rowOff>152400</xdr:rowOff>
    </xdr:from>
    <xdr:to>
      <xdr:col>2</xdr:col>
      <xdr:colOff>809626</xdr:colOff>
      <xdr:row>53</xdr:row>
      <xdr:rowOff>447675</xdr:rowOff>
    </xdr:to>
    <xdr:sp macro="" textlink="">
      <xdr:nvSpPr>
        <xdr:cNvPr id="26" name="Flecha derecha 25">
          <a:hlinkClick xmlns:r="http://schemas.openxmlformats.org/officeDocument/2006/relationships" r:id="rId24"/>
          <a:extLst>
            <a:ext uri="{FF2B5EF4-FFF2-40B4-BE49-F238E27FC236}">
              <a16:creationId xmlns:a16="http://schemas.microsoft.com/office/drawing/2014/main" id="{00000000-0008-0000-0000-00001A000000}"/>
            </a:ext>
          </a:extLst>
        </xdr:cNvPr>
        <xdr:cNvSpPr/>
      </xdr:nvSpPr>
      <xdr:spPr>
        <a:xfrm>
          <a:off x="3076576" y="192976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133351</xdr:colOff>
      <xdr:row>54</xdr:row>
      <xdr:rowOff>66675</xdr:rowOff>
    </xdr:from>
    <xdr:to>
      <xdr:col>2</xdr:col>
      <xdr:colOff>762001</xdr:colOff>
      <xdr:row>54</xdr:row>
      <xdr:rowOff>361950</xdr:rowOff>
    </xdr:to>
    <xdr:sp macro="" textlink="">
      <xdr:nvSpPr>
        <xdr:cNvPr id="27" name="Flecha derecha 26">
          <a:hlinkClick xmlns:r="http://schemas.openxmlformats.org/officeDocument/2006/relationships" r:id="rId25"/>
          <a:extLst>
            <a:ext uri="{FF2B5EF4-FFF2-40B4-BE49-F238E27FC236}">
              <a16:creationId xmlns:a16="http://schemas.microsoft.com/office/drawing/2014/main" id="{00000000-0008-0000-0000-00001B000000}"/>
            </a:ext>
          </a:extLst>
        </xdr:cNvPr>
        <xdr:cNvSpPr/>
      </xdr:nvSpPr>
      <xdr:spPr>
        <a:xfrm>
          <a:off x="3028951" y="197643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55</xdr:row>
      <xdr:rowOff>142875</xdr:rowOff>
    </xdr:from>
    <xdr:to>
      <xdr:col>2</xdr:col>
      <xdr:colOff>781051</xdr:colOff>
      <xdr:row>55</xdr:row>
      <xdr:rowOff>438150</xdr:rowOff>
    </xdr:to>
    <xdr:sp macro="" textlink="">
      <xdr:nvSpPr>
        <xdr:cNvPr id="28" name="Flecha derecha 27">
          <a:hlinkClick xmlns:r="http://schemas.openxmlformats.org/officeDocument/2006/relationships" r:id="rId26"/>
          <a:extLst>
            <a:ext uri="{FF2B5EF4-FFF2-40B4-BE49-F238E27FC236}">
              <a16:creationId xmlns:a16="http://schemas.microsoft.com/office/drawing/2014/main" id="{00000000-0008-0000-0000-00001C000000}"/>
            </a:ext>
          </a:extLst>
        </xdr:cNvPr>
        <xdr:cNvSpPr/>
      </xdr:nvSpPr>
      <xdr:spPr>
        <a:xfrm>
          <a:off x="3048001" y="202882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161926</xdr:colOff>
      <xdr:row>62</xdr:row>
      <xdr:rowOff>104775</xdr:rowOff>
    </xdr:from>
    <xdr:to>
      <xdr:col>2</xdr:col>
      <xdr:colOff>790576</xdr:colOff>
      <xdr:row>62</xdr:row>
      <xdr:rowOff>400050</xdr:rowOff>
    </xdr:to>
    <xdr:sp macro="" textlink="">
      <xdr:nvSpPr>
        <xdr:cNvPr id="29" name="Flecha derecha 28">
          <a:hlinkClick xmlns:r="http://schemas.openxmlformats.org/officeDocument/2006/relationships" r:id="rId27"/>
          <a:extLst>
            <a:ext uri="{FF2B5EF4-FFF2-40B4-BE49-F238E27FC236}">
              <a16:creationId xmlns:a16="http://schemas.microsoft.com/office/drawing/2014/main" id="{00000000-0008-0000-0000-00001D000000}"/>
            </a:ext>
          </a:extLst>
        </xdr:cNvPr>
        <xdr:cNvSpPr/>
      </xdr:nvSpPr>
      <xdr:spPr>
        <a:xfrm>
          <a:off x="3057526" y="207645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133351</xdr:colOff>
      <xdr:row>63</xdr:row>
      <xdr:rowOff>114300</xdr:rowOff>
    </xdr:from>
    <xdr:to>
      <xdr:col>2</xdr:col>
      <xdr:colOff>762001</xdr:colOff>
      <xdr:row>63</xdr:row>
      <xdr:rowOff>409575</xdr:rowOff>
    </xdr:to>
    <xdr:sp macro="" textlink="">
      <xdr:nvSpPr>
        <xdr:cNvPr id="30" name="Flecha derecha 29">
          <a:hlinkClick xmlns:r="http://schemas.openxmlformats.org/officeDocument/2006/relationships" r:id="rId28"/>
          <a:extLst>
            <a:ext uri="{FF2B5EF4-FFF2-40B4-BE49-F238E27FC236}">
              <a16:creationId xmlns:a16="http://schemas.microsoft.com/office/drawing/2014/main" id="{00000000-0008-0000-0000-00001E000000}"/>
            </a:ext>
          </a:extLst>
        </xdr:cNvPr>
        <xdr:cNvSpPr/>
      </xdr:nvSpPr>
      <xdr:spPr>
        <a:xfrm>
          <a:off x="3028951" y="212883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67</xdr:row>
      <xdr:rowOff>114300</xdr:rowOff>
    </xdr:from>
    <xdr:to>
      <xdr:col>2</xdr:col>
      <xdr:colOff>781051</xdr:colOff>
      <xdr:row>67</xdr:row>
      <xdr:rowOff>409575</xdr:rowOff>
    </xdr:to>
    <xdr:sp macro="" textlink="">
      <xdr:nvSpPr>
        <xdr:cNvPr id="31" name="Flecha derecha 30">
          <a:hlinkClick xmlns:r="http://schemas.openxmlformats.org/officeDocument/2006/relationships" r:id="rId29"/>
          <a:extLst>
            <a:ext uri="{FF2B5EF4-FFF2-40B4-BE49-F238E27FC236}">
              <a16:creationId xmlns:a16="http://schemas.microsoft.com/office/drawing/2014/main" id="{00000000-0008-0000-0000-00001F000000}"/>
            </a:ext>
          </a:extLst>
        </xdr:cNvPr>
        <xdr:cNvSpPr/>
      </xdr:nvSpPr>
      <xdr:spPr>
        <a:xfrm>
          <a:off x="3048001" y="2180272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68</xdr:row>
      <xdr:rowOff>114300</xdr:rowOff>
    </xdr:from>
    <xdr:to>
      <xdr:col>2</xdr:col>
      <xdr:colOff>781051</xdr:colOff>
      <xdr:row>68</xdr:row>
      <xdr:rowOff>409575</xdr:rowOff>
    </xdr:to>
    <xdr:sp macro="" textlink="">
      <xdr:nvSpPr>
        <xdr:cNvPr id="32" name="Flecha derecha 31">
          <a:hlinkClick xmlns:r="http://schemas.openxmlformats.org/officeDocument/2006/relationships" r:id="rId30"/>
          <a:extLst>
            <a:ext uri="{FF2B5EF4-FFF2-40B4-BE49-F238E27FC236}">
              <a16:creationId xmlns:a16="http://schemas.microsoft.com/office/drawing/2014/main" id="{00000000-0008-0000-0000-000020000000}"/>
            </a:ext>
          </a:extLst>
        </xdr:cNvPr>
        <xdr:cNvSpPr/>
      </xdr:nvSpPr>
      <xdr:spPr>
        <a:xfrm>
          <a:off x="3048001" y="223170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70</xdr:row>
      <xdr:rowOff>123825</xdr:rowOff>
    </xdr:from>
    <xdr:to>
      <xdr:col>2</xdr:col>
      <xdr:colOff>781051</xdr:colOff>
      <xdr:row>70</xdr:row>
      <xdr:rowOff>419100</xdr:rowOff>
    </xdr:to>
    <xdr:sp macro="" textlink="">
      <xdr:nvSpPr>
        <xdr:cNvPr id="33" name="Flecha derecha 32">
          <a:hlinkClick xmlns:r="http://schemas.openxmlformats.org/officeDocument/2006/relationships" r:id="rId31"/>
          <a:extLst>
            <a:ext uri="{FF2B5EF4-FFF2-40B4-BE49-F238E27FC236}">
              <a16:creationId xmlns:a16="http://schemas.microsoft.com/office/drawing/2014/main" id="{00000000-0008-0000-0000-000021000000}"/>
            </a:ext>
          </a:extLst>
        </xdr:cNvPr>
        <xdr:cNvSpPr/>
      </xdr:nvSpPr>
      <xdr:spPr>
        <a:xfrm>
          <a:off x="3048001" y="228409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71</xdr:row>
      <xdr:rowOff>104775</xdr:rowOff>
    </xdr:from>
    <xdr:to>
      <xdr:col>2</xdr:col>
      <xdr:colOff>771526</xdr:colOff>
      <xdr:row>71</xdr:row>
      <xdr:rowOff>400050</xdr:rowOff>
    </xdr:to>
    <xdr:sp macro="" textlink="">
      <xdr:nvSpPr>
        <xdr:cNvPr id="34" name="Flecha derecha 33">
          <a:hlinkClick xmlns:r="http://schemas.openxmlformats.org/officeDocument/2006/relationships" r:id="rId32"/>
          <a:extLst>
            <a:ext uri="{FF2B5EF4-FFF2-40B4-BE49-F238E27FC236}">
              <a16:creationId xmlns:a16="http://schemas.microsoft.com/office/drawing/2014/main" id="{00000000-0008-0000-0000-000022000000}"/>
            </a:ext>
          </a:extLst>
        </xdr:cNvPr>
        <xdr:cNvSpPr/>
      </xdr:nvSpPr>
      <xdr:spPr>
        <a:xfrm>
          <a:off x="3038476" y="233362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72</xdr:row>
      <xdr:rowOff>123825</xdr:rowOff>
    </xdr:from>
    <xdr:to>
      <xdr:col>2</xdr:col>
      <xdr:colOff>781051</xdr:colOff>
      <xdr:row>72</xdr:row>
      <xdr:rowOff>419100</xdr:rowOff>
    </xdr:to>
    <xdr:sp macro="" textlink="">
      <xdr:nvSpPr>
        <xdr:cNvPr id="35" name="Flecha derecha 34">
          <a:hlinkClick xmlns:r="http://schemas.openxmlformats.org/officeDocument/2006/relationships" r:id="rId33"/>
          <a:extLst>
            <a:ext uri="{FF2B5EF4-FFF2-40B4-BE49-F238E27FC236}">
              <a16:creationId xmlns:a16="http://schemas.microsoft.com/office/drawing/2014/main" id="{00000000-0008-0000-0000-000023000000}"/>
            </a:ext>
          </a:extLst>
        </xdr:cNvPr>
        <xdr:cNvSpPr/>
      </xdr:nvSpPr>
      <xdr:spPr>
        <a:xfrm>
          <a:off x="3048001" y="238696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133351</xdr:colOff>
      <xdr:row>73</xdr:row>
      <xdr:rowOff>152400</xdr:rowOff>
    </xdr:from>
    <xdr:to>
      <xdr:col>2</xdr:col>
      <xdr:colOff>762001</xdr:colOff>
      <xdr:row>73</xdr:row>
      <xdr:rowOff>447675</xdr:rowOff>
    </xdr:to>
    <xdr:sp macro="" textlink="">
      <xdr:nvSpPr>
        <xdr:cNvPr id="36" name="Flecha derecha 35">
          <a:hlinkClick xmlns:r="http://schemas.openxmlformats.org/officeDocument/2006/relationships" r:id="rId34"/>
          <a:extLst>
            <a:ext uri="{FF2B5EF4-FFF2-40B4-BE49-F238E27FC236}">
              <a16:creationId xmlns:a16="http://schemas.microsoft.com/office/drawing/2014/main" id="{00000000-0008-0000-0000-000024000000}"/>
            </a:ext>
          </a:extLst>
        </xdr:cNvPr>
        <xdr:cNvSpPr/>
      </xdr:nvSpPr>
      <xdr:spPr>
        <a:xfrm>
          <a:off x="3028951" y="244125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123826</xdr:colOff>
      <xdr:row>77</xdr:row>
      <xdr:rowOff>133350</xdr:rowOff>
    </xdr:from>
    <xdr:to>
      <xdr:col>2</xdr:col>
      <xdr:colOff>752476</xdr:colOff>
      <xdr:row>77</xdr:row>
      <xdr:rowOff>428625</xdr:rowOff>
    </xdr:to>
    <xdr:sp macro="" textlink="">
      <xdr:nvSpPr>
        <xdr:cNvPr id="37" name="Flecha derecha 36">
          <a:hlinkClick xmlns:r="http://schemas.openxmlformats.org/officeDocument/2006/relationships" r:id="rId35"/>
          <a:extLst>
            <a:ext uri="{FF2B5EF4-FFF2-40B4-BE49-F238E27FC236}">
              <a16:creationId xmlns:a16="http://schemas.microsoft.com/office/drawing/2014/main" id="{00000000-0008-0000-0000-000025000000}"/>
            </a:ext>
          </a:extLst>
        </xdr:cNvPr>
        <xdr:cNvSpPr/>
      </xdr:nvSpPr>
      <xdr:spPr>
        <a:xfrm>
          <a:off x="3019426" y="249078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78</xdr:row>
      <xdr:rowOff>95250</xdr:rowOff>
    </xdr:from>
    <xdr:to>
      <xdr:col>2</xdr:col>
      <xdr:colOff>781051</xdr:colOff>
      <xdr:row>78</xdr:row>
      <xdr:rowOff>390525</xdr:rowOff>
    </xdr:to>
    <xdr:sp macro="" textlink="">
      <xdr:nvSpPr>
        <xdr:cNvPr id="38" name="Flecha derecha 37">
          <a:hlinkClick xmlns:r="http://schemas.openxmlformats.org/officeDocument/2006/relationships" r:id="rId36"/>
          <a:extLst>
            <a:ext uri="{FF2B5EF4-FFF2-40B4-BE49-F238E27FC236}">
              <a16:creationId xmlns:a16="http://schemas.microsoft.com/office/drawing/2014/main" id="{00000000-0008-0000-0000-000026000000}"/>
            </a:ext>
          </a:extLst>
        </xdr:cNvPr>
        <xdr:cNvSpPr/>
      </xdr:nvSpPr>
      <xdr:spPr>
        <a:xfrm>
          <a:off x="3048001" y="2538412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79</xdr:row>
      <xdr:rowOff>133350</xdr:rowOff>
    </xdr:from>
    <xdr:to>
      <xdr:col>2</xdr:col>
      <xdr:colOff>781051</xdr:colOff>
      <xdr:row>79</xdr:row>
      <xdr:rowOff>428625</xdr:rowOff>
    </xdr:to>
    <xdr:sp macro="" textlink="">
      <xdr:nvSpPr>
        <xdr:cNvPr id="39" name="Flecha derecha 38">
          <a:hlinkClick xmlns:r="http://schemas.openxmlformats.org/officeDocument/2006/relationships" r:id="rId37"/>
          <a:extLst>
            <a:ext uri="{FF2B5EF4-FFF2-40B4-BE49-F238E27FC236}">
              <a16:creationId xmlns:a16="http://schemas.microsoft.com/office/drawing/2014/main" id="{00000000-0008-0000-0000-000027000000}"/>
            </a:ext>
          </a:extLst>
        </xdr:cNvPr>
        <xdr:cNvSpPr/>
      </xdr:nvSpPr>
      <xdr:spPr>
        <a:xfrm>
          <a:off x="3048001" y="259365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80</xdr:row>
      <xdr:rowOff>114300</xdr:rowOff>
    </xdr:from>
    <xdr:to>
      <xdr:col>2</xdr:col>
      <xdr:colOff>771526</xdr:colOff>
      <xdr:row>80</xdr:row>
      <xdr:rowOff>409575</xdr:rowOff>
    </xdr:to>
    <xdr:sp macro="" textlink="">
      <xdr:nvSpPr>
        <xdr:cNvPr id="40" name="Flecha derecha 39">
          <a:hlinkClick xmlns:r="http://schemas.openxmlformats.org/officeDocument/2006/relationships" r:id="rId38"/>
          <a:extLst>
            <a:ext uri="{FF2B5EF4-FFF2-40B4-BE49-F238E27FC236}">
              <a16:creationId xmlns:a16="http://schemas.microsoft.com/office/drawing/2014/main" id="{00000000-0008-0000-0000-000028000000}"/>
            </a:ext>
          </a:extLst>
        </xdr:cNvPr>
        <xdr:cNvSpPr/>
      </xdr:nvSpPr>
      <xdr:spPr>
        <a:xfrm>
          <a:off x="3038476" y="264318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161926</xdr:colOff>
      <xdr:row>92</xdr:row>
      <xdr:rowOff>114300</xdr:rowOff>
    </xdr:from>
    <xdr:to>
      <xdr:col>2</xdr:col>
      <xdr:colOff>790576</xdr:colOff>
      <xdr:row>92</xdr:row>
      <xdr:rowOff>409575</xdr:rowOff>
    </xdr:to>
    <xdr:sp macro="" textlink="">
      <xdr:nvSpPr>
        <xdr:cNvPr id="41" name="Flecha derecha 40">
          <a:hlinkClick xmlns:r="http://schemas.openxmlformats.org/officeDocument/2006/relationships" r:id="rId39"/>
          <a:extLst>
            <a:ext uri="{FF2B5EF4-FFF2-40B4-BE49-F238E27FC236}">
              <a16:creationId xmlns:a16="http://schemas.microsoft.com/office/drawing/2014/main" id="{00000000-0008-0000-0000-000029000000}"/>
            </a:ext>
          </a:extLst>
        </xdr:cNvPr>
        <xdr:cNvSpPr/>
      </xdr:nvSpPr>
      <xdr:spPr>
        <a:xfrm>
          <a:off x="3590926" y="55846133"/>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123826</xdr:colOff>
      <xdr:row>93</xdr:row>
      <xdr:rowOff>123825</xdr:rowOff>
    </xdr:from>
    <xdr:to>
      <xdr:col>2</xdr:col>
      <xdr:colOff>752476</xdr:colOff>
      <xdr:row>93</xdr:row>
      <xdr:rowOff>419100</xdr:rowOff>
    </xdr:to>
    <xdr:sp macro="" textlink="">
      <xdr:nvSpPr>
        <xdr:cNvPr id="42" name="Flecha derecha 41">
          <a:hlinkClick xmlns:r="http://schemas.openxmlformats.org/officeDocument/2006/relationships" r:id="rId40"/>
          <a:extLst>
            <a:ext uri="{FF2B5EF4-FFF2-40B4-BE49-F238E27FC236}">
              <a16:creationId xmlns:a16="http://schemas.microsoft.com/office/drawing/2014/main" id="{00000000-0008-0000-0000-00002A000000}"/>
            </a:ext>
          </a:extLst>
        </xdr:cNvPr>
        <xdr:cNvSpPr/>
      </xdr:nvSpPr>
      <xdr:spPr>
        <a:xfrm>
          <a:off x="3552826" y="56374242"/>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133351</xdr:colOff>
      <xdr:row>95</xdr:row>
      <xdr:rowOff>123825</xdr:rowOff>
    </xdr:from>
    <xdr:to>
      <xdr:col>2</xdr:col>
      <xdr:colOff>762001</xdr:colOff>
      <xdr:row>95</xdr:row>
      <xdr:rowOff>419100</xdr:rowOff>
    </xdr:to>
    <xdr:sp macro="" textlink="">
      <xdr:nvSpPr>
        <xdr:cNvPr id="43" name="Flecha derecha 42">
          <a:hlinkClick xmlns:r="http://schemas.openxmlformats.org/officeDocument/2006/relationships" r:id="rId41"/>
          <a:extLst>
            <a:ext uri="{FF2B5EF4-FFF2-40B4-BE49-F238E27FC236}">
              <a16:creationId xmlns:a16="http://schemas.microsoft.com/office/drawing/2014/main" id="{00000000-0008-0000-0000-00002B000000}"/>
            </a:ext>
          </a:extLst>
        </xdr:cNvPr>
        <xdr:cNvSpPr/>
      </xdr:nvSpPr>
      <xdr:spPr>
        <a:xfrm>
          <a:off x="3562351" y="57411408"/>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104776</xdr:colOff>
      <xdr:row>96</xdr:row>
      <xdr:rowOff>152400</xdr:rowOff>
    </xdr:from>
    <xdr:to>
      <xdr:col>2</xdr:col>
      <xdr:colOff>733426</xdr:colOff>
      <xdr:row>96</xdr:row>
      <xdr:rowOff>447675</xdr:rowOff>
    </xdr:to>
    <xdr:sp macro="" textlink="">
      <xdr:nvSpPr>
        <xdr:cNvPr id="44" name="Flecha derecha 43">
          <a:hlinkClick xmlns:r="http://schemas.openxmlformats.org/officeDocument/2006/relationships" r:id="rId42"/>
          <a:extLst>
            <a:ext uri="{FF2B5EF4-FFF2-40B4-BE49-F238E27FC236}">
              <a16:creationId xmlns:a16="http://schemas.microsoft.com/office/drawing/2014/main" id="{00000000-0008-0000-0000-00002C000000}"/>
            </a:ext>
          </a:extLst>
        </xdr:cNvPr>
        <xdr:cNvSpPr/>
      </xdr:nvSpPr>
      <xdr:spPr>
        <a:xfrm>
          <a:off x="3533776" y="5795856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114301</xdr:colOff>
      <xdr:row>98</xdr:row>
      <xdr:rowOff>114300</xdr:rowOff>
    </xdr:from>
    <xdr:to>
      <xdr:col>2</xdr:col>
      <xdr:colOff>742951</xdr:colOff>
      <xdr:row>98</xdr:row>
      <xdr:rowOff>409575</xdr:rowOff>
    </xdr:to>
    <xdr:sp macro="" textlink="">
      <xdr:nvSpPr>
        <xdr:cNvPr id="45" name="Flecha derecha 44">
          <a:hlinkClick xmlns:r="http://schemas.openxmlformats.org/officeDocument/2006/relationships" r:id="rId43"/>
          <a:extLst>
            <a:ext uri="{FF2B5EF4-FFF2-40B4-BE49-F238E27FC236}">
              <a16:creationId xmlns:a16="http://schemas.microsoft.com/office/drawing/2014/main" id="{00000000-0008-0000-0000-00002D000000}"/>
            </a:ext>
          </a:extLst>
        </xdr:cNvPr>
        <xdr:cNvSpPr/>
      </xdr:nvSpPr>
      <xdr:spPr>
        <a:xfrm>
          <a:off x="3543301" y="5893646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114301</xdr:colOff>
      <xdr:row>100</xdr:row>
      <xdr:rowOff>123825</xdr:rowOff>
    </xdr:from>
    <xdr:to>
      <xdr:col>2</xdr:col>
      <xdr:colOff>742951</xdr:colOff>
      <xdr:row>100</xdr:row>
      <xdr:rowOff>419100</xdr:rowOff>
    </xdr:to>
    <xdr:sp macro="" textlink="">
      <xdr:nvSpPr>
        <xdr:cNvPr id="46" name="Flecha derecha 45">
          <a:hlinkClick xmlns:r="http://schemas.openxmlformats.org/officeDocument/2006/relationships" r:id="rId44"/>
          <a:extLst>
            <a:ext uri="{FF2B5EF4-FFF2-40B4-BE49-F238E27FC236}">
              <a16:creationId xmlns:a16="http://schemas.microsoft.com/office/drawing/2014/main" id="{00000000-0008-0000-0000-00002E000000}"/>
            </a:ext>
          </a:extLst>
        </xdr:cNvPr>
        <xdr:cNvSpPr/>
      </xdr:nvSpPr>
      <xdr:spPr>
        <a:xfrm>
          <a:off x="3543301" y="59961992"/>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101</xdr:row>
      <xdr:rowOff>123825</xdr:rowOff>
    </xdr:from>
    <xdr:to>
      <xdr:col>2</xdr:col>
      <xdr:colOff>781051</xdr:colOff>
      <xdr:row>101</xdr:row>
      <xdr:rowOff>419100</xdr:rowOff>
    </xdr:to>
    <xdr:sp macro="" textlink="">
      <xdr:nvSpPr>
        <xdr:cNvPr id="47" name="Flecha derecha 46">
          <a:hlinkClick xmlns:r="http://schemas.openxmlformats.org/officeDocument/2006/relationships" r:id="rId45"/>
          <a:extLst>
            <a:ext uri="{FF2B5EF4-FFF2-40B4-BE49-F238E27FC236}">
              <a16:creationId xmlns:a16="http://schemas.microsoft.com/office/drawing/2014/main" id="{00000000-0008-0000-0000-00002F000000}"/>
            </a:ext>
          </a:extLst>
        </xdr:cNvPr>
        <xdr:cNvSpPr/>
      </xdr:nvSpPr>
      <xdr:spPr>
        <a:xfrm>
          <a:off x="3581401" y="60469992"/>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102</xdr:row>
      <xdr:rowOff>114300</xdr:rowOff>
    </xdr:from>
    <xdr:to>
      <xdr:col>2</xdr:col>
      <xdr:colOff>781051</xdr:colOff>
      <xdr:row>102</xdr:row>
      <xdr:rowOff>409575</xdr:rowOff>
    </xdr:to>
    <xdr:sp macro="" textlink="">
      <xdr:nvSpPr>
        <xdr:cNvPr id="48" name="Flecha derecha 47">
          <a:hlinkClick xmlns:r="http://schemas.openxmlformats.org/officeDocument/2006/relationships" r:id="rId46"/>
          <a:extLst>
            <a:ext uri="{FF2B5EF4-FFF2-40B4-BE49-F238E27FC236}">
              <a16:creationId xmlns:a16="http://schemas.microsoft.com/office/drawing/2014/main" id="{00000000-0008-0000-0000-000030000000}"/>
            </a:ext>
          </a:extLst>
        </xdr:cNvPr>
        <xdr:cNvSpPr/>
      </xdr:nvSpPr>
      <xdr:spPr>
        <a:xfrm>
          <a:off x="3581401" y="6096846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104</xdr:row>
      <xdr:rowOff>114300</xdr:rowOff>
    </xdr:from>
    <xdr:to>
      <xdr:col>2</xdr:col>
      <xdr:colOff>771526</xdr:colOff>
      <xdr:row>104</xdr:row>
      <xdr:rowOff>409575</xdr:rowOff>
    </xdr:to>
    <xdr:sp macro="" textlink="">
      <xdr:nvSpPr>
        <xdr:cNvPr id="49" name="Flecha derecha 48">
          <a:hlinkClick xmlns:r="http://schemas.openxmlformats.org/officeDocument/2006/relationships" r:id="rId47"/>
          <a:extLst>
            <a:ext uri="{FF2B5EF4-FFF2-40B4-BE49-F238E27FC236}">
              <a16:creationId xmlns:a16="http://schemas.microsoft.com/office/drawing/2014/main" id="{00000000-0008-0000-0000-000031000000}"/>
            </a:ext>
          </a:extLst>
        </xdr:cNvPr>
        <xdr:cNvSpPr/>
      </xdr:nvSpPr>
      <xdr:spPr>
        <a:xfrm>
          <a:off x="3571876" y="6220671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114301</xdr:colOff>
      <xdr:row>105</xdr:row>
      <xdr:rowOff>104775</xdr:rowOff>
    </xdr:from>
    <xdr:to>
      <xdr:col>2</xdr:col>
      <xdr:colOff>742951</xdr:colOff>
      <xdr:row>105</xdr:row>
      <xdr:rowOff>400050</xdr:rowOff>
    </xdr:to>
    <xdr:sp macro="" textlink="">
      <xdr:nvSpPr>
        <xdr:cNvPr id="50" name="Flecha derecha 49">
          <a:hlinkClick xmlns:r="http://schemas.openxmlformats.org/officeDocument/2006/relationships" r:id="rId48"/>
          <a:extLst>
            <a:ext uri="{FF2B5EF4-FFF2-40B4-BE49-F238E27FC236}">
              <a16:creationId xmlns:a16="http://schemas.microsoft.com/office/drawing/2014/main" id="{00000000-0008-0000-0000-000032000000}"/>
            </a:ext>
          </a:extLst>
        </xdr:cNvPr>
        <xdr:cNvSpPr/>
      </xdr:nvSpPr>
      <xdr:spPr>
        <a:xfrm>
          <a:off x="3543301" y="62705192"/>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106</xdr:row>
      <xdr:rowOff>114300</xdr:rowOff>
    </xdr:from>
    <xdr:to>
      <xdr:col>2</xdr:col>
      <xdr:colOff>781051</xdr:colOff>
      <xdr:row>106</xdr:row>
      <xdr:rowOff>409575</xdr:rowOff>
    </xdr:to>
    <xdr:sp macro="" textlink="">
      <xdr:nvSpPr>
        <xdr:cNvPr id="51" name="Flecha derecha 50">
          <a:hlinkClick xmlns:r="http://schemas.openxmlformats.org/officeDocument/2006/relationships" r:id="rId49"/>
          <a:extLst>
            <a:ext uri="{FF2B5EF4-FFF2-40B4-BE49-F238E27FC236}">
              <a16:creationId xmlns:a16="http://schemas.microsoft.com/office/drawing/2014/main" id="{00000000-0008-0000-0000-000033000000}"/>
            </a:ext>
          </a:extLst>
        </xdr:cNvPr>
        <xdr:cNvSpPr/>
      </xdr:nvSpPr>
      <xdr:spPr>
        <a:xfrm>
          <a:off x="3581401" y="6322271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107</xdr:row>
      <xdr:rowOff>66675</xdr:rowOff>
    </xdr:from>
    <xdr:to>
      <xdr:col>2</xdr:col>
      <xdr:colOff>771526</xdr:colOff>
      <xdr:row>107</xdr:row>
      <xdr:rowOff>361950</xdr:rowOff>
    </xdr:to>
    <xdr:sp macro="" textlink="">
      <xdr:nvSpPr>
        <xdr:cNvPr id="52" name="Flecha derecha 51">
          <a:hlinkClick xmlns:r="http://schemas.openxmlformats.org/officeDocument/2006/relationships" r:id="rId50"/>
          <a:extLst>
            <a:ext uri="{FF2B5EF4-FFF2-40B4-BE49-F238E27FC236}">
              <a16:creationId xmlns:a16="http://schemas.microsoft.com/office/drawing/2014/main" id="{00000000-0008-0000-0000-000034000000}"/>
            </a:ext>
          </a:extLst>
        </xdr:cNvPr>
        <xdr:cNvSpPr/>
      </xdr:nvSpPr>
      <xdr:spPr>
        <a:xfrm>
          <a:off x="3571876" y="63683092"/>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161926</xdr:colOff>
      <xdr:row>108</xdr:row>
      <xdr:rowOff>85725</xdr:rowOff>
    </xdr:from>
    <xdr:to>
      <xdr:col>2</xdr:col>
      <xdr:colOff>790576</xdr:colOff>
      <xdr:row>108</xdr:row>
      <xdr:rowOff>381000</xdr:rowOff>
    </xdr:to>
    <xdr:sp macro="" textlink="">
      <xdr:nvSpPr>
        <xdr:cNvPr id="53" name="Flecha derecha 52">
          <a:hlinkClick xmlns:r="http://schemas.openxmlformats.org/officeDocument/2006/relationships" r:id="rId51"/>
          <a:extLst>
            <a:ext uri="{FF2B5EF4-FFF2-40B4-BE49-F238E27FC236}">
              <a16:creationId xmlns:a16="http://schemas.microsoft.com/office/drawing/2014/main" id="{00000000-0008-0000-0000-000035000000}"/>
            </a:ext>
          </a:extLst>
        </xdr:cNvPr>
        <xdr:cNvSpPr/>
      </xdr:nvSpPr>
      <xdr:spPr>
        <a:xfrm>
          <a:off x="3590926" y="64210142"/>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7</xdr:col>
      <xdr:colOff>952500</xdr:colOff>
      <xdr:row>0</xdr:row>
      <xdr:rowOff>95250</xdr:rowOff>
    </xdr:from>
    <xdr:to>
      <xdr:col>9</xdr:col>
      <xdr:colOff>285750</xdr:colOff>
      <xdr:row>3</xdr:row>
      <xdr:rowOff>47625</xdr:rowOff>
    </xdr:to>
    <xdr:sp macro="" textlink="">
      <xdr:nvSpPr>
        <xdr:cNvPr id="54" name="Flecha izquierda 53">
          <a:hlinkClick xmlns:r="http://schemas.openxmlformats.org/officeDocument/2006/relationships" r:id="rId52"/>
          <a:extLst>
            <a:ext uri="{FF2B5EF4-FFF2-40B4-BE49-F238E27FC236}">
              <a16:creationId xmlns:a16="http://schemas.microsoft.com/office/drawing/2014/main" id="{00000000-0008-0000-0000-000036000000}"/>
            </a:ext>
          </a:extLst>
        </xdr:cNvPr>
        <xdr:cNvSpPr/>
      </xdr:nvSpPr>
      <xdr:spPr>
        <a:xfrm>
          <a:off x="10410825" y="95250"/>
          <a:ext cx="1428750" cy="523875"/>
        </a:xfrm>
        <a:prstGeom prst="lef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400" b="1">
              <a:solidFill>
                <a:schemeClr val="lt1"/>
              </a:solidFill>
              <a:latin typeface="+mn-lt"/>
              <a:ea typeface="+mn-ea"/>
              <a:cs typeface="+mn-cs"/>
            </a:rPr>
            <a:t>REGRESAR</a:t>
          </a:r>
        </a:p>
      </xdr:txBody>
    </xdr:sp>
    <xdr:clientData/>
  </xdr:twoCellAnchor>
  <xdr:twoCellAnchor>
    <xdr:from>
      <xdr:col>2</xdr:col>
      <xdr:colOff>152401</xdr:colOff>
      <xdr:row>56</xdr:row>
      <xdr:rowOff>95250</xdr:rowOff>
    </xdr:from>
    <xdr:to>
      <xdr:col>2</xdr:col>
      <xdr:colOff>781051</xdr:colOff>
      <xdr:row>56</xdr:row>
      <xdr:rowOff>390525</xdr:rowOff>
    </xdr:to>
    <xdr:sp macro="" textlink="">
      <xdr:nvSpPr>
        <xdr:cNvPr id="56" name="Flecha derecha 27">
          <a:hlinkClick xmlns:r="http://schemas.openxmlformats.org/officeDocument/2006/relationships" r:id="rId53"/>
          <a:extLst>
            <a:ext uri="{FF2B5EF4-FFF2-40B4-BE49-F238E27FC236}">
              <a16:creationId xmlns:a16="http://schemas.microsoft.com/office/drawing/2014/main" id="{00000000-0008-0000-0000-000038000000}"/>
            </a:ext>
          </a:extLst>
        </xdr:cNvPr>
        <xdr:cNvSpPr/>
      </xdr:nvSpPr>
      <xdr:spPr>
        <a:xfrm>
          <a:off x="3048001" y="207549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180976</xdr:colOff>
      <xdr:row>103</xdr:row>
      <xdr:rowOff>95250</xdr:rowOff>
    </xdr:from>
    <xdr:to>
      <xdr:col>2</xdr:col>
      <xdr:colOff>809626</xdr:colOff>
      <xdr:row>103</xdr:row>
      <xdr:rowOff>390525</xdr:rowOff>
    </xdr:to>
    <xdr:sp macro="" textlink="">
      <xdr:nvSpPr>
        <xdr:cNvPr id="57" name="Flecha derecha 47">
          <a:hlinkClick xmlns:r="http://schemas.openxmlformats.org/officeDocument/2006/relationships" r:id="rId54"/>
          <a:extLst>
            <a:ext uri="{FF2B5EF4-FFF2-40B4-BE49-F238E27FC236}">
              <a16:creationId xmlns:a16="http://schemas.microsoft.com/office/drawing/2014/main" id="{00000000-0008-0000-0000-000039000000}"/>
            </a:ext>
          </a:extLst>
        </xdr:cNvPr>
        <xdr:cNvSpPr/>
      </xdr:nvSpPr>
      <xdr:spPr>
        <a:xfrm>
          <a:off x="3609976" y="6145741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180976</xdr:colOff>
      <xdr:row>59</xdr:row>
      <xdr:rowOff>95250</xdr:rowOff>
    </xdr:from>
    <xdr:to>
      <xdr:col>2</xdr:col>
      <xdr:colOff>809626</xdr:colOff>
      <xdr:row>59</xdr:row>
      <xdr:rowOff>390525</xdr:rowOff>
    </xdr:to>
    <xdr:sp macro="" textlink="">
      <xdr:nvSpPr>
        <xdr:cNvPr id="58" name="Flecha derecha 27">
          <a:hlinkClick xmlns:r="http://schemas.openxmlformats.org/officeDocument/2006/relationships" r:id="rId55"/>
          <a:extLst>
            <a:ext uri="{FF2B5EF4-FFF2-40B4-BE49-F238E27FC236}">
              <a16:creationId xmlns:a16="http://schemas.microsoft.com/office/drawing/2014/main" id="{00000000-0008-0000-0000-00003A000000}"/>
            </a:ext>
          </a:extLst>
        </xdr:cNvPr>
        <xdr:cNvSpPr/>
      </xdr:nvSpPr>
      <xdr:spPr>
        <a:xfrm>
          <a:off x="3609976" y="226218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161926</xdr:colOff>
      <xdr:row>60</xdr:row>
      <xdr:rowOff>133350</xdr:rowOff>
    </xdr:from>
    <xdr:to>
      <xdr:col>2</xdr:col>
      <xdr:colOff>790576</xdr:colOff>
      <xdr:row>60</xdr:row>
      <xdr:rowOff>428625</xdr:rowOff>
    </xdr:to>
    <xdr:sp macro="" textlink="">
      <xdr:nvSpPr>
        <xdr:cNvPr id="59" name="Flecha derecha 27">
          <a:hlinkClick xmlns:r="http://schemas.openxmlformats.org/officeDocument/2006/relationships" r:id="rId56"/>
          <a:extLst>
            <a:ext uri="{FF2B5EF4-FFF2-40B4-BE49-F238E27FC236}">
              <a16:creationId xmlns:a16="http://schemas.microsoft.com/office/drawing/2014/main" id="{00000000-0008-0000-0000-00003B000000}"/>
            </a:ext>
          </a:extLst>
        </xdr:cNvPr>
        <xdr:cNvSpPr/>
      </xdr:nvSpPr>
      <xdr:spPr>
        <a:xfrm>
          <a:off x="3590926" y="2321242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133351</xdr:colOff>
      <xdr:row>61</xdr:row>
      <xdr:rowOff>276225</xdr:rowOff>
    </xdr:from>
    <xdr:to>
      <xdr:col>2</xdr:col>
      <xdr:colOff>762001</xdr:colOff>
      <xdr:row>61</xdr:row>
      <xdr:rowOff>571500</xdr:rowOff>
    </xdr:to>
    <xdr:sp macro="" textlink="">
      <xdr:nvSpPr>
        <xdr:cNvPr id="60" name="Flecha derecha 27">
          <a:hlinkClick xmlns:r="http://schemas.openxmlformats.org/officeDocument/2006/relationships" r:id="rId57"/>
          <a:extLst>
            <a:ext uri="{FF2B5EF4-FFF2-40B4-BE49-F238E27FC236}">
              <a16:creationId xmlns:a16="http://schemas.microsoft.com/office/drawing/2014/main" id="{00000000-0008-0000-0000-00003C000000}"/>
            </a:ext>
          </a:extLst>
        </xdr:cNvPr>
        <xdr:cNvSpPr/>
      </xdr:nvSpPr>
      <xdr:spPr>
        <a:xfrm>
          <a:off x="3562351" y="238696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57</xdr:row>
      <xdr:rowOff>219075</xdr:rowOff>
    </xdr:from>
    <xdr:to>
      <xdr:col>2</xdr:col>
      <xdr:colOff>781051</xdr:colOff>
      <xdr:row>57</xdr:row>
      <xdr:rowOff>514350</xdr:rowOff>
    </xdr:to>
    <xdr:sp macro="" textlink="">
      <xdr:nvSpPr>
        <xdr:cNvPr id="61" name="Flecha derecha 27">
          <a:hlinkClick xmlns:r="http://schemas.openxmlformats.org/officeDocument/2006/relationships" r:id="rId58"/>
          <a:extLst>
            <a:ext uri="{FF2B5EF4-FFF2-40B4-BE49-F238E27FC236}">
              <a16:creationId xmlns:a16="http://schemas.microsoft.com/office/drawing/2014/main" id="{00000000-0008-0000-0000-00003D000000}"/>
            </a:ext>
          </a:extLst>
        </xdr:cNvPr>
        <xdr:cNvSpPr/>
      </xdr:nvSpPr>
      <xdr:spPr>
        <a:xfrm>
          <a:off x="3581401" y="213931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171451</xdr:colOff>
      <xdr:row>58</xdr:row>
      <xdr:rowOff>95250</xdr:rowOff>
    </xdr:from>
    <xdr:to>
      <xdr:col>2</xdr:col>
      <xdr:colOff>800101</xdr:colOff>
      <xdr:row>58</xdr:row>
      <xdr:rowOff>390525</xdr:rowOff>
    </xdr:to>
    <xdr:sp macro="" textlink="">
      <xdr:nvSpPr>
        <xdr:cNvPr id="62" name="Flecha derecha 27">
          <a:hlinkClick xmlns:r="http://schemas.openxmlformats.org/officeDocument/2006/relationships" r:id="rId59"/>
          <a:extLst>
            <a:ext uri="{FF2B5EF4-FFF2-40B4-BE49-F238E27FC236}">
              <a16:creationId xmlns:a16="http://schemas.microsoft.com/office/drawing/2014/main" id="{00000000-0008-0000-0000-00003E000000}"/>
            </a:ext>
          </a:extLst>
        </xdr:cNvPr>
        <xdr:cNvSpPr/>
      </xdr:nvSpPr>
      <xdr:spPr>
        <a:xfrm>
          <a:off x="3600451" y="2203132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171451</xdr:colOff>
      <xdr:row>109</xdr:row>
      <xdr:rowOff>190500</xdr:rowOff>
    </xdr:from>
    <xdr:to>
      <xdr:col>2</xdr:col>
      <xdr:colOff>800101</xdr:colOff>
      <xdr:row>109</xdr:row>
      <xdr:rowOff>485775</xdr:rowOff>
    </xdr:to>
    <xdr:sp macro="" textlink="">
      <xdr:nvSpPr>
        <xdr:cNvPr id="64" name="Flecha derecha 52">
          <a:hlinkClick xmlns:r="http://schemas.openxmlformats.org/officeDocument/2006/relationships" r:id="rId60"/>
          <a:extLst>
            <a:ext uri="{FF2B5EF4-FFF2-40B4-BE49-F238E27FC236}">
              <a16:creationId xmlns:a16="http://schemas.microsoft.com/office/drawing/2014/main" id="{00000000-0008-0000-0000-000040000000}"/>
            </a:ext>
          </a:extLst>
        </xdr:cNvPr>
        <xdr:cNvSpPr/>
      </xdr:nvSpPr>
      <xdr:spPr>
        <a:xfrm>
          <a:off x="3600451" y="6482291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11</xdr:row>
      <xdr:rowOff>247650</xdr:rowOff>
    </xdr:from>
    <xdr:to>
      <xdr:col>2</xdr:col>
      <xdr:colOff>771525</xdr:colOff>
      <xdr:row>11</xdr:row>
      <xdr:rowOff>542925</xdr:rowOff>
    </xdr:to>
    <xdr:sp macro="" textlink="">
      <xdr:nvSpPr>
        <xdr:cNvPr id="66" name="Flecha derecha 2">
          <a:hlinkClick xmlns:r="http://schemas.openxmlformats.org/officeDocument/2006/relationships" r:id="rId61"/>
          <a:extLst>
            <a:ext uri="{FF2B5EF4-FFF2-40B4-BE49-F238E27FC236}">
              <a16:creationId xmlns:a16="http://schemas.microsoft.com/office/drawing/2014/main" id="{00000000-0008-0000-0000-000042000000}"/>
            </a:ext>
          </a:extLst>
        </xdr:cNvPr>
        <xdr:cNvSpPr/>
      </xdr:nvSpPr>
      <xdr:spPr>
        <a:xfrm>
          <a:off x="3571875" y="39147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14</xdr:row>
      <xdr:rowOff>247650</xdr:rowOff>
    </xdr:from>
    <xdr:to>
      <xdr:col>2</xdr:col>
      <xdr:colOff>771525</xdr:colOff>
      <xdr:row>14</xdr:row>
      <xdr:rowOff>542925</xdr:rowOff>
    </xdr:to>
    <xdr:sp macro="" textlink="">
      <xdr:nvSpPr>
        <xdr:cNvPr id="67" name="Flecha derecha 2">
          <a:hlinkClick xmlns:r="http://schemas.openxmlformats.org/officeDocument/2006/relationships" r:id="rId62"/>
          <a:extLst>
            <a:ext uri="{FF2B5EF4-FFF2-40B4-BE49-F238E27FC236}">
              <a16:creationId xmlns:a16="http://schemas.microsoft.com/office/drawing/2014/main" id="{00000000-0008-0000-0000-000043000000}"/>
            </a:ext>
          </a:extLst>
        </xdr:cNvPr>
        <xdr:cNvSpPr/>
      </xdr:nvSpPr>
      <xdr:spPr>
        <a:xfrm>
          <a:off x="3571875" y="39147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18</xdr:row>
      <xdr:rowOff>247650</xdr:rowOff>
    </xdr:from>
    <xdr:to>
      <xdr:col>2</xdr:col>
      <xdr:colOff>771525</xdr:colOff>
      <xdr:row>18</xdr:row>
      <xdr:rowOff>542925</xdr:rowOff>
    </xdr:to>
    <xdr:sp macro="" textlink="">
      <xdr:nvSpPr>
        <xdr:cNvPr id="68" name="Flecha derecha 2">
          <a:hlinkClick xmlns:r="http://schemas.openxmlformats.org/officeDocument/2006/relationships" r:id="rId63"/>
          <a:extLst>
            <a:ext uri="{FF2B5EF4-FFF2-40B4-BE49-F238E27FC236}">
              <a16:creationId xmlns:a16="http://schemas.microsoft.com/office/drawing/2014/main" id="{00000000-0008-0000-0000-000044000000}"/>
            </a:ext>
          </a:extLst>
        </xdr:cNvPr>
        <xdr:cNvSpPr/>
      </xdr:nvSpPr>
      <xdr:spPr>
        <a:xfrm>
          <a:off x="3571875" y="39147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20</xdr:row>
      <xdr:rowOff>247650</xdr:rowOff>
    </xdr:from>
    <xdr:to>
      <xdr:col>2</xdr:col>
      <xdr:colOff>771525</xdr:colOff>
      <xdr:row>20</xdr:row>
      <xdr:rowOff>542925</xdr:rowOff>
    </xdr:to>
    <xdr:sp macro="" textlink="">
      <xdr:nvSpPr>
        <xdr:cNvPr id="69" name="Flecha derecha 2">
          <a:hlinkClick xmlns:r="http://schemas.openxmlformats.org/officeDocument/2006/relationships" r:id="rId64"/>
          <a:extLst>
            <a:ext uri="{FF2B5EF4-FFF2-40B4-BE49-F238E27FC236}">
              <a16:creationId xmlns:a16="http://schemas.microsoft.com/office/drawing/2014/main" id="{00000000-0008-0000-0000-000045000000}"/>
            </a:ext>
          </a:extLst>
        </xdr:cNvPr>
        <xdr:cNvSpPr/>
      </xdr:nvSpPr>
      <xdr:spPr>
        <a:xfrm>
          <a:off x="3571875" y="39147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23</xdr:row>
      <xdr:rowOff>247650</xdr:rowOff>
    </xdr:from>
    <xdr:to>
      <xdr:col>2</xdr:col>
      <xdr:colOff>771525</xdr:colOff>
      <xdr:row>23</xdr:row>
      <xdr:rowOff>542925</xdr:rowOff>
    </xdr:to>
    <xdr:sp macro="" textlink="">
      <xdr:nvSpPr>
        <xdr:cNvPr id="70" name="Flecha derecha 2">
          <a:hlinkClick xmlns:r="http://schemas.openxmlformats.org/officeDocument/2006/relationships" r:id="rId65"/>
          <a:extLst>
            <a:ext uri="{FF2B5EF4-FFF2-40B4-BE49-F238E27FC236}">
              <a16:creationId xmlns:a16="http://schemas.microsoft.com/office/drawing/2014/main" id="{00000000-0008-0000-0000-000046000000}"/>
            </a:ext>
          </a:extLst>
        </xdr:cNvPr>
        <xdr:cNvSpPr/>
      </xdr:nvSpPr>
      <xdr:spPr>
        <a:xfrm>
          <a:off x="3571875" y="39147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24</xdr:row>
      <xdr:rowOff>247650</xdr:rowOff>
    </xdr:from>
    <xdr:to>
      <xdr:col>2</xdr:col>
      <xdr:colOff>771525</xdr:colOff>
      <xdr:row>24</xdr:row>
      <xdr:rowOff>542925</xdr:rowOff>
    </xdr:to>
    <xdr:sp macro="" textlink="">
      <xdr:nvSpPr>
        <xdr:cNvPr id="71" name="Flecha derecha 2">
          <a:hlinkClick xmlns:r="http://schemas.openxmlformats.org/officeDocument/2006/relationships" r:id="rId66"/>
          <a:extLst>
            <a:ext uri="{FF2B5EF4-FFF2-40B4-BE49-F238E27FC236}">
              <a16:creationId xmlns:a16="http://schemas.microsoft.com/office/drawing/2014/main" id="{00000000-0008-0000-0000-000047000000}"/>
            </a:ext>
          </a:extLst>
        </xdr:cNvPr>
        <xdr:cNvSpPr/>
      </xdr:nvSpPr>
      <xdr:spPr>
        <a:xfrm>
          <a:off x="3571875" y="3914775"/>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31</xdr:row>
      <xdr:rowOff>142875</xdr:rowOff>
    </xdr:from>
    <xdr:to>
      <xdr:col>2</xdr:col>
      <xdr:colOff>771525</xdr:colOff>
      <xdr:row>31</xdr:row>
      <xdr:rowOff>428625</xdr:rowOff>
    </xdr:to>
    <xdr:sp macro="" textlink="">
      <xdr:nvSpPr>
        <xdr:cNvPr id="72" name="Flecha derecha 2">
          <a:hlinkClick xmlns:r="http://schemas.openxmlformats.org/officeDocument/2006/relationships" r:id="rId67"/>
          <a:extLst>
            <a:ext uri="{FF2B5EF4-FFF2-40B4-BE49-F238E27FC236}">
              <a16:creationId xmlns:a16="http://schemas.microsoft.com/office/drawing/2014/main" id="{00000000-0008-0000-0000-000048000000}"/>
            </a:ext>
          </a:extLst>
        </xdr:cNvPr>
        <xdr:cNvSpPr/>
      </xdr:nvSpPr>
      <xdr:spPr>
        <a:xfrm>
          <a:off x="3571875" y="17706975"/>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32</xdr:row>
      <xdr:rowOff>152400</xdr:rowOff>
    </xdr:from>
    <xdr:to>
      <xdr:col>2</xdr:col>
      <xdr:colOff>771525</xdr:colOff>
      <xdr:row>32</xdr:row>
      <xdr:rowOff>438150</xdr:rowOff>
    </xdr:to>
    <xdr:sp macro="" textlink="">
      <xdr:nvSpPr>
        <xdr:cNvPr id="73" name="Flecha derecha 2">
          <a:hlinkClick xmlns:r="http://schemas.openxmlformats.org/officeDocument/2006/relationships" r:id="rId68"/>
          <a:extLst>
            <a:ext uri="{FF2B5EF4-FFF2-40B4-BE49-F238E27FC236}">
              <a16:creationId xmlns:a16="http://schemas.microsoft.com/office/drawing/2014/main" id="{00000000-0008-0000-0000-000049000000}"/>
            </a:ext>
          </a:extLst>
        </xdr:cNvPr>
        <xdr:cNvSpPr/>
      </xdr:nvSpPr>
      <xdr:spPr>
        <a:xfrm>
          <a:off x="3571875" y="1824990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33</xdr:row>
      <xdr:rowOff>171450</xdr:rowOff>
    </xdr:from>
    <xdr:to>
      <xdr:col>2</xdr:col>
      <xdr:colOff>771525</xdr:colOff>
      <xdr:row>33</xdr:row>
      <xdr:rowOff>457200</xdr:rowOff>
    </xdr:to>
    <xdr:sp macro="" textlink="">
      <xdr:nvSpPr>
        <xdr:cNvPr id="74" name="Flecha derecha 2">
          <a:hlinkClick xmlns:r="http://schemas.openxmlformats.org/officeDocument/2006/relationships" r:id="rId69"/>
          <a:extLst>
            <a:ext uri="{FF2B5EF4-FFF2-40B4-BE49-F238E27FC236}">
              <a16:creationId xmlns:a16="http://schemas.microsoft.com/office/drawing/2014/main" id="{00000000-0008-0000-0000-00004A000000}"/>
            </a:ext>
          </a:extLst>
        </xdr:cNvPr>
        <xdr:cNvSpPr/>
      </xdr:nvSpPr>
      <xdr:spPr>
        <a:xfrm>
          <a:off x="3571875" y="1880235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34</xdr:row>
      <xdr:rowOff>171450</xdr:rowOff>
    </xdr:from>
    <xdr:to>
      <xdr:col>2</xdr:col>
      <xdr:colOff>771525</xdr:colOff>
      <xdr:row>34</xdr:row>
      <xdr:rowOff>457200</xdr:rowOff>
    </xdr:to>
    <xdr:sp macro="" textlink="">
      <xdr:nvSpPr>
        <xdr:cNvPr id="75" name="Flecha derecha 2">
          <a:hlinkClick xmlns:r="http://schemas.openxmlformats.org/officeDocument/2006/relationships" r:id="rId70"/>
          <a:extLst>
            <a:ext uri="{FF2B5EF4-FFF2-40B4-BE49-F238E27FC236}">
              <a16:creationId xmlns:a16="http://schemas.microsoft.com/office/drawing/2014/main" id="{00000000-0008-0000-0000-00004B000000}"/>
            </a:ext>
          </a:extLst>
        </xdr:cNvPr>
        <xdr:cNvSpPr/>
      </xdr:nvSpPr>
      <xdr:spPr>
        <a:xfrm>
          <a:off x="3571875" y="1880235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35</xdr:row>
      <xdr:rowOff>171450</xdr:rowOff>
    </xdr:from>
    <xdr:to>
      <xdr:col>2</xdr:col>
      <xdr:colOff>771525</xdr:colOff>
      <xdr:row>35</xdr:row>
      <xdr:rowOff>457200</xdr:rowOff>
    </xdr:to>
    <xdr:sp macro="" textlink="">
      <xdr:nvSpPr>
        <xdr:cNvPr id="76" name="Flecha derecha 2">
          <a:hlinkClick xmlns:r="http://schemas.openxmlformats.org/officeDocument/2006/relationships" r:id="rId71"/>
          <a:extLst>
            <a:ext uri="{FF2B5EF4-FFF2-40B4-BE49-F238E27FC236}">
              <a16:creationId xmlns:a16="http://schemas.microsoft.com/office/drawing/2014/main" id="{00000000-0008-0000-0000-00004C000000}"/>
            </a:ext>
          </a:extLst>
        </xdr:cNvPr>
        <xdr:cNvSpPr/>
      </xdr:nvSpPr>
      <xdr:spPr>
        <a:xfrm>
          <a:off x="3571875" y="1880235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36</xdr:row>
      <xdr:rowOff>171450</xdr:rowOff>
    </xdr:from>
    <xdr:to>
      <xdr:col>2</xdr:col>
      <xdr:colOff>771525</xdr:colOff>
      <xdr:row>36</xdr:row>
      <xdr:rowOff>457200</xdr:rowOff>
    </xdr:to>
    <xdr:sp macro="" textlink="">
      <xdr:nvSpPr>
        <xdr:cNvPr id="77" name="Flecha derecha 2">
          <a:hlinkClick xmlns:r="http://schemas.openxmlformats.org/officeDocument/2006/relationships" r:id="rId72"/>
          <a:extLst>
            <a:ext uri="{FF2B5EF4-FFF2-40B4-BE49-F238E27FC236}">
              <a16:creationId xmlns:a16="http://schemas.microsoft.com/office/drawing/2014/main" id="{00000000-0008-0000-0000-00004D000000}"/>
            </a:ext>
          </a:extLst>
        </xdr:cNvPr>
        <xdr:cNvSpPr/>
      </xdr:nvSpPr>
      <xdr:spPr>
        <a:xfrm>
          <a:off x="3571875" y="1880235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37</xdr:row>
      <xdr:rowOff>171450</xdr:rowOff>
    </xdr:from>
    <xdr:to>
      <xdr:col>2</xdr:col>
      <xdr:colOff>771525</xdr:colOff>
      <xdr:row>37</xdr:row>
      <xdr:rowOff>457200</xdr:rowOff>
    </xdr:to>
    <xdr:sp macro="" textlink="">
      <xdr:nvSpPr>
        <xdr:cNvPr id="78" name="Flecha derecha 2">
          <a:hlinkClick xmlns:r="http://schemas.openxmlformats.org/officeDocument/2006/relationships" r:id="rId73"/>
          <a:extLst>
            <a:ext uri="{FF2B5EF4-FFF2-40B4-BE49-F238E27FC236}">
              <a16:creationId xmlns:a16="http://schemas.microsoft.com/office/drawing/2014/main" id="{00000000-0008-0000-0000-00004E000000}"/>
            </a:ext>
          </a:extLst>
        </xdr:cNvPr>
        <xdr:cNvSpPr/>
      </xdr:nvSpPr>
      <xdr:spPr>
        <a:xfrm>
          <a:off x="3571875" y="1880235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38</xdr:row>
      <xdr:rowOff>171450</xdr:rowOff>
    </xdr:from>
    <xdr:to>
      <xdr:col>2</xdr:col>
      <xdr:colOff>771525</xdr:colOff>
      <xdr:row>38</xdr:row>
      <xdr:rowOff>457200</xdr:rowOff>
    </xdr:to>
    <xdr:sp macro="" textlink="">
      <xdr:nvSpPr>
        <xdr:cNvPr id="79" name="Flecha derecha 2">
          <a:hlinkClick xmlns:r="http://schemas.openxmlformats.org/officeDocument/2006/relationships" r:id="rId74"/>
          <a:extLst>
            <a:ext uri="{FF2B5EF4-FFF2-40B4-BE49-F238E27FC236}">
              <a16:creationId xmlns:a16="http://schemas.microsoft.com/office/drawing/2014/main" id="{00000000-0008-0000-0000-00004F000000}"/>
            </a:ext>
          </a:extLst>
        </xdr:cNvPr>
        <xdr:cNvSpPr/>
      </xdr:nvSpPr>
      <xdr:spPr>
        <a:xfrm>
          <a:off x="3571875" y="1880235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39</xdr:row>
      <xdr:rowOff>171450</xdr:rowOff>
    </xdr:from>
    <xdr:to>
      <xdr:col>2</xdr:col>
      <xdr:colOff>771525</xdr:colOff>
      <xdr:row>39</xdr:row>
      <xdr:rowOff>457200</xdr:rowOff>
    </xdr:to>
    <xdr:sp macro="" textlink="">
      <xdr:nvSpPr>
        <xdr:cNvPr id="80" name="Flecha derecha 2">
          <a:hlinkClick xmlns:r="http://schemas.openxmlformats.org/officeDocument/2006/relationships" r:id="rId75"/>
          <a:extLst>
            <a:ext uri="{FF2B5EF4-FFF2-40B4-BE49-F238E27FC236}">
              <a16:creationId xmlns:a16="http://schemas.microsoft.com/office/drawing/2014/main" id="{00000000-0008-0000-0000-000050000000}"/>
            </a:ext>
          </a:extLst>
        </xdr:cNvPr>
        <xdr:cNvSpPr/>
      </xdr:nvSpPr>
      <xdr:spPr>
        <a:xfrm>
          <a:off x="3571875" y="1880235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40</xdr:row>
      <xdr:rowOff>171450</xdr:rowOff>
    </xdr:from>
    <xdr:to>
      <xdr:col>2</xdr:col>
      <xdr:colOff>771525</xdr:colOff>
      <xdr:row>40</xdr:row>
      <xdr:rowOff>457200</xdr:rowOff>
    </xdr:to>
    <xdr:sp macro="" textlink="">
      <xdr:nvSpPr>
        <xdr:cNvPr id="81" name="Flecha derecha 2">
          <a:hlinkClick xmlns:r="http://schemas.openxmlformats.org/officeDocument/2006/relationships" r:id="rId76"/>
          <a:extLst>
            <a:ext uri="{FF2B5EF4-FFF2-40B4-BE49-F238E27FC236}">
              <a16:creationId xmlns:a16="http://schemas.microsoft.com/office/drawing/2014/main" id="{00000000-0008-0000-0000-000051000000}"/>
            </a:ext>
          </a:extLst>
        </xdr:cNvPr>
        <xdr:cNvSpPr/>
      </xdr:nvSpPr>
      <xdr:spPr>
        <a:xfrm>
          <a:off x="3571875" y="1880235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171450</xdr:colOff>
      <xdr:row>45</xdr:row>
      <xdr:rowOff>333375</xdr:rowOff>
    </xdr:from>
    <xdr:to>
      <xdr:col>2</xdr:col>
      <xdr:colOff>800100</xdr:colOff>
      <xdr:row>45</xdr:row>
      <xdr:rowOff>619125</xdr:rowOff>
    </xdr:to>
    <xdr:sp macro="" textlink="">
      <xdr:nvSpPr>
        <xdr:cNvPr id="83" name="Flecha derecha 2">
          <a:hlinkClick xmlns:r="http://schemas.openxmlformats.org/officeDocument/2006/relationships" r:id="rId77"/>
          <a:extLst>
            <a:ext uri="{FF2B5EF4-FFF2-40B4-BE49-F238E27FC236}">
              <a16:creationId xmlns:a16="http://schemas.microsoft.com/office/drawing/2014/main" id="{00000000-0008-0000-0000-000053000000}"/>
            </a:ext>
          </a:extLst>
        </xdr:cNvPr>
        <xdr:cNvSpPr/>
      </xdr:nvSpPr>
      <xdr:spPr>
        <a:xfrm>
          <a:off x="3600450" y="26698575"/>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47</xdr:row>
      <xdr:rowOff>314325</xdr:rowOff>
    </xdr:from>
    <xdr:to>
      <xdr:col>2</xdr:col>
      <xdr:colOff>771525</xdr:colOff>
      <xdr:row>47</xdr:row>
      <xdr:rowOff>600075</xdr:rowOff>
    </xdr:to>
    <xdr:sp macro="" textlink="">
      <xdr:nvSpPr>
        <xdr:cNvPr id="84" name="Flecha derecha 2">
          <a:hlinkClick xmlns:r="http://schemas.openxmlformats.org/officeDocument/2006/relationships" r:id="rId78"/>
          <a:extLst>
            <a:ext uri="{FF2B5EF4-FFF2-40B4-BE49-F238E27FC236}">
              <a16:creationId xmlns:a16="http://schemas.microsoft.com/office/drawing/2014/main" id="{00000000-0008-0000-0000-000054000000}"/>
            </a:ext>
          </a:extLst>
        </xdr:cNvPr>
        <xdr:cNvSpPr/>
      </xdr:nvSpPr>
      <xdr:spPr>
        <a:xfrm>
          <a:off x="3571875" y="28632150"/>
          <a:ext cx="628650"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81</xdr:row>
      <xdr:rowOff>114300</xdr:rowOff>
    </xdr:from>
    <xdr:to>
      <xdr:col>2</xdr:col>
      <xdr:colOff>771526</xdr:colOff>
      <xdr:row>81</xdr:row>
      <xdr:rowOff>409575</xdr:rowOff>
    </xdr:to>
    <xdr:sp macro="" textlink="">
      <xdr:nvSpPr>
        <xdr:cNvPr id="86" name="Flecha derecha 39">
          <a:hlinkClick xmlns:r="http://schemas.openxmlformats.org/officeDocument/2006/relationships" r:id="rId79"/>
          <a:extLst>
            <a:ext uri="{FF2B5EF4-FFF2-40B4-BE49-F238E27FC236}">
              <a16:creationId xmlns:a16="http://schemas.microsoft.com/office/drawing/2014/main" id="{00000000-0008-0000-0000-000056000000}"/>
            </a:ext>
          </a:extLst>
        </xdr:cNvPr>
        <xdr:cNvSpPr/>
      </xdr:nvSpPr>
      <xdr:spPr>
        <a:xfrm>
          <a:off x="3571876" y="437705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82</xdr:row>
      <xdr:rowOff>114300</xdr:rowOff>
    </xdr:from>
    <xdr:to>
      <xdr:col>2</xdr:col>
      <xdr:colOff>771526</xdr:colOff>
      <xdr:row>82</xdr:row>
      <xdr:rowOff>409575</xdr:rowOff>
    </xdr:to>
    <xdr:sp macro="" textlink="">
      <xdr:nvSpPr>
        <xdr:cNvPr id="87" name="Flecha derecha 39">
          <a:hlinkClick xmlns:r="http://schemas.openxmlformats.org/officeDocument/2006/relationships" r:id="rId80"/>
          <a:extLst>
            <a:ext uri="{FF2B5EF4-FFF2-40B4-BE49-F238E27FC236}">
              <a16:creationId xmlns:a16="http://schemas.microsoft.com/office/drawing/2014/main" id="{00000000-0008-0000-0000-000057000000}"/>
            </a:ext>
          </a:extLst>
        </xdr:cNvPr>
        <xdr:cNvSpPr/>
      </xdr:nvSpPr>
      <xdr:spPr>
        <a:xfrm>
          <a:off x="3571876" y="437705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83</xdr:row>
      <xdr:rowOff>114300</xdr:rowOff>
    </xdr:from>
    <xdr:to>
      <xdr:col>2</xdr:col>
      <xdr:colOff>771526</xdr:colOff>
      <xdr:row>83</xdr:row>
      <xdr:rowOff>409575</xdr:rowOff>
    </xdr:to>
    <xdr:sp macro="" textlink="">
      <xdr:nvSpPr>
        <xdr:cNvPr id="88" name="Flecha derecha 39">
          <a:hlinkClick xmlns:r="http://schemas.openxmlformats.org/officeDocument/2006/relationships" r:id="rId81"/>
          <a:extLst>
            <a:ext uri="{FF2B5EF4-FFF2-40B4-BE49-F238E27FC236}">
              <a16:creationId xmlns:a16="http://schemas.microsoft.com/office/drawing/2014/main" id="{00000000-0008-0000-0000-000058000000}"/>
            </a:ext>
          </a:extLst>
        </xdr:cNvPr>
        <xdr:cNvSpPr/>
      </xdr:nvSpPr>
      <xdr:spPr>
        <a:xfrm>
          <a:off x="3571876" y="44289133"/>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116416</xdr:colOff>
      <xdr:row>74</xdr:row>
      <xdr:rowOff>127000</xdr:rowOff>
    </xdr:from>
    <xdr:to>
      <xdr:col>2</xdr:col>
      <xdr:colOff>745066</xdr:colOff>
      <xdr:row>74</xdr:row>
      <xdr:rowOff>422275</xdr:rowOff>
    </xdr:to>
    <xdr:sp macro="" textlink="">
      <xdr:nvSpPr>
        <xdr:cNvPr id="90" name="Flecha derecha 35">
          <a:hlinkClick xmlns:r="http://schemas.openxmlformats.org/officeDocument/2006/relationships" r:id="rId82"/>
          <a:extLst>
            <a:ext uri="{FF2B5EF4-FFF2-40B4-BE49-F238E27FC236}">
              <a16:creationId xmlns:a16="http://schemas.microsoft.com/office/drawing/2014/main" id="{00000000-0008-0000-0000-00005A000000}"/>
            </a:ext>
          </a:extLst>
        </xdr:cNvPr>
        <xdr:cNvSpPr/>
      </xdr:nvSpPr>
      <xdr:spPr>
        <a:xfrm>
          <a:off x="3545416" y="42746083"/>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158750</xdr:colOff>
      <xdr:row>15</xdr:row>
      <xdr:rowOff>306917</xdr:rowOff>
    </xdr:from>
    <xdr:to>
      <xdr:col>2</xdr:col>
      <xdr:colOff>787400</xdr:colOff>
      <xdr:row>15</xdr:row>
      <xdr:rowOff>602192</xdr:rowOff>
    </xdr:to>
    <xdr:sp macro="" textlink="">
      <xdr:nvSpPr>
        <xdr:cNvPr id="91" name="Flecha derecha 2">
          <a:hlinkClick xmlns:r="http://schemas.openxmlformats.org/officeDocument/2006/relationships" r:id="rId83"/>
          <a:extLst>
            <a:ext uri="{FF2B5EF4-FFF2-40B4-BE49-F238E27FC236}">
              <a16:creationId xmlns:a16="http://schemas.microsoft.com/office/drawing/2014/main" id="{00000000-0008-0000-0000-00005B000000}"/>
            </a:ext>
          </a:extLst>
        </xdr:cNvPr>
        <xdr:cNvSpPr/>
      </xdr:nvSpPr>
      <xdr:spPr>
        <a:xfrm>
          <a:off x="3587750" y="600075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152401</xdr:colOff>
      <xdr:row>69</xdr:row>
      <xdr:rowOff>114300</xdr:rowOff>
    </xdr:from>
    <xdr:to>
      <xdr:col>2</xdr:col>
      <xdr:colOff>781051</xdr:colOff>
      <xdr:row>69</xdr:row>
      <xdr:rowOff>409575</xdr:rowOff>
    </xdr:to>
    <xdr:sp macro="" textlink="">
      <xdr:nvSpPr>
        <xdr:cNvPr id="92" name="Flecha derecha 31">
          <a:hlinkClick xmlns:r="http://schemas.openxmlformats.org/officeDocument/2006/relationships" r:id="rId84"/>
          <a:extLst>
            <a:ext uri="{FF2B5EF4-FFF2-40B4-BE49-F238E27FC236}">
              <a16:creationId xmlns:a16="http://schemas.microsoft.com/office/drawing/2014/main" id="{00000000-0008-0000-0000-00005C000000}"/>
            </a:ext>
          </a:extLst>
        </xdr:cNvPr>
        <xdr:cNvSpPr/>
      </xdr:nvSpPr>
      <xdr:spPr>
        <a:xfrm>
          <a:off x="3581401" y="3982296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158750</xdr:colOff>
      <xdr:row>94</xdr:row>
      <xdr:rowOff>127000</xdr:rowOff>
    </xdr:from>
    <xdr:to>
      <xdr:col>2</xdr:col>
      <xdr:colOff>787400</xdr:colOff>
      <xdr:row>94</xdr:row>
      <xdr:rowOff>422275</xdr:rowOff>
    </xdr:to>
    <xdr:sp macro="" textlink="">
      <xdr:nvSpPr>
        <xdr:cNvPr id="93" name="Flecha derecha 41">
          <a:hlinkClick xmlns:r="http://schemas.openxmlformats.org/officeDocument/2006/relationships" r:id="rId85"/>
          <a:extLst>
            <a:ext uri="{FF2B5EF4-FFF2-40B4-BE49-F238E27FC236}">
              <a16:creationId xmlns:a16="http://schemas.microsoft.com/office/drawing/2014/main" id="{00000000-0008-0000-0000-00005D000000}"/>
            </a:ext>
          </a:extLst>
        </xdr:cNvPr>
        <xdr:cNvSpPr/>
      </xdr:nvSpPr>
      <xdr:spPr>
        <a:xfrm>
          <a:off x="3587750" y="568960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133351</xdr:colOff>
      <xdr:row>64</xdr:row>
      <xdr:rowOff>114300</xdr:rowOff>
    </xdr:from>
    <xdr:to>
      <xdr:col>2</xdr:col>
      <xdr:colOff>762001</xdr:colOff>
      <xdr:row>64</xdr:row>
      <xdr:rowOff>409575</xdr:rowOff>
    </xdr:to>
    <xdr:sp macro="" textlink="">
      <xdr:nvSpPr>
        <xdr:cNvPr id="94" name="Flecha derecha 29">
          <a:hlinkClick xmlns:r="http://schemas.openxmlformats.org/officeDocument/2006/relationships" r:id="rId86"/>
          <a:extLst>
            <a:ext uri="{FF2B5EF4-FFF2-40B4-BE49-F238E27FC236}">
              <a16:creationId xmlns:a16="http://schemas.microsoft.com/office/drawing/2014/main" id="{00000000-0008-0000-0000-00005E000000}"/>
            </a:ext>
          </a:extLst>
        </xdr:cNvPr>
        <xdr:cNvSpPr/>
      </xdr:nvSpPr>
      <xdr:spPr>
        <a:xfrm>
          <a:off x="3562351" y="387858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133351</xdr:colOff>
      <xdr:row>65</xdr:row>
      <xdr:rowOff>114300</xdr:rowOff>
    </xdr:from>
    <xdr:to>
      <xdr:col>2</xdr:col>
      <xdr:colOff>762001</xdr:colOff>
      <xdr:row>65</xdr:row>
      <xdr:rowOff>409575</xdr:rowOff>
    </xdr:to>
    <xdr:sp macro="" textlink="">
      <xdr:nvSpPr>
        <xdr:cNvPr id="95" name="Flecha derecha 29">
          <a:hlinkClick xmlns:r="http://schemas.openxmlformats.org/officeDocument/2006/relationships" r:id="rId87"/>
          <a:extLst>
            <a:ext uri="{FF2B5EF4-FFF2-40B4-BE49-F238E27FC236}">
              <a16:creationId xmlns:a16="http://schemas.microsoft.com/office/drawing/2014/main" id="{00000000-0008-0000-0000-00005F000000}"/>
            </a:ext>
          </a:extLst>
        </xdr:cNvPr>
        <xdr:cNvSpPr/>
      </xdr:nvSpPr>
      <xdr:spPr>
        <a:xfrm>
          <a:off x="3562351" y="387858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133351</xdr:colOff>
      <xdr:row>66</xdr:row>
      <xdr:rowOff>114300</xdr:rowOff>
    </xdr:from>
    <xdr:to>
      <xdr:col>2</xdr:col>
      <xdr:colOff>762001</xdr:colOff>
      <xdr:row>66</xdr:row>
      <xdr:rowOff>409575</xdr:rowOff>
    </xdr:to>
    <xdr:sp macro="" textlink="">
      <xdr:nvSpPr>
        <xdr:cNvPr id="96" name="Flecha derecha 29">
          <a:hlinkClick xmlns:r="http://schemas.openxmlformats.org/officeDocument/2006/relationships" r:id="rId88"/>
          <a:extLst>
            <a:ext uri="{FF2B5EF4-FFF2-40B4-BE49-F238E27FC236}">
              <a16:creationId xmlns:a16="http://schemas.microsoft.com/office/drawing/2014/main" id="{00000000-0008-0000-0000-000060000000}"/>
            </a:ext>
          </a:extLst>
        </xdr:cNvPr>
        <xdr:cNvSpPr/>
      </xdr:nvSpPr>
      <xdr:spPr>
        <a:xfrm>
          <a:off x="3562351" y="387858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editAs="oneCell">
    <xdr:from>
      <xdr:col>0</xdr:col>
      <xdr:colOff>613833</xdr:colOff>
      <xdr:row>0</xdr:row>
      <xdr:rowOff>0</xdr:rowOff>
    </xdr:from>
    <xdr:to>
      <xdr:col>1</xdr:col>
      <xdr:colOff>656166</xdr:colOff>
      <xdr:row>5</xdr:row>
      <xdr:rowOff>179917</xdr:rowOff>
    </xdr:to>
    <xdr:pic>
      <xdr:nvPicPr>
        <xdr:cNvPr id="97" name="Picture 27">
          <a:extLst>
            <a:ext uri="{FF2B5EF4-FFF2-40B4-BE49-F238E27FC236}">
              <a16:creationId xmlns:a16="http://schemas.microsoft.com/office/drawing/2014/main" id="{00000000-0008-0000-0000-000061000000}"/>
            </a:ext>
          </a:extLst>
        </xdr:cNvPr>
        <xdr:cNvPicPr/>
      </xdr:nvPicPr>
      <xdr:blipFill>
        <a:blip xmlns:r="http://schemas.openxmlformats.org/officeDocument/2006/relationships" r:embed="rId89"/>
        <a:stretch>
          <a:fillRect/>
        </a:stretch>
      </xdr:blipFill>
      <xdr:spPr>
        <a:xfrm>
          <a:off x="613833" y="0"/>
          <a:ext cx="1238250" cy="1238250"/>
        </a:xfrm>
        <a:prstGeom prst="rect">
          <a:avLst/>
        </a:prstGeom>
      </xdr:spPr>
    </xdr:pic>
    <xdr:clientData/>
  </xdr:twoCellAnchor>
  <xdr:twoCellAnchor>
    <xdr:from>
      <xdr:col>2</xdr:col>
      <xdr:colOff>158750</xdr:colOff>
      <xdr:row>76</xdr:row>
      <xdr:rowOff>116417</xdr:rowOff>
    </xdr:from>
    <xdr:to>
      <xdr:col>2</xdr:col>
      <xdr:colOff>787400</xdr:colOff>
      <xdr:row>76</xdr:row>
      <xdr:rowOff>411692</xdr:rowOff>
    </xdr:to>
    <xdr:sp macro="" textlink="">
      <xdr:nvSpPr>
        <xdr:cNvPr id="98" name="Flecha derecha 35">
          <a:hlinkClick xmlns:r="http://schemas.openxmlformats.org/officeDocument/2006/relationships" r:id="rId90"/>
          <a:extLst>
            <a:ext uri="{FF2B5EF4-FFF2-40B4-BE49-F238E27FC236}">
              <a16:creationId xmlns:a16="http://schemas.microsoft.com/office/drawing/2014/main" id="{00000000-0008-0000-0000-000062000000}"/>
            </a:ext>
          </a:extLst>
        </xdr:cNvPr>
        <xdr:cNvSpPr/>
      </xdr:nvSpPr>
      <xdr:spPr>
        <a:xfrm>
          <a:off x="3587750" y="455295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152400</xdr:colOff>
      <xdr:row>75</xdr:row>
      <xdr:rowOff>131233</xdr:rowOff>
    </xdr:from>
    <xdr:to>
      <xdr:col>2</xdr:col>
      <xdr:colOff>781050</xdr:colOff>
      <xdr:row>75</xdr:row>
      <xdr:rowOff>426508</xdr:rowOff>
    </xdr:to>
    <xdr:sp macro="" textlink="">
      <xdr:nvSpPr>
        <xdr:cNvPr id="99" name="Flecha derecha 35">
          <a:hlinkClick xmlns:r="http://schemas.openxmlformats.org/officeDocument/2006/relationships" r:id="rId91"/>
          <a:extLst>
            <a:ext uri="{FF2B5EF4-FFF2-40B4-BE49-F238E27FC236}">
              <a16:creationId xmlns:a16="http://schemas.microsoft.com/office/drawing/2014/main" id="{00000000-0008-0000-0000-000063000000}"/>
            </a:ext>
          </a:extLst>
        </xdr:cNvPr>
        <xdr:cNvSpPr/>
      </xdr:nvSpPr>
      <xdr:spPr>
        <a:xfrm>
          <a:off x="3581400" y="45025733"/>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189441</xdr:colOff>
      <xdr:row>8</xdr:row>
      <xdr:rowOff>203200</xdr:rowOff>
    </xdr:from>
    <xdr:to>
      <xdr:col>2</xdr:col>
      <xdr:colOff>799041</xdr:colOff>
      <xdr:row>8</xdr:row>
      <xdr:rowOff>469900</xdr:rowOff>
    </xdr:to>
    <xdr:sp macro="" textlink="">
      <xdr:nvSpPr>
        <xdr:cNvPr id="100" name="Flecha derecha 1">
          <a:hlinkClick xmlns:r="http://schemas.openxmlformats.org/officeDocument/2006/relationships" r:id="rId92"/>
          <a:extLst>
            <a:ext uri="{FF2B5EF4-FFF2-40B4-BE49-F238E27FC236}">
              <a16:creationId xmlns:a16="http://schemas.microsoft.com/office/drawing/2014/main" id="{00000000-0008-0000-0000-000064000000}"/>
            </a:ext>
          </a:extLst>
        </xdr:cNvPr>
        <xdr:cNvSpPr/>
      </xdr:nvSpPr>
      <xdr:spPr>
        <a:xfrm>
          <a:off x="3618441" y="2616200"/>
          <a:ext cx="609600" cy="26670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193675</xdr:colOff>
      <xdr:row>10</xdr:row>
      <xdr:rowOff>175684</xdr:rowOff>
    </xdr:from>
    <xdr:to>
      <xdr:col>2</xdr:col>
      <xdr:colOff>803275</xdr:colOff>
      <xdr:row>10</xdr:row>
      <xdr:rowOff>442384</xdr:rowOff>
    </xdr:to>
    <xdr:sp macro="" textlink="">
      <xdr:nvSpPr>
        <xdr:cNvPr id="101" name="Flecha derecha 1">
          <a:hlinkClick xmlns:r="http://schemas.openxmlformats.org/officeDocument/2006/relationships" r:id="rId93"/>
          <a:extLst>
            <a:ext uri="{FF2B5EF4-FFF2-40B4-BE49-F238E27FC236}">
              <a16:creationId xmlns:a16="http://schemas.microsoft.com/office/drawing/2014/main" id="{00000000-0008-0000-0000-000065000000}"/>
            </a:ext>
          </a:extLst>
        </xdr:cNvPr>
        <xdr:cNvSpPr/>
      </xdr:nvSpPr>
      <xdr:spPr>
        <a:xfrm>
          <a:off x="3622675" y="4028017"/>
          <a:ext cx="609600" cy="26670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176743</xdr:colOff>
      <xdr:row>12</xdr:row>
      <xdr:rowOff>275167</xdr:rowOff>
    </xdr:from>
    <xdr:to>
      <xdr:col>2</xdr:col>
      <xdr:colOff>786343</xdr:colOff>
      <xdr:row>12</xdr:row>
      <xdr:rowOff>541867</xdr:rowOff>
    </xdr:to>
    <xdr:sp macro="" textlink="">
      <xdr:nvSpPr>
        <xdr:cNvPr id="102" name="Flecha derecha 1">
          <a:hlinkClick xmlns:r="http://schemas.openxmlformats.org/officeDocument/2006/relationships" r:id="rId94"/>
          <a:extLst>
            <a:ext uri="{FF2B5EF4-FFF2-40B4-BE49-F238E27FC236}">
              <a16:creationId xmlns:a16="http://schemas.microsoft.com/office/drawing/2014/main" id="{00000000-0008-0000-0000-000066000000}"/>
            </a:ext>
          </a:extLst>
        </xdr:cNvPr>
        <xdr:cNvSpPr/>
      </xdr:nvSpPr>
      <xdr:spPr>
        <a:xfrm>
          <a:off x="3605743" y="5429250"/>
          <a:ext cx="609600" cy="26670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87</xdr:row>
      <xdr:rowOff>114300</xdr:rowOff>
    </xdr:from>
    <xdr:to>
      <xdr:col>2</xdr:col>
      <xdr:colOff>771526</xdr:colOff>
      <xdr:row>87</xdr:row>
      <xdr:rowOff>409575</xdr:rowOff>
    </xdr:to>
    <xdr:sp macro="" textlink="">
      <xdr:nvSpPr>
        <xdr:cNvPr id="103" name="Flecha derecha 39">
          <a:hlinkClick xmlns:r="http://schemas.openxmlformats.org/officeDocument/2006/relationships" r:id="rId95"/>
          <a:extLst>
            <a:ext uri="{FF2B5EF4-FFF2-40B4-BE49-F238E27FC236}">
              <a16:creationId xmlns:a16="http://schemas.microsoft.com/office/drawing/2014/main" id="{00000000-0008-0000-0000-000067000000}"/>
            </a:ext>
          </a:extLst>
        </xdr:cNvPr>
        <xdr:cNvSpPr/>
      </xdr:nvSpPr>
      <xdr:spPr>
        <a:xfrm>
          <a:off x="3571876" y="5325321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142876</xdr:colOff>
      <xdr:row>88</xdr:row>
      <xdr:rowOff>114300</xdr:rowOff>
    </xdr:from>
    <xdr:to>
      <xdr:col>2</xdr:col>
      <xdr:colOff>771526</xdr:colOff>
      <xdr:row>88</xdr:row>
      <xdr:rowOff>409575</xdr:rowOff>
    </xdr:to>
    <xdr:sp macro="" textlink="">
      <xdr:nvSpPr>
        <xdr:cNvPr id="104" name="Flecha derecha 39">
          <a:hlinkClick xmlns:r="http://schemas.openxmlformats.org/officeDocument/2006/relationships" r:id="rId96"/>
          <a:extLst>
            <a:ext uri="{FF2B5EF4-FFF2-40B4-BE49-F238E27FC236}">
              <a16:creationId xmlns:a16="http://schemas.microsoft.com/office/drawing/2014/main" id="{00000000-0008-0000-0000-000068000000}"/>
            </a:ext>
          </a:extLst>
        </xdr:cNvPr>
        <xdr:cNvSpPr/>
      </xdr:nvSpPr>
      <xdr:spPr>
        <a:xfrm>
          <a:off x="3571876" y="53771800"/>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114301</xdr:colOff>
      <xdr:row>97</xdr:row>
      <xdr:rowOff>114300</xdr:rowOff>
    </xdr:from>
    <xdr:to>
      <xdr:col>2</xdr:col>
      <xdr:colOff>742951</xdr:colOff>
      <xdr:row>97</xdr:row>
      <xdr:rowOff>409575</xdr:rowOff>
    </xdr:to>
    <xdr:sp macro="" textlink="">
      <xdr:nvSpPr>
        <xdr:cNvPr id="105" name="Flecha derecha 44">
          <a:hlinkClick xmlns:r="http://schemas.openxmlformats.org/officeDocument/2006/relationships" r:id="rId97"/>
          <a:extLst>
            <a:ext uri="{FF2B5EF4-FFF2-40B4-BE49-F238E27FC236}">
              <a16:creationId xmlns:a16="http://schemas.microsoft.com/office/drawing/2014/main" id="{00000000-0008-0000-0000-000069000000}"/>
            </a:ext>
          </a:extLst>
        </xdr:cNvPr>
        <xdr:cNvSpPr/>
      </xdr:nvSpPr>
      <xdr:spPr>
        <a:xfrm>
          <a:off x="3543301" y="5842846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167640</xdr:colOff>
      <xdr:row>99</xdr:row>
      <xdr:rowOff>91440</xdr:rowOff>
    </xdr:from>
    <xdr:to>
      <xdr:col>2</xdr:col>
      <xdr:colOff>796290</xdr:colOff>
      <xdr:row>99</xdr:row>
      <xdr:rowOff>386715</xdr:rowOff>
    </xdr:to>
    <xdr:sp macro="" textlink="">
      <xdr:nvSpPr>
        <xdr:cNvPr id="106" name="Flecha derecha 44">
          <a:hlinkClick xmlns:r="http://schemas.openxmlformats.org/officeDocument/2006/relationships" r:id="rId98"/>
          <a:extLst>
            <a:ext uri="{FF2B5EF4-FFF2-40B4-BE49-F238E27FC236}">
              <a16:creationId xmlns:a16="http://schemas.microsoft.com/office/drawing/2014/main" id="{00000000-0008-0000-0000-00006A000000}"/>
            </a:ext>
          </a:extLst>
        </xdr:cNvPr>
        <xdr:cNvSpPr/>
      </xdr:nvSpPr>
      <xdr:spPr>
        <a:xfrm>
          <a:off x="3596640" y="59421607"/>
          <a:ext cx="6286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editAs="oneCell">
    <xdr:from>
      <xdr:col>2</xdr:col>
      <xdr:colOff>201083</xdr:colOff>
      <xdr:row>84</xdr:row>
      <xdr:rowOff>116416</xdr:rowOff>
    </xdr:from>
    <xdr:to>
      <xdr:col>2</xdr:col>
      <xdr:colOff>859508</xdr:colOff>
      <xdr:row>84</xdr:row>
      <xdr:rowOff>476111</xdr:rowOff>
    </xdr:to>
    <xdr:pic>
      <xdr:nvPicPr>
        <xdr:cNvPr id="55" name="Imagen 54">
          <a:hlinkClick xmlns:r="http://schemas.openxmlformats.org/officeDocument/2006/relationships" r:id="rId99"/>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00"/>
        <a:stretch>
          <a:fillRect/>
        </a:stretch>
      </xdr:blipFill>
      <xdr:spPr>
        <a:xfrm>
          <a:off x="3630083" y="51699583"/>
          <a:ext cx="658425" cy="359695"/>
        </a:xfrm>
        <a:prstGeom prst="rect">
          <a:avLst/>
        </a:prstGeom>
      </xdr:spPr>
    </xdr:pic>
    <xdr:clientData/>
  </xdr:twoCellAnchor>
  <xdr:twoCellAnchor editAs="oneCell">
    <xdr:from>
      <xdr:col>2</xdr:col>
      <xdr:colOff>137583</xdr:colOff>
      <xdr:row>85</xdr:row>
      <xdr:rowOff>74084</xdr:rowOff>
    </xdr:from>
    <xdr:to>
      <xdr:col>2</xdr:col>
      <xdr:colOff>796008</xdr:colOff>
      <xdr:row>85</xdr:row>
      <xdr:rowOff>433779</xdr:rowOff>
    </xdr:to>
    <xdr:pic>
      <xdr:nvPicPr>
        <xdr:cNvPr id="63" name="Imagen 62">
          <a:hlinkClick xmlns:r="http://schemas.openxmlformats.org/officeDocument/2006/relationships" r:id="rId101"/>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00"/>
        <a:stretch>
          <a:fillRect/>
        </a:stretch>
      </xdr:blipFill>
      <xdr:spPr>
        <a:xfrm>
          <a:off x="3566583" y="52175834"/>
          <a:ext cx="658425" cy="359695"/>
        </a:xfrm>
        <a:prstGeom prst="rect">
          <a:avLst/>
        </a:prstGeom>
      </xdr:spPr>
    </xdr:pic>
    <xdr:clientData/>
  </xdr:twoCellAnchor>
  <xdr:twoCellAnchor editAs="oneCell">
    <xdr:from>
      <xdr:col>2</xdr:col>
      <xdr:colOff>120649</xdr:colOff>
      <xdr:row>86</xdr:row>
      <xdr:rowOff>67734</xdr:rowOff>
    </xdr:from>
    <xdr:to>
      <xdr:col>2</xdr:col>
      <xdr:colOff>779074</xdr:colOff>
      <xdr:row>86</xdr:row>
      <xdr:rowOff>427429</xdr:rowOff>
    </xdr:to>
    <xdr:pic>
      <xdr:nvPicPr>
        <xdr:cNvPr id="65" name="Imagen 64">
          <a:hlinkClick xmlns:r="http://schemas.openxmlformats.org/officeDocument/2006/relationships" r:id="rId102"/>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00"/>
        <a:stretch>
          <a:fillRect/>
        </a:stretch>
      </xdr:blipFill>
      <xdr:spPr>
        <a:xfrm>
          <a:off x="3549649" y="52688067"/>
          <a:ext cx="658425" cy="359695"/>
        </a:xfrm>
        <a:prstGeom prst="rect">
          <a:avLst/>
        </a:prstGeom>
      </xdr:spPr>
    </xdr:pic>
    <xdr:clientData/>
  </xdr:twoCellAnchor>
  <xdr:twoCellAnchor editAs="oneCell">
    <xdr:from>
      <xdr:col>2</xdr:col>
      <xdr:colOff>116416</xdr:colOff>
      <xdr:row>89</xdr:row>
      <xdr:rowOff>84667</xdr:rowOff>
    </xdr:from>
    <xdr:to>
      <xdr:col>2</xdr:col>
      <xdr:colOff>774841</xdr:colOff>
      <xdr:row>89</xdr:row>
      <xdr:rowOff>444362</xdr:rowOff>
    </xdr:to>
    <xdr:pic>
      <xdr:nvPicPr>
        <xdr:cNvPr id="82" name="Imagen 81">
          <a:hlinkClick xmlns:r="http://schemas.openxmlformats.org/officeDocument/2006/relationships" r:id="rId103"/>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00"/>
        <a:stretch>
          <a:fillRect/>
        </a:stretch>
      </xdr:blipFill>
      <xdr:spPr>
        <a:xfrm>
          <a:off x="3545416" y="54260750"/>
          <a:ext cx="658425" cy="359695"/>
        </a:xfrm>
        <a:prstGeom prst="rect">
          <a:avLst/>
        </a:prstGeom>
      </xdr:spPr>
    </xdr:pic>
    <xdr:clientData/>
  </xdr:twoCellAnchor>
  <xdr:twoCellAnchor editAs="oneCell">
    <xdr:from>
      <xdr:col>2</xdr:col>
      <xdr:colOff>120649</xdr:colOff>
      <xdr:row>90</xdr:row>
      <xdr:rowOff>88899</xdr:rowOff>
    </xdr:from>
    <xdr:to>
      <xdr:col>2</xdr:col>
      <xdr:colOff>779074</xdr:colOff>
      <xdr:row>90</xdr:row>
      <xdr:rowOff>448594</xdr:rowOff>
    </xdr:to>
    <xdr:pic>
      <xdr:nvPicPr>
        <xdr:cNvPr id="85" name="Imagen 84">
          <a:hlinkClick xmlns:r="http://schemas.openxmlformats.org/officeDocument/2006/relationships" r:id="rId10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100"/>
        <a:stretch>
          <a:fillRect/>
        </a:stretch>
      </xdr:blipFill>
      <xdr:spPr>
        <a:xfrm>
          <a:off x="3549649" y="54783566"/>
          <a:ext cx="658425" cy="359695"/>
        </a:xfrm>
        <a:prstGeom prst="rect">
          <a:avLst/>
        </a:prstGeom>
      </xdr:spPr>
    </xdr:pic>
    <xdr:clientData/>
  </xdr:twoCellAnchor>
  <xdr:twoCellAnchor editAs="oneCell">
    <xdr:from>
      <xdr:col>2</xdr:col>
      <xdr:colOff>124882</xdr:colOff>
      <xdr:row>91</xdr:row>
      <xdr:rowOff>103716</xdr:rowOff>
    </xdr:from>
    <xdr:to>
      <xdr:col>2</xdr:col>
      <xdr:colOff>783307</xdr:colOff>
      <xdr:row>91</xdr:row>
      <xdr:rowOff>463411</xdr:rowOff>
    </xdr:to>
    <xdr:pic>
      <xdr:nvPicPr>
        <xdr:cNvPr id="89" name="Imagen 88">
          <a:hlinkClick xmlns:r="http://schemas.openxmlformats.org/officeDocument/2006/relationships" r:id="rId105"/>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00"/>
        <a:stretch>
          <a:fillRect/>
        </a:stretch>
      </xdr:blipFill>
      <xdr:spPr>
        <a:xfrm>
          <a:off x="3553882" y="55316966"/>
          <a:ext cx="658425" cy="359695"/>
        </a:xfrm>
        <a:prstGeom prst="rect">
          <a:avLst/>
        </a:prstGeom>
      </xdr:spPr>
    </xdr:pic>
    <xdr:clientData/>
  </xdr:twoCellAnchor>
  <xdr:twoCellAnchor>
    <xdr:from>
      <xdr:col>2</xdr:col>
      <xdr:colOff>180976</xdr:colOff>
      <xdr:row>29</xdr:row>
      <xdr:rowOff>209550</xdr:rowOff>
    </xdr:from>
    <xdr:to>
      <xdr:col>2</xdr:col>
      <xdr:colOff>809626</xdr:colOff>
      <xdr:row>29</xdr:row>
      <xdr:rowOff>504825</xdr:rowOff>
    </xdr:to>
    <xdr:sp macro="" textlink="">
      <xdr:nvSpPr>
        <xdr:cNvPr id="107" name="Flecha derecha 13">
          <a:hlinkClick xmlns:r="http://schemas.openxmlformats.org/officeDocument/2006/relationships" r:id="rId13"/>
          <a:extLst>
            <a:ext uri="{FF2B5EF4-FFF2-40B4-BE49-F238E27FC236}">
              <a16:creationId xmlns:a16="http://schemas.microsoft.com/office/drawing/2014/main" id="{00000000-0008-0000-0000-00006B000000}"/>
            </a:ext>
          </a:extLst>
        </xdr:cNvPr>
        <xdr:cNvSpPr/>
      </xdr:nvSpPr>
      <xdr:spPr>
        <a:xfrm>
          <a:off x="1771651" y="20993100"/>
          <a:ext cx="466725"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171451</xdr:colOff>
      <xdr:row>30</xdr:row>
      <xdr:rowOff>114300</xdr:rowOff>
    </xdr:from>
    <xdr:to>
      <xdr:col>2</xdr:col>
      <xdr:colOff>800101</xdr:colOff>
      <xdr:row>30</xdr:row>
      <xdr:rowOff>409575</xdr:rowOff>
    </xdr:to>
    <xdr:sp macro="" textlink="">
      <xdr:nvSpPr>
        <xdr:cNvPr id="108" name="Flecha derecha 14">
          <a:hlinkClick xmlns:r="http://schemas.openxmlformats.org/officeDocument/2006/relationships" r:id="rId14"/>
          <a:extLst>
            <a:ext uri="{FF2B5EF4-FFF2-40B4-BE49-F238E27FC236}">
              <a16:creationId xmlns:a16="http://schemas.microsoft.com/office/drawing/2014/main" id="{00000000-0008-0000-0000-00006C000000}"/>
            </a:ext>
          </a:extLst>
        </xdr:cNvPr>
        <xdr:cNvSpPr/>
      </xdr:nvSpPr>
      <xdr:spPr>
        <a:xfrm>
          <a:off x="1762126" y="21574125"/>
          <a:ext cx="476250"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31</xdr:row>
      <xdr:rowOff>142875</xdr:rowOff>
    </xdr:from>
    <xdr:to>
      <xdr:col>2</xdr:col>
      <xdr:colOff>771525</xdr:colOff>
      <xdr:row>31</xdr:row>
      <xdr:rowOff>428625</xdr:rowOff>
    </xdr:to>
    <xdr:sp macro="" textlink="">
      <xdr:nvSpPr>
        <xdr:cNvPr id="109" name="Flecha derecha 2">
          <a:hlinkClick xmlns:r="http://schemas.openxmlformats.org/officeDocument/2006/relationships" r:id="rId67"/>
          <a:extLst>
            <a:ext uri="{FF2B5EF4-FFF2-40B4-BE49-F238E27FC236}">
              <a16:creationId xmlns:a16="http://schemas.microsoft.com/office/drawing/2014/main" id="{00000000-0008-0000-0000-00006D000000}"/>
            </a:ext>
          </a:extLst>
        </xdr:cNvPr>
        <xdr:cNvSpPr/>
      </xdr:nvSpPr>
      <xdr:spPr>
        <a:xfrm>
          <a:off x="1733550" y="22136100"/>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32</xdr:row>
      <xdr:rowOff>152400</xdr:rowOff>
    </xdr:from>
    <xdr:to>
      <xdr:col>2</xdr:col>
      <xdr:colOff>771525</xdr:colOff>
      <xdr:row>32</xdr:row>
      <xdr:rowOff>438150</xdr:rowOff>
    </xdr:to>
    <xdr:sp macro="" textlink="">
      <xdr:nvSpPr>
        <xdr:cNvPr id="110" name="Flecha derecha 2">
          <a:hlinkClick xmlns:r="http://schemas.openxmlformats.org/officeDocument/2006/relationships" r:id="rId68"/>
          <a:extLst>
            <a:ext uri="{FF2B5EF4-FFF2-40B4-BE49-F238E27FC236}">
              <a16:creationId xmlns:a16="http://schemas.microsoft.com/office/drawing/2014/main" id="{00000000-0008-0000-0000-00006E000000}"/>
            </a:ext>
          </a:extLst>
        </xdr:cNvPr>
        <xdr:cNvSpPr/>
      </xdr:nvSpPr>
      <xdr:spPr>
        <a:xfrm>
          <a:off x="1733550" y="22679025"/>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33</xdr:row>
      <xdr:rowOff>171450</xdr:rowOff>
    </xdr:from>
    <xdr:to>
      <xdr:col>2</xdr:col>
      <xdr:colOff>771525</xdr:colOff>
      <xdr:row>33</xdr:row>
      <xdr:rowOff>457200</xdr:rowOff>
    </xdr:to>
    <xdr:sp macro="" textlink="">
      <xdr:nvSpPr>
        <xdr:cNvPr id="111" name="Flecha derecha 2">
          <a:hlinkClick xmlns:r="http://schemas.openxmlformats.org/officeDocument/2006/relationships" r:id="rId69"/>
          <a:extLst>
            <a:ext uri="{FF2B5EF4-FFF2-40B4-BE49-F238E27FC236}">
              <a16:creationId xmlns:a16="http://schemas.microsoft.com/office/drawing/2014/main" id="{00000000-0008-0000-0000-00006F000000}"/>
            </a:ext>
          </a:extLst>
        </xdr:cNvPr>
        <xdr:cNvSpPr/>
      </xdr:nvSpPr>
      <xdr:spPr>
        <a:xfrm>
          <a:off x="1733550" y="23231475"/>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34</xdr:row>
      <xdr:rowOff>171450</xdr:rowOff>
    </xdr:from>
    <xdr:to>
      <xdr:col>2</xdr:col>
      <xdr:colOff>771525</xdr:colOff>
      <xdr:row>34</xdr:row>
      <xdr:rowOff>457200</xdr:rowOff>
    </xdr:to>
    <xdr:sp macro="" textlink="">
      <xdr:nvSpPr>
        <xdr:cNvPr id="112" name="Flecha derecha 2">
          <a:hlinkClick xmlns:r="http://schemas.openxmlformats.org/officeDocument/2006/relationships" r:id="rId70"/>
          <a:extLst>
            <a:ext uri="{FF2B5EF4-FFF2-40B4-BE49-F238E27FC236}">
              <a16:creationId xmlns:a16="http://schemas.microsoft.com/office/drawing/2014/main" id="{00000000-0008-0000-0000-000070000000}"/>
            </a:ext>
          </a:extLst>
        </xdr:cNvPr>
        <xdr:cNvSpPr/>
      </xdr:nvSpPr>
      <xdr:spPr>
        <a:xfrm>
          <a:off x="1733550" y="23764875"/>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35</xdr:row>
      <xdr:rowOff>171450</xdr:rowOff>
    </xdr:from>
    <xdr:to>
      <xdr:col>2</xdr:col>
      <xdr:colOff>771525</xdr:colOff>
      <xdr:row>35</xdr:row>
      <xdr:rowOff>457200</xdr:rowOff>
    </xdr:to>
    <xdr:sp macro="" textlink="">
      <xdr:nvSpPr>
        <xdr:cNvPr id="113" name="Flecha derecha 2">
          <a:hlinkClick xmlns:r="http://schemas.openxmlformats.org/officeDocument/2006/relationships" r:id="rId71"/>
          <a:extLst>
            <a:ext uri="{FF2B5EF4-FFF2-40B4-BE49-F238E27FC236}">
              <a16:creationId xmlns:a16="http://schemas.microsoft.com/office/drawing/2014/main" id="{00000000-0008-0000-0000-000071000000}"/>
            </a:ext>
          </a:extLst>
        </xdr:cNvPr>
        <xdr:cNvSpPr/>
      </xdr:nvSpPr>
      <xdr:spPr>
        <a:xfrm>
          <a:off x="1733550" y="24298275"/>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36</xdr:row>
      <xdr:rowOff>171450</xdr:rowOff>
    </xdr:from>
    <xdr:to>
      <xdr:col>2</xdr:col>
      <xdr:colOff>771525</xdr:colOff>
      <xdr:row>36</xdr:row>
      <xdr:rowOff>457200</xdr:rowOff>
    </xdr:to>
    <xdr:sp macro="" textlink="">
      <xdr:nvSpPr>
        <xdr:cNvPr id="114" name="Flecha derecha 2">
          <a:hlinkClick xmlns:r="http://schemas.openxmlformats.org/officeDocument/2006/relationships" r:id="rId72"/>
          <a:extLst>
            <a:ext uri="{FF2B5EF4-FFF2-40B4-BE49-F238E27FC236}">
              <a16:creationId xmlns:a16="http://schemas.microsoft.com/office/drawing/2014/main" id="{00000000-0008-0000-0000-000072000000}"/>
            </a:ext>
          </a:extLst>
        </xdr:cNvPr>
        <xdr:cNvSpPr/>
      </xdr:nvSpPr>
      <xdr:spPr>
        <a:xfrm>
          <a:off x="1733550" y="24831675"/>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37</xdr:row>
      <xdr:rowOff>171450</xdr:rowOff>
    </xdr:from>
    <xdr:to>
      <xdr:col>2</xdr:col>
      <xdr:colOff>771525</xdr:colOff>
      <xdr:row>37</xdr:row>
      <xdr:rowOff>457200</xdr:rowOff>
    </xdr:to>
    <xdr:sp macro="" textlink="">
      <xdr:nvSpPr>
        <xdr:cNvPr id="115" name="Flecha derecha 2">
          <a:hlinkClick xmlns:r="http://schemas.openxmlformats.org/officeDocument/2006/relationships" r:id="rId73"/>
          <a:extLst>
            <a:ext uri="{FF2B5EF4-FFF2-40B4-BE49-F238E27FC236}">
              <a16:creationId xmlns:a16="http://schemas.microsoft.com/office/drawing/2014/main" id="{00000000-0008-0000-0000-000073000000}"/>
            </a:ext>
          </a:extLst>
        </xdr:cNvPr>
        <xdr:cNvSpPr/>
      </xdr:nvSpPr>
      <xdr:spPr>
        <a:xfrm>
          <a:off x="1733550" y="25365075"/>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38</xdr:row>
      <xdr:rowOff>171450</xdr:rowOff>
    </xdr:from>
    <xdr:to>
      <xdr:col>2</xdr:col>
      <xdr:colOff>771525</xdr:colOff>
      <xdr:row>38</xdr:row>
      <xdr:rowOff>457200</xdr:rowOff>
    </xdr:to>
    <xdr:sp macro="" textlink="">
      <xdr:nvSpPr>
        <xdr:cNvPr id="116" name="Flecha derecha 2">
          <a:hlinkClick xmlns:r="http://schemas.openxmlformats.org/officeDocument/2006/relationships" r:id="rId74"/>
          <a:extLst>
            <a:ext uri="{FF2B5EF4-FFF2-40B4-BE49-F238E27FC236}">
              <a16:creationId xmlns:a16="http://schemas.microsoft.com/office/drawing/2014/main" id="{00000000-0008-0000-0000-000074000000}"/>
            </a:ext>
          </a:extLst>
        </xdr:cNvPr>
        <xdr:cNvSpPr/>
      </xdr:nvSpPr>
      <xdr:spPr>
        <a:xfrm>
          <a:off x="1733550" y="25898475"/>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39</xdr:row>
      <xdr:rowOff>171450</xdr:rowOff>
    </xdr:from>
    <xdr:to>
      <xdr:col>2</xdr:col>
      <xdr:colOff>771525</xdr:colOff>
      <xdr:row>39</xdr:row>
      <xdr:rowOff>457200</xdr:rowOff>
    </xdr:to>
    <xdr:sp macro="" textlink="">
      <xdr:nvSpPr>
        <xdr:cNvPr id="117" name="Flecha derecha 2">
          <a:hlinkClick xmlns:r="http://schemas.openxmlformats.org/officeDocument/2006/relationships" r:id="rId75"/>
          <a:extLst>
            <a:ext uri="{FF2B5EF4-FFF2-40B4-BE49-F238E27FC236}">
              <a16:creationId xmlns:a16="http://schemas.microsoft.com/office/drawing/2014/main" id="{00000000-0008-0000-0000-000075000000}"/>
            </a:ext>
          </a:extLst>
        </xdr:cNvPr>
        <xdr:cNvSpPr/>
      </xdr:nvSpPr>
      <xdr:spPr>
        <a:xfrm>
          <a:off x="1733550" y="26431875"/>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142875</xdr:colOff>
      <xdr:row>40</xdr:row>
      <xdr:rowOff>171450</xdr:rowOff>
    </xdr:from>
    <xdr:to>
      <xdr:col>2</xdr:col>
      <xdr:colOff>771525</xdr:colOff>
      <xdr:row>40</xdr:row>
      <xdr:rowOff>457200</xdr:rowOff>
    </xdr:to>
    <xdr:sp macro="" textlink="">
      <xdr:nvSpPr>
        <xdr:cNvPr id="118" name="Flecha derecha 2">
          <a:hlinkClick xmlns:r="http://schemas.openxmlformats.org/officeDocument/2006/relationships" r:id="rId76"/>
          <a:extLst>
            <a:ext uri="{FF2B5EF4-FFF2-40B4-BE49-F238E27FC236}">
              <a16:creationId xmlns:a16="http://schemas.microsoft.com/office/drawing/2014/main" id="{00000000-0008-0000-0000-000076000000}"/>
            </a:ext>
          </a:extLst>
        </xdr:cNvPr>
        <xdr:cNvSpPr/>
      </xdr:nvSpPr>
      <xdr:spPr>
        <a:xfrm>
          <a:off x="1733550" y="26965275"/>
          <a:ext cx="504825" cy="285750"/>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180976</xdr:colOff>
      <xdr:row>51</xdr:row>
      <xdr:rowOff>133350</xdr:rowOff>
    </xdr:from>
    <xdr:to>
      <xdr:col>2</xdr:col>
      <xdr:colOff>809626</xdr:colOff>
      <xdr:row>51</xdr:row>
      <xdr:rowOff>428625</xdr:rowOff>
    </xdr:to>
    <xdr:sp macro="" textlink="">
      <xdr:nvSpPr>
        <xdr:cNvPr id="119" name="Flecha derecha 23">
          <a:hlinkClick xmlns:r="http://schemas.openxmlformats.org/officeDocument/2006/relationships" r:id="rId13"/>
          <a:extLst>
            <a:ext uri="{FF2B5EF4-FFF2-40B4-BE49-F238E27FC236}">
              <a16:creationId xmlns:a16="http://schemas.microsoft.com/office/drawing/2014/main" id="{00000000-0008-0000-0000-000077000000}"/>
            </a:ext>
          </a:extLst>
        </xdr:cNvPr>
        <xdr:cNvSpPr/>
      </xdr:nvSpPr>
      <xdr:spPr>
        <a:xfrm>
          <a:off x="1771651" y="35537775"/>
          <a:ext cx="466725"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twoCellAnchor>
    <xdr:from>
      <xdr:col>2</xdr:col>
      <xdr:colOff>161926</xdr:colOff>
      <xdr:row>60</xdr:row>
      <xdr:rowOff>133350</xdr:rowOff>
    </xdr:from>
    <xdr:to>
      <xdr:col>2</xdr:col>
      <xdr:colOff>790576</xdr:colOff>
      <xdr:row>60</xdr:row>
      <xdr:rowOff>428625</xdr:rowOff>
    </xdr:to>
    <xdr:sp macro="" textlink="">
      <xdr:nvSpPr>
        <xdr:cNvPr id="120" name="Flecha derecha 27">
          <a:hlinkClick xmlns:r="http://schemas.openxmlformats.org/officeDocument/2006/relationships" r:id="rId56"/>
          <a:extLst>
            <a:ext uri="{FF2B5EF4-FFF2-40B4-BE49-F238E27FC236}">
              <a16:creationId xmlns:a16="http://schemas.microsoft.com/office/drawing/2014/main" id="{00000000-0008-0000-0000-000078000000}"/>
            </a:ext>
          </a:extLst>
        </xdr:cNvPr>
        <xdr:cNvSpPr/>
      </xdr:nvSpPr>
      <xdr:spPr>
        <a:xfrm>
          <a:off x="1752601" y="41119425"/>
          <a:ext cx="485775" cy="295275"/>
        </a:xfrm>
        <a:prstGeom prst="rightArrow">
          <a:avLst/>
        </a:prstGeom>
        <a:solidFill>
          <a:srgbClr val="92D05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endParaRPr lang="es-CO" sz="1400" b="1">
            <a:solidFill>
              <a:schemeClr val="lt1"/>
            </a:solidFill>
            <a:latin typeface="+mn-lt"/>
            <a:ea typeface="+mn-ea"/>
            <a:cs typeface="+mn-cs"/>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0.07663</cdr:x>
      <cdr:y>0.00578</cdr:y>
    </cdr:from>
    <cdr:to>
      <cdr:x>0.95089</cdr:x>
      <cdr:y>0.09178</cdr:y>
    </cdr:to>
    <cdr:sp macro="" textlink="">
      <cdr:nvSpPr>
        <cdr:cNvPr id="2" name="1 CuadroTexto"/>
        <cdr:cNvSpPr txBox="1"/>
      </cdr:nvSpPr>
      <cdr:spPr>
        <a:xfrm xmlns:a="http://schemas.openxmlformats.org/drawingml/2006/main">
          <a:off x="352546" y="19812"/>
          <a:ext cx="4022098" cy="294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DE PRIMERA VEZ EN ORTOPEDIA COMPARATIVO AÑO 2022</a:t>
          </a:r>
          <a:endParaRPr lang="es-ES" sz="1400" b="1">
            <a:solidFill>
              <a:sysClr val="windowText" lastClr="000000"/>
            </a:solidFill>
          </a:endParaRPr>
        </a:p>
      </cdr:txBody>
    </cdr:sp>
  </cdr:relSizeAnchor>
</c:userShapes>
</file>

<file path=xl/drawings/drawing100.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500-000003000000}"/>
            </a:ext>
          </a:extLst>
        </xdr:cNvPr>
        <xdr:cNvSpPr/>
      </xdr:nvSpPr>
      <xdr:spPr>
        <a:xfrm>
          <a:off x="806767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35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01.xml><?xml version="1.0" encoding="utf-8"?>
<c:userShapes xmlns:c="http://schemas.openxmlformats.org/drawingml/2006/chart">
  <cdr:relSizeAnchor xmlns:cdr="http://schemas.openxmlformats.org/drawingml/2006/chartDrawing">
    <cdr:from>
      <cdr:x>0.01605</cdr:x>
      <cdr:y>0.02246</cdr:y>
    </cdr:from>
    <cdr:to>
      <cdr:x>0.98716</cdr:x>
      <cdr:y>0.11171</cdr:y>
    </cdr:to>
    <cdr:sp macro="" textlink="">
      <cdr:nvSpPr>
        <cdr:cNvPr id="2" name="1 CuadroTexto"/>
        <cdr:cNvSpPr txBox="1"/>
      </cdr:nvSpPr>
      <cdr:spPr>
        <a:xfrm xmlns:a="http://schemas.openxmlformats.org/drawingml/2006/main">
          <a:off x="95250" y="82058"/>
          <a:ext cx="5762625"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ANÁLISIS DE MORTALIDAD INTRAHOSPITALARIA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600-000003000000}"/>
            </a:ext>
          </a:extLst>
        </xdr:cNvPr>
        <xdr:cNvSpPr/>
      </xdr:nvSpPr>
      <xdr:spPr>
        <a:xfrm>
          <a:off x="806767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75334</xdr:colOff>
      <xdr:row>5</xdr:row>
      <xdr:rowOff>37234</xdr:rowOff>
    </xdr:to>
    <xdr:pic>
      <xdr:nvPicPr>
        <xdr:cNvPr id="5" name="Picture 278">
          <a:extLst>
            <a:ext uri="{FF2B5EF4-FFF2-40B4-BE49-F238E27FC236}">
              <a16:creationId xmlns:a16="http://schemas.microsoft.com/office/drawing/2014/main" id="{00000000-0008-0000-36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03.xml><?xml version="1.0" encoding="utf-8"?>
<c:userShapes xmlns:c="http://schemas.openxmlformats.org/drawingml/2006/chart">
  <cdr:relSizeAnchor xmlns:cdr="http://schemas.openxmlformats.org/drawingml/2006/chartDrawing">
    <cdr:from>
      <cdr:x>0.07387</cdr:x>
      <cdr:y>0.05895</cdr:y>
    </cdr:from>
    <cdr:to>
      <cdr:x>0.95253</cdr:x>
      <cdr:y>0.1482</cdr:y>
    </cdr:to>
    <cdr:sp macro="" textlink="">
      <cdr:nvSpPr>
        <cdr:cNvPr id="2" name="1 CuadroTexto"/>
        <cdr:cNvSpPr txBox="1"/>
      </cdr:nvSpPr>
      <cdr:spPr>
        <a:xfrm xmlns:a="http://schemas.openxmlformats.org/drawingml/2006/main">
          <a:off x="459469" y="215408"/>
          <a:ext cx="5465081"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APLICACION GUÍA DE MANEJO GESTANTES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700-000003000000}"/>
            </a:ext>
          </a:extLst>
        </xdr:cNvPr>
        <xdr:cNvSpPr/>
      </xdr:nvSpPr>
      <xdr:spPr>
        <a:xfrm>
          <a:off x="83534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75334</xdr:colOff>
      <xdr:row>5</xdr:row>
      <xdr:rowOff>37234</xdr:rowOff>
    </xdr:to>
    <xdr:pic>
      <xdr:nvPicPr>
        <xdr:cNvPr id="5" name="Picture 278">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05.xml><?xml version="1.0" encoding="utf-8"?>
<c:userShapes xmlns:c="http://schemas.openxmlformats.org/drawingml/2006/chart">
  <cdr:relSizeAnchor xmlns:cdr="http://schemas.openxmlformats.org/drawingml/2006/chartDrawing">
    <cdr:from>
      <cdr:x>0.08306</cdr:x>
      <cdr:y>0.02767</cdr:y>
    </cdr:from>
    <cdr:to>
      <cdr:x>0.93376</cdr:x>
      <cdr:y>0.11692</cdr:y>
    </cdr:to>
    <cdr:sp macro="" textlink="">
      <cdr:nvSpPr>
        <cdr:cNvPr id="2" name="1 CuadroTexto"/>
        <cdr:cNvSpPr txBox="1"/>
      </cdr:nvSpPr>
      <cdr:spPr>
        <a:xfrm xmlns:a="http://schemas.openxmlformats.org/drawingml/2006/main">
          <a:off x="516619" y="101108"/>
          <a:ext cx="5291205"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APLICACION GUÍA DE MANEJO PRIMERA CAUSA EGRESO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800-000003000000}"/>
            </a:ext>
          </a:extLst>
        </xdr:cNvPr>
        <xdr:cNvSpPr/>
      </xdr:nvSpPr>
      <xdr:spPr>
        <a:xfrm>
          <a:off x="83534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75334</xdr:colOff>
      <xdr:row>5</xdr:row>
      <xdr:rowOff>37234</xdr:rowOff>
    </xdr:to>
    <xdr:pic>
      <xdr:nvPicPr>
        <xdr:cNvPr id="5" name="Picture 278">
          <a:extLst>
            <a:ext uri="{FF2B5EF4-FFF2-40B4-BE49-F238E27FC236}">
              <a16:creationId xmlns:a16="http://schemas.microsoft.com/office/drawing/2014/main" id="{00000000-0008-0000-38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07.xml><?xml version="1.0" encoding="utf-8"?>
<c:userShapes xmlns:c="http://schemas.openxmlformats.org/drawingml/2006/chart">
  <cdr:relSizeAnchor xmlns:cdr="http://schemas.openxmlformats.org/drawingml/2006/chartDrawing">
    <cdr:from>
      <cdr:x>0.02297</cdr:x>
      <cdr:y>0.05895</cdr:y>
    </cdr:from>
    <cdr:to>
      <cdr:x>0.9755</cdr:x>
      <cdr:y>0.1482</cdr:y>
    </cdr:to>
    <cdr:sp macro="" textlink="">
      <cdr:nvSpPr>
        <cdr:cNvPr id="2" name="1 CuadroTexto"/>
        <cdr:cNvSpPr txBox="1"/>
      </cdr:nvSpPr>
      <cdr:spPr>
        <a:xfrm xmlns:a="http://schemas.openxmlformats.org/drawingml/2006/main">
          <a:off x="142875" y="215408"/>
          <a:ext cx="5924549"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OPORTUNIDAD REALIZACIÓN APENDICECTOMÍA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08.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900-000003000000}"/>
            </a:ext>
          </a:extLst>
        </xdr:cNvPr>
        <xdr:cNvSpPr/>
      </xdr:nvSpPr>
      <xdr:spPr>
        <a:xfrm>
          <a:off x="83534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72159</xdr:colOff>
      <xdr:row>5</xdr:row>
      <xdr:rowOff>48346</xdr:rowOff>
    </xdr:to>
    <xdr:pic>
      <xdr:nvPicPr>
        <xdr:cNvPr id="5" name="Picture 278">
          <a:extLst>
            <a:ext uri="{FF2B5EF4-FFF2-40B4-BE49-F238E27FC236}">
              <a16:creationId xmlns:a16="http://schemas.microsoft.com/office/drawing/2014/main" id="{00000000-0008-0000-3900-000005000000}"/>
            </a:ext>
          </a:extLst>
        </xdr:cNvPr>
        <xdr:cNvPicPr/>
      </xdr:nvPicPr>
      <xdr:blipFill>
        <a:blip xmlns:r="http://schemas.openxmlformats.org/officeDocument/2006/relationships" r:embed="rId3"/>
        <a:stretch>
          <a:fillRect/>
        </a:stretch>
      </xdr:blipFill>
      <xdr:spPr>
        <a:xfrm>
          <a:off x="158750" y="79375"/>
          <a:ext cx="865909" cy="580159"/>
        </a:xfrm>
        <a:prstGeom prst="rect">
          <a:avLst/>
        </a:prstGeom>
      </xdr:spPr>
    </xdr:pic>
    <xdr:clientData/>
  </xdr:twoCellAnchor>
</xdr:wsDr>
</file>

<file path=xl/drawings/drawing109.xml><?xml version="1.0" encoding="utf-8"?>
<c:userShapes xmlns:c="http://schemas.openxmlformats.org/drawingml/2006/chart">
  <cdr:relSizeAnchor xmlns:cdr="http://schemas.openxmlformats.org/drawingml/2006/chartDrawing">
    <cdr:from>
      <cdr:x>0.08306</cdr:x>
      <cdr:y>0.00421</cdr:y>
    </cdr:from>
    <cdr:to>
      <cdr:x>0.93376</cdr:x>
      <cdr:y>0.09346</cdr:y>
    </cdr:to>
    <cdr:sp macro="" textlink="">
      <cdr:nvSpPr>
        <cdr:cNvPr id="2" name="1 CuadroTexto"/>
        <cdr:cNvSpPr txBox="1"/>
      </cdr:nvSpPr>
      <cdr:spPr>
        <a:xfrm xmlns:a="http://schemas.openxmlformats.org/drawingml/2006/main">
          <a:off x="370246" y="15370"/>
          <a:ext cx="3792179"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PACIENTES PEDIÁTRICOS CON NEUMONIAS BRONCOASPIRATIVAS DE ORIGEN HOSPITALARIO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2</xdr:col>
      <xdr:colOff>152400</xdr:colOff>
      <xdr:row>11</xdr:row>
      <xdr:rowOff>95250</xdr:rowOff>
    </xdr:from>
    <xdr:to>
      <xdr:col>16</xdr:col>
      <xdr:colOff>180975</xdr:colOff>
      <xdr:row>27</xdr:row>
      <xdr:rowOff>19050</xdr:rowOff>
    </xdr:to>
    <xdr:graphicFrame macro="">
      <xdr:nvGraphicFramePr>
        <xdr:cNvPr id="2" name="Chart 45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466725</xdr:colOff>
      <xdr:row>2</xdr:row>
      <xdr:rowOff>19050</xdr:rowOff>
    </xdr:from>
    <xdr:to>
      <xdr:col>27</xdr:col>
      <xdr:colOff>35433</xdr:colOff>
      <xdr:row>4</xdr:row>
      <xdr:rowOff>160782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1849100" y="152400"/>
          <a:ext cx="1311783"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266700</xdr:colOff>
      <xdr:row>1</xdr:row>
      <xdr:rowOff>28575</xdr:rowOff>
    </xdr:from>
    <xdr:to>
      <xdr:col>3</xdr:col>
      <xdr:colOff>684934</xdr:colOff>
      <xdr:row>6</xdr:row>
      <xdr:rowOff>8659</xdr:rowOff>
    </xdr:to>
    <xdr:pic>
      <xdr:nvPicPr>
        <xdr:cNvPr id="5" name="Picture 278">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xfrm>
          <a:off x="419100" y="104775"/>
          <a:ext cx="865909" cy="580159"/>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A00-000003000000}"/>
            </a:ext>
          </a:extLst>
        </xdr:cNvPr>
        <xdr:cNvSpPr/>
      </xdr:nvSpPr>
      <xdr:spPr>
        <a:xfrm>
          <a:off x="83534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75334</xdr:colOff>
      <xdr:row>5</xdr:row>
      <xdr:rowOff>37234</xdr:rowOff>
    </xdr:to>
    <xdr:pic>
      <xdr:nvPicPr>
        <xdr:cNvPr id="5" name="Picture 278">
          <a:extLst>
            <a:ext uri="{FF2B5EF4-FFF2-40B4-BE49-F238E27FC236}">
              <a16:creationId xmlns:a16="http://schemas.microsoft.com/office/drawing/2014/main" id="{00000000-0008-0000-3A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11.xml><?xml version="1.0" encoding="utf-8"?>
<c:userShapes xmlns:c="http://schemas.openxmlformats.org/drawingml/2006/chart">
  <cdr:relSizeAnchor xmlns:cdr="http://schemas.openxmlformats.org/drawingml/2006/chartDrawing">
    <cdr:from>
      <cdr:x>0</cdr:x>
      <cdr:y>0.0381</cdr:y>
    </cdr:from>
    <cdr:to>
      <cdr:x>0.98622</cdr:x>
      <cdr:y>0.12735</cdr:y>
    </cdr:to>
    <cdr:sp macro="" textlink="">
      <cdr:nvSpPr>
        <cdr:cNvPr id="2" name="1 CuadroTexto"/>
        <cdr:cNvSpPr txBox="1"/>
      </cdr:nvSpPr>
      <cdr:spPr>
        <a:xfrm xmlns:a="http://schemas.openxmlformats.org/drawingml/2006/main">
          <a:off x="0" y="139208"/>
          <a:ext cx="6134100"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OPORTUNIDAD EN ATENCIÓN PACIENTES CON IAM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17</xdr:col>
      <xdr:colOff>0</xdr:colOff>
      <xdr:row>26</xdr:row>
      <xdr:rowOff>209550</xdr:rowOff>
    </xdr:to>
    <xdr:graphicFrame macro="">
      <xdr:nvGraphicFramePr>
        <xdr:cNvPr id="457" name="Chart 456">
          <a:extLst>
            <a:ext uri="{FF2B5EF4-FFF2-40B4-BE49-F238E27FC236}">
              <a16:creationId xmlns:a16="http://schemas.microsoft.com/office/drawing/2014/main" id="{00000000-0008-0000-3B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23</xdr:col>
      <xdr:colOff>47625</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B00-000003000000}"/>
            </a:ext>
          </a:extLst>
        </xdr:cNvPr>
        <xdr:cNvSpPr/>
      </xdr:nvSpPr>
      <xdr:spPr>
        <a:xfrm>
          <a:off x="9677400" y="133350"/>
          <a:ext cx="990600"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3</xdr:col>
      <xdr:colOff>418234</xdr:colOff>
      <xdr:row>5</xdr:row>
      <xdr:rowOff>37234</xdr:rowOff>
    </xdr:to>
    <xdr:pic>
      <xdr:nvPicPr>
        <xdr:cNvPr id="5" name="Picture 278">
          <a:extLst>
            <a:ext uri="{FF2B5EF4-FFF2-40B4-BE49-F238E27FC236}">
              <a16:creationId xmlns:a16="http://schemas.microsoft.com/office/drawing/2014/main" id="{00000000-0008-0000-3B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13.xml><?xml version="1.0" encoding="utf-8"?>
<c:userShapes xmlns:c="http://schemas.openxmlformats.org/drawingml/2006/chart">
  <cdr:relSizeAnchor xmlns:cdr="http://schemas.openxmlformats.org/drawingml/2006/chartDrawing">
    <cdr:from>
      <cdr:x>0.03609</cdr:x>
      <cdr:y>0.00942</cdr:y>
    </cdr:from>
    <cdr:to>
      <cdr:x>0.97672</cdr:x>
      <cdr:y>0.09867</cdr:y>
    </cdr:to>
    <cdr:sp macro="" textlink="">
      <cdr:nvSpPr>
        <cdr:cNvPr id="2" name="1 CuadroTexto"/>
        <cdr:cNvSpPr txBox="1"/>
      </cdr:nvSpPr>
      <cdr:spPr>
        <a:xfrm xmlns:a="http://schemas.openxmlformats.org/drawingml/2006/main">
          <a:off x="295275" y="33737"/>
          <a:ext cx="7696200" cy="31964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TOTAL</a:t>
          </a:r>
          <a:r>
            <a:rPr lang="es-ES" sz="1400" b="1" baseline="0">
              <a:solidFill>
                <a:sysClr val="windowText" lastClr="000000"/>
              </a:solidFill>
            </a:rPr>
            <a:t>  EN UNIDADES DE VALOR RELATIVO (UVR). COMPARATIVO AÑO 2022</a:t>
          </a:r>
          <a:endParaRPr lang="es-ES" sz="1400" b="1">
            <a:solidFill>
              <a:sysClr val="windowText" lastClr="000000"/>
            </a:solidFill>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3C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102108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C00-000003000000}"/>
            </a:ext>
          </a:extLst>
        </xdr:cNvPr>
        <xdr:cNvSpPr/>
      </xdr:nvSpPr>
      <xdr:spPr>
        <a:xfrm>
          <a:off x="72580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303934</xdr:colOff>
      <xdr:row>5</xdr:row>
      <xdr:rowOff>37234</xdr:rowOff>
    </xdr:to>
    <xdr:pic>
      <xdr:nvPicPr>
        <xdr:cNvPr id="5" name="Picture 278">
          <a:extLst>
            <a:ext uri="{FF2B5EF4-FFF2-40B4-BE49-F238E27FC236}">
              <a16:creationId xmlns:a16="http://schemas.microsoft.com/office/drawing/2014/main" id="{00000000-0008-0000-3C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15.xml><?xml version="1.0" encoding="utf-8"?>
<c:userShapes xmlns:c="http://schemas.openxmlformats.org/drawingml/2006/chart">
  <cdr:relSizeAnchor xmlns:cdr="http://schemas.openxmlformats.org/drawingml/2006/chartDrawing">
    <cdr:from>
      <cdr:x>0.06482</cdr:x>
      <cdr:y>0.00942</cdr:y>
    </cdr:from>
    <cdr:to>
      <cdr:x>0.92778</cdr:x>
      <cdr:y>0.09867</cdr:y>
    </cdr:to>
    <cdr:sp macro="" textlink="">
      <cdr:nvSpPr>
        <cdr:cNvPr id="2" name="1 CuadroTexto"/>
        <cdr:cNvSpPr txBox="1"/>
      </cdr:nvSpPr>
      <cdr:spPr>
        <a:xfrm xmlns:a="http://schemas.openxmlformats.org/drawingml/2006/main">
          <a:off x="333376" y="43213"/>
          <a:ext cx="4438650" cy="40942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SERVICIO DE IMAGENOLOGIA</a:t>
          </a:r>
          <a:r>
            <a:rPr lang="es-ES" sz="1400" b="1" baseline="0">
              <a:solidFill>
                <a:sysClr val="windowText" lastClr="000000"/>
              </a:solidFill>
            </a:rPr>
            <a:t>  COMPARATIVO AÑO 2022</a:t>
          </a:r>
        </a:p>
      </cdr:txBody>
    </cdr:sp>
  </cdr:relSizeAnchor>
</c:userShapes>
</file>

<file path=xl/drawings/drawing116.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102108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D00-000003000000}"/>
            </a:ext>
          </a:extLst>
        </xdr:cNvPr>
        <xdr:cNvSpPr/>
      </xdr:nvSpPr>
      <xdr:spPr>
        <a:xfrm>
          <a:off x="99536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303934</xdr:colOff>
      <xdr:row>5</xdr:row>
      <xdr:rowOff>37234</xdr:rowOff>
    </xdr:to>
    <xdr:pic>
      <xdr:nvPicPr>
        <xdr:cNvPr id="4" name="Picture 278">
          <a:extLst>
            <a:ext uri="{FF2B5EF4-FFF2-40B4-BE49-F238E27FC236}">
              <a16:creationId xmlns:a16="http://schemas.microsoft.com/office/drawing/2014/main" id="{00000000-0008-0000-3D00-000004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17.xml><?xml version="1.0" encoding="utf-8"?>
<c:userShapes xmlns:c="http://schemas.openxmlformats.org/drawingml/2006/chart">
  <cdr:relSizeAnchor xmlns:cdr="http://schemas.openxmlformats.org/drawingml/2006/chartDrawing">
    <cdr:from>
      <cdr:x>0.06482</cdr:x>
      <cdr:y>0.00942</cdr:y>
    </cdr:from>
    <cdr:to>
      <cdr:x>0.92778</cdr:x>
      <cdr:y>0.09867</cdr:y>
    </cdr:to>
    <cdr:sp macro="" textlink="">
      <cdr:nvSpPr>
        <cdr:cNvPr id="2" name="1 CuadroTexto"/>
        <cdr:cNvSpPr txBox="1"/>
      </cdr:nvSpPr>
      <cdr:spPr>
        <a:xfrm xmlns:a="http://schemas.openxmlformats.org/drawingml/2006/main">
          <a:off x="333376" y="43213"/>
          <a:ext cx="4438650" cy="40942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SERVICIO DE TOMOGRAFÍA AXIAL COMPUTARIZADA</a:t>
          </a:r>
          <a:r>
            <a:rPr lang="es-ES" sz="1400" b="1" baseline="0">
              <a:solidFill>
                <a:sysClr val="windowText" lastClr="000000"/>
              </a:solidFill>
            </a:rPr>
            <a:t>  COMPARATIVO AÑO 2022</a:t>
          </a:r>
        </a:p>
      </cdr:txBody>
    </cdr:sp>
  </cdr:relSizeAnchor>
</c:userShapes>
</file>

<file path=xl/drawings/drawing118.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102108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E00-000003000000}"/>
            </a:ext>
          </a:extLst>
        </xdr:cNvPr>
        <xdr:cNvSpPr/>
      </xdr:nvSpPr>
      <xdr:spPr>
        <a:xfrm>
          <a:off x="99536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303934</xdr:colOff>
      <xdr:row>5</xdr:row>
      <xdr:rowOff>37234</xdr:rowOff>
    </xdr:to>
    <xdr:pic>
      <xdr:nvPicPr>
        <xdr:cNvPr id="4" name="Picture 278">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19.xml><?xml version="1.0" encoding="utf-8"?>
<c:userShapes xmlns:c="http://schemas.openxmlformats.org/drawingml/2006/chart">
  <cdr:relSizeAnchor xmlns:cdr="http://schemas.openxmlformats.org/drawingml/2006/chartDrawing">
    <cdr:from>
      <cdr:x>0.06482</cdr:x>
      <cdr:y>0.00942</cdr:y>
    </cdr:from>
    <cdr:to>
      <cdr:x>0.92778</cdr:x>
      <cdr:y>0.09867</cdr:y>
    </cdr:to>
    <cdr:sp macro="" textlink="">
      <cdr:nvSpPr>
        <cdr:cNvPr id="2" name="1 CuadroTexto"/>
        <cdr:cNvSpPr txBox="1"/>
      </cdr:nvSpPr>
      <cdr:spPr>
        <a:xfrm xmlns:a="http://schemas.openxmlformats.org/drawingml/2006/main">
          <a:off x="333376" y="43213"/>
          <a:ext cx="4438650" cy="40942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SERVICIO DE ECOGRAFÍA</a:t>
          </a:r>
          <a:r>
            <a:rPr lang="es-ES" sz="1400" b="1" baseline="0">
              <a:solidFill>
                <a:sysClr val="windowText" lastClr="000000"/>
              </a:solidFill>
            </a:rPr>
            <a:t>  COMPARATIVO AÑO 2022</a:t>
          </a:r>
        </a:p>
      </cdr:txBody>
    </cdr:sp>
  </cdr:relSizeAnchor>
</c:userShapes>
</file>

<file path=xl/drawings/drawing12.xml><?xml version="1.0" encoding="utf-8"?>
<c:userShapes xmlns:c="http://schemas.openxmlformats.org/drawingml/2006/chart">
  <cdr:relSizeAnchor xmlns:cdr="http://schemas.openxmlformats.org/drawingml/2006/chartDrawing">
    <cdr:from>
      <cdr:x>0.07663</cdr:x>
      <cdr:y>0.00578</cdr:y>
    </cdr:from>
    <cdr:to>
      <cdr:x>0.95089</cdr:x>
      <cdr:y>0.09178</cdr:y>
    </cdr:to>
    <cdr:sp macro="" textlink="">
      <cdr:nvSpPr>
        <cdr:cNvPr id="2" name="1 CuadroTexto"/>
        <cdr:cNvSpPr txBox="1"/>
      </cdr:nvSpPr>
      <cdr:spPr>
        <a:xfrm xmlns:a="http://schemas.openxmlformats.org/drawingml/2006/main">
          <a:off x="352546" y="19812"/>
          <a:ext cx="4022098" cy="294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t>OPORTUNIDAD EN LA ASIGNACIÓN</a:t>
          </a:r>
          <a:r>
            <a:rPr lang="es-ES" sz="1400" b="1" baseline="0"/>
            <a:t> DE CITAS DE UROLOGÍA COMPARATIVO AÑO 2022</a:t>
          </a:r>
          <a:endParaRPr lang="es-ES" sz="1400" b="1"/>
        </a:p>
      </cdr:txBody>
    </cdr:sp>
  </cdr:relSizeAnchor>
</c:userShapes>
</file>

<file path=xl/drawings/drawing120.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102108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F00-000003000000}"/>
            </a:ext>
          </a:extLst>
        </xdr:cNvPr>
        <xdr:cNvSpPr/>
      </xdr:nvSpPr>
      <xdr:spPr>
        <a:xfrm>
          <a:off x="99536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303934</xdr:colOff>
      <xdr:row>5</xdr:row>
      <xdr:rowOff>37234</xdr:rowOff>
    </xdr:to>
    <xdr:pic>
      <xdr:nvPicPr>
        <xdr:cNvPr id="4" name="Picture 278">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0.06482</cdr:x>
      <cdr:y>0.00942</cdr:y>
    </cdr:from>
    <cdr:to>
      <cdr:x>0.92778</cdr:x>
      <cdr:y>0.09867</cdr:y>
    </cdr:to>
    <cdr:sp macro="" textlink="">
      <cdr:nvSpPr>
        <cdr:cNvPr id="2" name="1 CuadroTexto"/>
        <cdr:cNvSpPr txBox="1"/>
      </cdr:nvSpPr>
      <cdr:spPr>
        <a:xfrm xmlns:a="http://schemas.openxmlformats.org/drawingml/2006/main">
          <a:off x="333376" y="43213"/>
          <a:ext cx="4438650" cy="40942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SERVICIO DE MAMOGRAFÍA</a:t>
          </a:r>
          <a:r>
            <a:rPr lang="es-ES" sz="1400" b="1" baseline="0">
              <a:solidFill>
                <a:sysClr val="windowText" lastClr="000000"/>
              </a:solidFill>
            </a:rPr>
            <a:t>  COMPARATIVO AÑO 2022</a:t>
          </a:r>
        </a:p>
      </cdr:txBody>
    </cdr:sp>
  </cdr:relSizeAnchor>
</c:userShapes>
</file>

<file path=xl/drawings/drawing122.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40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16383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000-000003000000}"/>
            </a:ext>
          </a:extLst>
        </xdr:cNvPr>
        <xdr:cNvSpPr/>
      </xdr:nvSpPr>
      <xdr:spPr>
        <a:xfrm>
          <a:off x="84391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218209</xdr:colOff>
      <xdr:row>5</xdr:row>
      <xdr:rowOff>37234</xdr:rowOff>
    </xdr:to>
    <xdr:pic>
      <xdr:nvPicPr>
        <xdr:cNvPr id="5" name="Picture 278">
          <a:extLst>
            <a:ext uri="{FF2B5EF4-FFF2-40B4-BE49-F238E27FC236}">
              <a16:creationId xmlns:a16="http://schemas.microsoft.com/office/drawing/2014/main" id="{00000000-0008-0000-40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23.xml><?xml version="1.0" encoding="utf-8"?>
<c:userShapes xmlns:c="http://schemas.openxmlformats.org/drawingml/2006/chart">
  <cdr:relSizeAnchor xmlns:cdr="http://schemas.openxmlformats.org/drawingml/2006/chartDrawing">
    <cdr:from>
      <cdr:x>0.03376</cdr:x>
      <cdr:y>0.00942</cdr:y>
    </cdr:from>
    <cdr:to>
      <cdr:x>0.95498</cdr:x>
      <cdr:y>0.09867</cdr:y>
    </cdr:to>
    <cdr:sp macro="" textlink="">
      <cdr:nvSpPr>
        <cdr:cNvPr id="2" name="1 CuadroTexto"/>
        <cdr:cNvSpPr txBox="1"/>
      </cdr:nvSpPr>
      <cdr:spPr>
        <a:xfrm xmlns:a="http://schemas.openxmlformats.org/drawingml/2006/main">
          <a:off x="200026" y="40163"/>
          <a:ext cx="5457824" cy="38052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SERVICIO DE LABORATORIO CLINICO</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2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41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273558</xdr:colOff>
      <xdr:row>4</xdr:row>
      <xdr:rowOff>141732</xdr:rowOff>
    </xdr:to>
    <xdr:sp macro="" textlink="">
      <xdr:nvSpPr>
        <xdr:cNvPr id="4" name="Flecha izquierda 2">
          <a:hlinkClick xmlns:r="http://schemas.openxmlformats.org/officeDocument/2006/relationships" r:id="rId2"/>
          <a:extLst>
            <a:ext uri="{FF2B5EF4-FFF2-40B4-BE49-F238E27FC236}">
              <a16:creationId xmlns:a16="http://schemas.microsoft.com/office/drawing/2014/main" id="{00000000-0008-0000-4100-000004000000}"/>
            </a:ext>
          </a:extLst>
        </xdr:cNvPr>
        <xdr:cNvSpPr/>
      </xdr:nvSpPr>
      <xdr:spPr>
        <a:xfrm>
          <a:off x="82105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189634</xdr:colOff>
      <xdr:row>5</xdr:row>
      <xdr:rowOff>37234</xdr:rowOff>
    </xdr:to>
    <xdr:pic>
      <xdr:nvPicPr>
        <xdr:cNvPr id="5" name="Picture 278">
          <a:extLst>
            <a:ext uri="{FF2B5EF4-FFF2-40B4-BE49-F238E27FC236}">
              <a16:creationId xmlns:a16="http://schemas.microsoft.com/office/drawing/2014/main" id="{00000000-0008-0000-41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25.xml><?xml version="1.0" encoding="utf-8"?>
<c:userShapes xmlns:c="http://schemas.openxmlformats.org/drawingml/2006/chart">
  <cdr:relSizeAnchor xmlns:cdr="http://schemas.openxmlformats.org/drawingml/2006/chartDrawing">
    <cdr:from>
      <cdr:x>0.02857</cdr:x>
      <cdr:y>0.00942</cdr:y>
    </cdr:from>
    <cdr:to>
      <cdr:x>0.97275</cdr:x>
      <cdr:y>0.09867</cdr:y>
    </cdr:to>
    <cdr:sp macro="" textlink="">
      <cdr:nvSpPr>
        <cdr:cNvPr id="2" name="1 CuadroTexto"/>
        <cdr:cNvSpPr txBox="1"/>
      </cdr:nvSpPr>
      <cdr:spPr>
        <a:xfrm xmlns:a="http://schemas.openxmlformats.org/drawingml/2006/main">
          <a:off x="152400" y="34420"/>
          <a:ext cx="5036249"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SERVICIO DE SALAS DE  PARTOS </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273558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200-000003000000}"/>
            </a:ext>
          </a:extLst>
        </xdr:cNvPr>
        <xdr:cNvSpPr/>
      </xdr:nvSpPr>
      <xdr:spPr>
        <a:xfrm>
          <a:off x="8210550"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189634</xdr:colOff>
      <xdr:row>5</xdr:row>
      <xdr:rowOff>37234</xdr:rowOff>
    </xdr:to>
    <xdr:pic>
      <xdr:nvPicPr>
        <xdr:cNvPr id="4" name="Picture 278">
          <a:extLst>
            <a:ext uri="{FF2B5EF4-FFF2-40B4-BE49-F238E27FC236}">
              <a16:creationId xmlns:a16="http://schemas.microsoft.com/office/drawing/2014/main" id="{00000000-0008-0000-4200-000004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27.xml><?xml version="1.0" encoding="utf-8"?>
<c:userShapes xmlns:c="http://schemas.openxmlformats.org/drawingml/2006/chart">
  <cdr:relSizeAnchor xmlns:cdr="http://schemas.openxmlformats.org/drawingml/2006/chartDrawing">
    <cdr:from>
      <cdr:x>0.02857</cdr:x>
      <cdr:y>0.00942</cdr:y>
    </cdr:from>
    <cdr:to>
      <cdr:x>0.97275</cdr:x>
      <cdr:y>0.09867</cdr:y>
    </cdr:to>
    <cdr:sp macro="" textlink="">
      <cdr:nvSpPr>
        <cdr:cNvPr id="2" name="1 CuadroTexto"/>
        <cdr:cNvSpPr txBox="1"/>
      </cdr:nvSpPr>
      <cdr:spPr>
        <a:xfrm xmlns:a="http://schemas.openxmlformats.org/drawingml/2006/main">
          <a:off x="152400" y="34420"/>
          <a:ext cx="5036249"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COMPARATIVO TASA DE CESAREAS </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43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216408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300-000003000000}"/>
            </a:ext>
          </a:extLst>
        </xdr:cNvPr>
        <xdr:cNvSpPr/>
      </xdr:nvSpPr>
      <xdr:spPr>
        <a:xfrm>
          <a:off x="787717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237259</xdr:colOff>
      <xdr:row>5</xdr:row>
      <xdr:rowOff>37234</xdr:rowOff>
    </xdr:to>
    <xdr:pic>
      <xdr:nvPicPr>
        <xdr:cNvPr id="5" name="Picture 278">
          <a:extLst>
            <a:ext uri="{FF2B5EF4-FFF2-40B4-BE49-F238E27FC236}">
              <a16:creationId xmlns:a16="http://schemas.microsoft.com/office/drawing/2014/main" id="{00000000-0008-0000-43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29.xml><?xml version="1.0" encoding="utf-8"?>
<c:userShapes xmlns:c="http://schemas.openxmlformats.org/drawingml/2006/chart">
  <cdr:relSizeAnchor xmlns:cdr="http://schemas.openxmlformats.org/drawingml/2006/chartDrawing">
    <cdr:from>
      <cdr:x>0.03987</cdr:x>
      <cdr:y>0.00942</cdr:y>
    </cdr:from>
    <cdr:to>
      <cdr:x>0.95534</cdr:x>
      <cdr:y>0.09867</cdr:y>
    </cdr:to>
    <cdr:sp macro="" textlink="">
      <cdr:nvSpPr>
        <cdr:cNvPr id="2" name="1 CuadroTexto"/>
        <cdr:cNvSpPr txBox="1"/>
      </cdr:nvSpPr>
      <cdr:spPr>
        <a:xfrm xmlns:a="http://schemas.openxmlformats.org/drawingml/2006/main">
          <a:off x="238125" y="35856"/>
          <a:ext cx="5467350" cy="33971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SERVICIO DE CIRUGIA</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152400</xdr:colOff>
      <xdr:row>11</xdr:row>
      <xdr:rowOff>95250</xdr:rowOff>
    </xdr:from>
    <xdr:to>
      <xdr:col>16</xdr:col>
      <xdr:colOff>180975</xdr:colOff>
      <xdr:row>27</xdr:row>
      <xdr:rowOff>19050</xdr:rowOff>
    </xdr:to>
    <xdr:graphicFrame macro="">
      <xdr:nvGraphicFramePr>
        <xdr:cNvPr id="2" name="Chart 456">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380999</xdr:colOff>
      <xdr:row>1</xdr:row>
      <xdr:rowOff>19050</xdr:rowOff>
    </xdr:from>
    <xdr:to>
      <xdr:col>25</xdr:col>
      <xdr:colOff>130682</xdr:colOff>
      <xdr:row>4</xdr:row>
      <xdr:rowOff>103632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11504082" y="93133"/>
          <a:ext cx="1495933" cy="454999"/>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50992</xdr:rowOff>
    </xdr:to>
    <xdr:pic>
      <xdr:nvPicPr>
        <xdr:cNvPr id="4" name="Picture 278">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3"/>
        <a:stretch>
          <a:fillRect/>
        </a:stretch>
      </xdr:blipFill>
      <xdr:spPr>
        <a:xfrm>
          <a:off x="152400" y="76200"/>
          <a:ext cx="865909" cy="593917"/>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44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244983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400-000003000000}"/>
            </a:ext>
          </a:extLst>
        </xdr:cNvPr>
        <xdr:cNvSpPr/>
      </xdr:nvSpPr>
      <xdr:spPr>
        <a:xfrm>
          <a:off x="76962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132484</xdr:colOff>
      <xdr:row>5</xdr:row>
      <xdr:rowOff>37234</xdr:rowOff>
    </xdr:to>
    <xdr:pic>
      <xdr:nvPicPr>
        <xdr:cNvPr id="5" name="Picture 278">
          <a:extLst>
            <a:ext uri="{FF2B5EF4-FFF2-40B4-BE49-F238E27FC236}">
              <a16:creationId xmlns:a16="http://schemas.microsoft.com/office/drawing/2014/main" id="{00000000-0008-0000-44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31.xml><?xml version="1.0" encoding="utf-8"?>
<c:userShapes xmlns:c="http://schemas.openxmlformats.org/drawingml/2006/chart">
  <cdr:relSizeAnchor xmlns:cdr="http://schemas.openxmlformats.org/drawingml/2006/chartDrawing">
    <cdr:from>
      <cdr:x>0.14075</cdr:x>
      <cdr:y>0.00942</cdr:y>
    </cdr:from>
    <cdr:to>
      <cdr:x>0.92117</cdr:x>
      <cdr:y>0.09867</cdr:y>
    </cdr:to>
    <cdr:sp macro="" textlink="">
      <cdr:nvSpPr>
        <cdr:cNvPr id="2" name="1 CuadroTexto"/>
        <cdr:cNvSpPr txBox="1"/>
      </cdr:nvSpPr>
      <cdr:spPr>
        <a:xfrm xmlns:a="http://schemas.openxmlformats.org/drawingml/2006/main">
          <a:off x="867397" y="45456"/>
          <a:ext cx="4809503" cy="43067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SERVICIO DE CONSULTA</a:t>
          </a:r>
          <a:r>
            <a:rPr lang="es-ES" sz="1400" b="1" baseline="0">
              <a:solidFill>
                <a:sysClr val="windowText" lastClr="000000"/>
              </a:solidFill>
            </a:rPr>
            <a:t> EXTERNA COMPARATIVO AÑO 2022</a:t>
          </a:r>
          <a:endParaRPr lang="es-ES" sz="1400" b="1">
            <a:solidFill>
              <a:sysClr val="windowText" lastClr="000000"/>
            </a:solidFill>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2</xdr:col>
      <xdr:colOff>114300</xdr:colOff>
      <xdr:row>11</xdr:row>
      <xdr:rowOff>104775</xdr:rowOff>
    </xdr:from>
    <xdr:to>
      <xdr:col>16</xdr:col>
      <xdr:colOff>171450</xdr:colOff>
      <xdr:row>26</xdr:row>
      <xdr:rowOff>215412</xdr:rowOff>
    </xdr:to>
    <xdr:graphicFrame macro="">
      <xdr:nvGraphicFramePr>
        <xdr:cNvPr id="457" name="Chart 456">
          <a:extLst>
            <a:ext uri="{FF2B5EF4-FFF2-40B4-BE49-F238E27FC236}">
              <a16:creationId xmlns:a16="http://schemas.microsoft.com/office/drawing/2014/main" id="{00000000-0008-0000-45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500-000003000000}"/>
            </a:ext>
          </a:extLst>
        </xdr:cNvPr>
        <xdr:cNvSpPr/>
      </xdr:nvSpPr>
      <xdr:spPr>
        <a:xfrm>
          <a:off x="78676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132484</xdr:colOff>
      <xdr:row>5</xdr:row>
      <xdr:rowOff>37234</xdr:rowOff>
    </xdr:to>
    <xdr:pic>
      <xdr:nvPicPr>
        <xdr:cNvPr id="5" name="Picture 278">
          <a:extLst>
            <a:ext uri="{FF2B5EF4-FFF2-40B4-BE49-F238E27FC236}">
              <a16:creationId xmlns:a16="http://schemas.microsoft.com/office/drawing/2014/main" id="{00000000-0008-0000-45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33.xml><?xml version="1.0" encoding="utf-8"?>
<c:userShapes xmlns:c="http://schemas.openxmlformats.org/drawingml/2006/chart">
  <cdr:relSizeAnchor xmlns:cdr="http://schemas.openxmlformats.org/drawingml/2006/chartDrawing">
    <cdr:from>
      <cdr:x>0.09129</cdr:x>
      <cdr:y>0.04904</cdr:y>
    </cdr:from>
    <cdr:to>
      <cdr:x>0.92581</cdr:x>
      <cdr:y>0.13829</cdr:y>
    </cdr:to>
    <cdr:sp macro="" textlink="">
      <cdr:nvSpPr>
        <cdr:cNvPr id="2" name="1 CuadroTexto"/>
        <cdr:cNvSpPr txBox="1"/>
      </cdr:nvSpPr>
      <cdr:spPr>
        <a:xfrm xmlns:a="http://schemas.openxmlformats.org/drawingml/2006/main">
          <a:off x="562597" y="224009"/>
          <a:ext cx="5142878" cy="40772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PORCENTAJE</a:t>
          </a:r>
          <a:r>
            <a:rPr lang="es-ES" sz="1400" b="1" baseline="0">
              <a:solidFill>
                <a:sysClr val="windowText" lastClr="000000"/>
              </a:solidFill>
            </a:rPr>
            <a:t> DE CITAS INCUMPLIDAS</a:t>
          </a:r>
          <a:r>
            <a:rPr lang="es-ES" sz="1400" b="1">
              <a:solidFill>
                <a:sysClr val="windowText" lastClr="000000"/>
              </a:solidFill>
            </a:rPr>
            <a:t>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46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64008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600-000003000000}"/>
            </a:ext>
          </a:extLst>
        </xdr:cNvPr>
        <xdr:cNvSpPr/>
      </xdr:nvSpPr>
      <xdr:spPr>
        <a:xfrm>
          <a:off x="72961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5" name="Picture 278">
          <a:extLst>
            <a:ext uri="{FF2B5EF4-FFF2-40B4-BE49-F238E27FC236}">
              <a16:creationId xmlns:a16="http://schemas.microsoft.com/office/drawing/2014/main" id="{00000000-0008-0000-46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35.xml><?xml version="1.0" encoding="utf-8"?>
<c:userShapes xmlns:c="http://schemas.openxmlformats.org/drawingml/2006/chart">
  <cdr:relSizeAnchor xmlns:cdr="http://schemas.openxmlformats.org/drawingml/2006/chartDrawing">
    <cdr:from>
      <cdr:x>0.04469</cdr:x>
      <cdr:y>0.00942</cdr:y>
    </cdr:from>
    <cdr:to>
      <cdr:x>0.94041</cdr:x>
      <cdr:y>0.09867</cdr:y>
    </cdr:to>
    <cdr:sp macro="" textlink="">
      <cdr:nvSpPr>
        <cdr:cNvPr id="2" name="1 CuadroTexto"/>
        <cdr:cNvSpPr txBox="1"/>
      </cdr:nvSpPr>
      <cdr:spPr>
        <a:xfrm xmlns:a="http://schemas.openxmlformats.org/drawingml/2006/main">
          <a:off x="228599" y="39893"/>
          <a:ext cx="4581525" cy="3779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INTERNACION </a:t>
          </a:r>
          <a:r>
            <a:rPr lang="es-ES" sz="1400" b="1" baseline="0">
              <a:solidFill>
                <a:sysClr val="windowText" lastClr="000000"/>
              </a:solidFill>
            </a:rPr>
            <a:t> (EGRESOS) COMPARATIVO AÑO 2022</a:t>
          </a:r>
          <a:endParaRPr lang="es-ES" sz="1400" b="1">
            <a:solidFill>
              <a:sysClr val="windowText" lastClr="000000"/>
            </a:solidFill>
          </a:endParaRPr>
        </a:p>
      </cdr:txBody>
    </cdr:sp>
  </cdr:relSizeAnchor>
</c:userShapes>
</file>

<file path=xl/drawings/drawing136.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64008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700-000003000000}"/>
            </a:ext>
          </a:extLst>
        </xdr:cNvPr>
        <xdr:cNvSpPr/>
      </xdr:nvSpPr>
      <xdr:spPr>
        <a:xfrm>
          <a:off x="9982200"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5" name="Picture 278">
          <a:extLst>
            <a:ext uri="{FF2B5EF4-FFF2-40B4-BE49-F238E27FC236}">
              <a16:creationId xmlns:a16="http://schemas.microsoft.com/office/drawing/2014/main" id="{00000000-0008-0000-47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37.xml><?xml version="1.0" encoding="utf-8"?>
<c:userShapes xmlns:c="http://schemas.openxmlformats.org/drawingml/2006/chart">
  <cdr:relSizeAnchor xmlns:cdr="http://schemas.openxmlformats.org/drawingml/2006/chartDrawing">
    <cdr:from>
      <cdr:x>0.04469</cdr:x>
      <cdr:y>0.00942</cdr:y>
    </cdr:from>
    <cdr:to>
      <cdr:x>0.94041</cdr:x>
      <cdr:y>0.09867</cdr:y>
    </cdr:to>
    <cdr:sp macro="" textlink="">
      <cdr:nvSpPr>
        <cdr:cNvPr id="2" name="1 CuadroTexto"/>
        <cdr:cNvSpPr txBox="1"/>
      </cdr:nvSpPr>
      <cdr:spPr>
        <a:xfrm xmlns:a="http://schemas.openxmlformats.org/drawingml/2006/main">
          <a:off x="228599" y="39893"/>
          <a:ext cx="4581525" cy="3779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INTERNACION </a:t>
          </a:r>
          <a:r>
            <a:rPr lang="es-ES" sz="1400" b="1" baseline="0">
              <a:solidFill>
                <a:sysClr val="windowText" lastClr="000000"/>
              </a:solidFill>
            </a:rPr>
            <a:t> (DIAS CAMA OCUPADOS) COMPARATIVO AÑO 2022</a:t>
          </a:r>
          <a:endParaRPr lang="es-ES" sz="1400" b="1">
            <a:solidFill>
              <a:sysClr val="windowText" lastClr="000000"/>
            </a:solidFill>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64008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800-000003000000}"/>
            </a:ext>
          </a:extLst>
        </xdr:cNvPr>
        <xdr:cNvSpPr/>
      </xdr:nvSpPr>
      <xdr:spPr>
        <a:xfrm>
          <a:off x="9982200"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5" name="Picture 278">
          <a:extLst>
            <a:ext uri="{FF2B5EF4-FFF2-40B4-BE49-F238E27FC236}">
              <a16:creationId xmlns:a16="http://schemas.microsoft.com/office/drawing/2014/main" id="{00000000-0008-0000-48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39.xml><?xml version="1.0" encoding="utf-8"?>
<c:userShapes xmlns:c="http://schemas.openxmlformats.org/drawingml/2006/chart">
  <cdr:relSizeAnchor xmlns:cdr="http://schemas.openxmlformats.org/drawingml/2006/chartDrawing">
    <cdr:from>
      <cdr:x>0.04469</cdr:x>
      <cdr:y>0.00942</cdr:y>
    </cdr:from>
    <cdr:to>
      <cdr:x>0.94041</cdr:x>
      <cdr:y>0.09867</cdr:y>
    </cdr:to>
    <cdr:sp macro="" textlink="">
      <cdr:nvSpPr>
        <cdr:cNvPr id="2" name="1 CuadroTexto"/>
        <cdr:cNvSpPr txBox="1"/>
      </cdr:nvSpPr>
      <cdr:spPr>
        <a:xfrm xmlns:a="http://schemas.openxmlformats.org/drawingml/2006/main">
          <a:off x="228599" y="39893"/>
          <a:ext cx="4581525" cy="3779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UCI </a:t>
          </a:r>
          <a:r>
            <a:rPr lang="es-ES" sz="1400" b="1" baseline="0">
              <a:solidFill>
                <a:sysClr val="windowText" lastClr="000000"/>
              </a:solidFill>
            </a:rPr>
            <a:t> (EGRESOS) COMPARATIVO AÑO 2022</a:t>
          </a:r>
          <a:endParaRPr lang="es-ES" sz="1400" b="1">
            <a:solidFill>
              <a:sysClr val="windowText" lastClr="00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0.07663</cdr:x>
      <cdr:y>0.00578</cdr:y>
    </cdr:from>
    <cdr:to>
      <cdr:x>0.95089</cdr:x>
      <cdr:y>0.09178</cdr:y>
    </cdr:to>
    <cdr:sp macro="" textlink="">
      <cdr:nvSpPr>
        <cdr:cNvPr id="2" name="1 CuadroTexto"/>
        <cdr:cNvSpPr txBox="1"/>
      </cdr:nvSpPr>
      <cdr:spPr>
        <a:xfrm xmlns:a="http://schemas.openxmlformats.org/drawingml/2006/main">
          <a:off x="352546" y="19812"/>
          <a:ext cx="4022098" cy="294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DE PRIMERA VEZ EN UROLOGÍA  COMPARATIVO AÑO 2022</a:t>
          </a:r>
          <a:endParaRPr lang="es-ES" sz="1400" b="1">
            <a:solidFill>
              <a:sysClr val="windowText" lastClr="000000"/>
            </a:solidFill>
          </a:endParaRPr>
        </a:p>
      </cdr:txBody>
    </cdr:sp>
  </cdr:relSizeAnchor>
</c:userShapes>
</file>

<file path=xl/drawings/drawing140.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64008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900-000003000000}"/>
            </a:ext>
          </a:extLst>
        </xdr:cNvPr>
        <xdr:cNvSpPr/>
      </xdr:nvSpPr>
      <xdr:spPr>
        <a:xfrm>
          <a:off x="9982200"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5" name="Picture 278">
          <a:extLst>
            <a:ext uri="{FF2B5EF4-FFF2-40B4-BE49-F238E27FC236}">
              <a16:creationId xmlns:a16="http://schemas.microsoft.com/office/drawing/2014/main" id="{00000000-0008-0000-49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41.xml><?xml version="1.0" encoding="utf-8"?>
<c:userShapes xmlns:c="http://schemas.openxmlformats.org/drawingml/2006/chart">
  <cdr:relSizeAnchor xmlns:cdr="http://schemas.openxmlformats.org/drawingml/2006/chartDrawing">
    <cdr:from>
      <cdr:x>0.04469</cdr:x>
      <cdr:y>0.00942</cdr:y>
    </cdr:from>
    <cdr:to>
      <cdr:x>0.94041</cdr:x>
      <cdr:y>0.09867</cdr:y>
    </cdr:to>
    <cdr:sp macro="" textlink="">
      <cdr:nvSpPr>
        <cdr:cNvPr id="2" name="1 CuadroTexto"/>
        <cdr:cNvSpPr txBox="1"/>
      </cdr:nvSpPr>
      <cdr:spPr>
        <a:xfrm xmlns:a="http://schemas.openxmlformats.org/drawingml/2006/main">
          <a:off x="228599" y="39893"/>
          <a:ext cx="4581525" cy="3779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UCI </a:t>
          </a:r>
          <a:r>
            <a:rPr lang="es-ES" sz="1400" b="1" baseline="0">
              <a:solidFill>
                <a:sysClr val="windowText" lastClr="000000"/>
              </a:solidFill>
            </a:rPr>
            <a:t> (DIAS CAMA OCUPADOS) COMPARATIVO AÑO 2022</a:t>
          </a:r>
          <a:endParaRPr lang="es-ES" sz="1400" b="1">
            <a:solidFill>
              <a:sysClr val="windowText" lastClr="000000"/>
            </a:solidFill>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3</xdr:col>
      <xdr:colOff>85725</xdr:colOff>
      <xdr:row>11</xdr:row>
      <xdr:rowOff>114300</xdr:rowOff>
    </xdr:from>
    <xdr:to>
      <xdr:col>16</xdr:col>
      <xdr:colOff>428625</xdr:colOff>
      <xdr:row>26</xdr:row>
      <xdr:rowOff>224937</xdr:rowOff>
    </xdr:to>
    <xdr:graphicFrame macro="">
      <xdr:nvGraphicFramePr>
        <xdr:cNvPr id="2" name="Chart 456">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23</xdr:col>
      <xdr:colOff>283083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A00-000003000000}"/>
            </a:ext>
          </a:extLst>
        </xdr:cNvPr>
        <xdr:cNvSpPr/>
      </xdr:nvSpPr>
      <xdr:spPr>
        <a:xfrm>
          <a:off x="10448925" y="133350"/>
          <a:ext cx="1445133"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294409</xdr:colOff>
      <xdr:row>5</xdr:row>
      <xdr:rowOff>48346</xdr:rowOff>
    </xdr:to>
    <xdr:pic>
      <xdr:nvPicPr>
        <xdr:cNvPr id="4" name="Picture 278">
          <a:extLst>
            <a:ext uri="{FF2B5EF4-FFF2-40B4-BE49-F238E27FC236}">
              <a16:creationId xmlns:a16="http://schemas.microsoft.com/office/drawing/2014/main" id="{00000000-0008-0000-4A00-000004000000}"/>
            </a:ext>
          </a:extLst>
        </xdr:cNvPr>
        <xdr:cNvPicPr/>
      </xdr:nvPicPr>
      <xdr:blipFill>
        <a:blip xmlns:r="http://schemas.openxmlformats.org/officeDocument/2006/relationships" r:embed="rId3"/>
        <a:stretch>
          <a:fillRect/>
        </a:stretch>
      </xdr:blipFill>
      <xdr:spPr>
        <a:xfrm>
          <a:off x="152400" y="76200"/>
          <a:ext cx="865909" cy="591271"/>
        </a:xfrm>
        <a:prstGeom prst="rect">
          <a:avLst/>
        </a:prstGeom>
      </xdr:spPr>
    </xdr:pic>
    <xdr:clientData/>
  </xdr:twoCellAnchor>
</xdr:wsDr>
</file>

<file path=xl/drawings/drawing143.xml><?xml version="1.0" encoding="utf-8"?>
<c:userShapes xmlns:c="http://schemas.openxmlformats.org/drawingml/2006/chart">
  <cdr:relSizeAnchor xmlns:cdr="http://schemas.openxmlformats.org/drawingml/2006/chartDrawing">
    <cdr:from>
      <cdr:x>0.00769</cdr:x>
      <cdr:y>0.02775</cdr:y>
    </cdr:from>
    <cdr:to>
      <cdr:x>0.98825</cdr:x>
      <cdr:y>0.117</cdr:y>
    </cdr:to>
    <cdr:sp macro="" textlink="">
      <cdr:nvSpPr>
        <cdr:cNvPr id="2" name="1 CuadroTexto"/>
        <cdr:cNvSpPr txBox="1"/>
      </cdr:nvSpPr>
      <cdr:spPr>
        <a:xfrm xmlns:a="http://schemas.openxmlformats.org/drawingml/2006/main">
          <a:off x="57150" y="96141"/>
          <a:ext cx="7286625" cy="30925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PORCENTAJE OCUPACIONAL UNIDAD DE CUIDADOS INTENSIVOS.</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4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B00-000003000000}"/>
            </a:ext>
          </a:extLst>
        </xdr:cNvPr>
        <xdr:cNvSpPr/>
      </xdr:nvSpPr>
      <xdr:spPr>
        <a:xfrm>
          <a:off x="10467975" y="133350"/>
          <a:ext cx="1864233"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132484</xdr:colOff>
      <xdr:row>5</xdr:row>
      <xdr:rowOff>37234</xdr:rowOff>
    </xdr:to>
    <xdr:pic>
      <xdr:nvPicPr>
        <xdr:cNvPr id="4" name="Picture 278">
          <a:extLst>
            <a:ext uri="{FF2B5EF4-FFF2-40B4-BE49-F238E27FC236}">
              <a16:creationId xmlns:a16="http://schemas.microsoft.com/office/drawing/2014/main" id="{00000000-0008-0000-4B00-000004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45.xml><?xml version="1.0" encoding="utf-8"?>
<c:userShapes xmlns:c="http://schemas.openxmlformats.org/drawingml/2006/chart">
  <cdr:relSizeAnchor xmlns:cdr="http://schemas.openxmlformats.org/drawingml/2006/chartDrawing">
    <cdr:from>
      <cdr:x>0.05873</cdr:x>
      <cdr:y>0.03661</cdr:y>
    </cdr:from>
    <cdr:to>
      <cdr:x>0.94921</cdr:x>
      <cdr:y>0.12586</cdr:y>
    </cdr:to>
    <cdr:sp macro="" textlink="">
      <cdr:nvSpPr>
        <cdr:cNvPr id="2" name="1 CuadroTexto"/>
        <cdr:cNvSpPr txBox="1"/>
      </cdr:nvSpPr>
      <cdr:spPr>
        <a:xfrm xmlns:a="http://schemas.openxmlformats.org/drawingml/2006/main">
          <a:off x="352425" y="141079"/>
          <a:ext cx="5343525" cy="34396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PROMEDIO DIA</a:t>
          </a:r>
          <a:r>
            <a:rPr lang="es-ES" sz="1400" b="1" baseline="0">
              <a:solidFill>
                <a:sysClr val="windowText" lastClr="000000"/>
              </a:solidFill>
            </a:rPr>
            <a:t> ESTANCIA</a:t>
          </a:r>
          <a:r>
            <a:rPr lang="es-ES" sz="1400" b="1">
              <a:solidFill>
                <a:sysClr val="windowText" lastClr="000000"/>
              </a:solidFill>
            </a:rPr>
            <a:t> DE LOS EGRESOS DE UCI.</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2</xdr:col>
      <xdr:colOff>47625</xdr:colOff>
      <xdr:row>11</xdr:row>
      <xdr:rowOff>0</xdr:rowOff>
    </xdr:from>
    <xdr:to>
      <xdr:col>16</xdr:col>
      <xdr:colOff>104775</xdr:colOff>
      <xdr:row>26</xdr:row>
      <xdr:rowOff>110637</xdr:rowOff>
    </xdr:to>
    <xdr:graphicFrame macro="">
      <xdr:nvGraphicFramePr>
        <xdr:cNvPr id="2" name="Chart 456">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C00-000003000000}"/>
            </a:ext>
          </a:extLst>
        </xdr:cNvPr>
        <xdr:cNvSpPr/>
      </xdr:nvSpPr>
      <xdr:spPr>
        <a:xfrm>
          <a:off x="11010900" y="133350"/>
          <a:ext cx="1864233"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225137</xdr:colOff>
      <xdr:row>5</xdr:row>
      <xdr:rowOff>25977</xdr:rowOff>
    </xdr:to>
    <xdr:pic>
      <xdr:nvPicPr>
        <xdr:cNvPr id="4" name="Picture 278">
          <a:extLst>
            <a:ext uri="{FF2B5EF4-FFF2-40B4-BE49-F238E27FC236}">
              <a16:creationId xmlns:a16="http://schemas.microsoft.com/office/drawing/2014/main" id="{00000000-0008-0000-4C00-000004000000}"/>
            </a:ext>
          </a:extLst>
        </xdr:cNvPr>
        <xdr:cNvPicPr/>
      </xdr:nvPicPr>
      <xdr:blipFill>
        <a:blip xmlns:r="http://schemas.openxmlformats.org/officeDocument/2006/relationships" r:embed="rId3"/>
        <a:stretch>
          <a:fillRect/>
        </a:stretch>
      </xdr:blipFill>
      <xdr:spPr>
        <a:xfrm>
          <a:off x="152400" y="76200"/>
          <a:ext cx="863312" cy="568902"/>
        </a:xfrm>
        <a:prstGeom prst="rect">
          <a:avLst/>
        </a:prstGeom>
      </xdr:spPr>
    </xdr:pic>
    <xdr:clientData/>
  </xdr:twoCellAnchor>
</xdr:wsDr>
</file>

<file path=xl/drawings/drawing147.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GIRO CAMA UCI.</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48.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64008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D00-000003000000}"/>
            </a:ext>
          </a:extLst>
        </xdr:cNvPr>
        <xdr:cNvSpPr/>
      </xdr:nvSpPr>
      <xdr:spPr>
        <a:xfrm>
          <a:off x="997267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4" name="Picture 278">
          <a:extLst>
            <a:ext uri="{FF2B5EF4-FFF2-40B4-BE49-F238E27FC236}">
              <a16:creationId xmlns:a16="http://schemas.microsoft.com/office/drawing/2014/main" id="{00000000-0008-0000-4D00-000004000000}"/>
            </a:ext>
          </a:extLst>
        </xdr:cNvPr>
        <xdr:cNvPicPr/>
      </xdr:nvPicPr>
      <xdr:blipFill>
        <a:blip xmlns:r="http://schemas.openxmlformats.org/officeDocument/2006/relationships" r:embed="rId3"/>
        <a:stretch>
          <a:fillRect/>
        </a:stretch>
      </xdr:blipFill>
      <xdr:spPr>
        <a:xfrm>
          <a:off x="152400" y="76200"/>
          <a:ext cx="856384" cy="580159"/>
        </a:xfrm>
        <a:prstGeom prst="rect">
          <a:avLst/>
        </a:prstGeom>
      </xdr:spPr>
    </xdr:pic>
    <xdr:clientData/>
  </xdr:twoCellAnchor>
</xdr:wsDr>
</file>

<file path=xl/drawings/drawing149.xml><?xml version="1.0" encoding="utf-8"?>
<c:userShapes xmlns:c="http://schemas.openxmlformats.org/drawingml/2006/chart">
  <cdr:relSizeAnchor xmlns:cdr="http://schemas.openxmlformats.org/drawingml/2006/chartDrawing">
    <cdr:from>
      <cdr:x>0.04469</cdr:x>
      <cdr:y>0.00942</cdr:y>
    </cdr:from>
    <cdr:to>
      <cdr:x>0.94041</cdr:x>
      <cdr:y>0.09867</cdr:y>
    </cdr:to>
    <cdr:sp macro="" textlink="">
      <cdr:nvSpPr>
        <cdr:cNvPr id="2" name="1 CuadroTexto"/>
        <cdr:cNvSpPr txBox="1"/>
      </cdr:nvSpPr>
      <cdr:spPr>
        <a:xfrm xmlns:a="http://schemas.openxmlformats.org/drawingml/2006/main">
          <a:off x="228599" y="39893"/>
          <a:ext cx="4581525" cy="3779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UNIDAD CUIDADOS INTERMEDIOS </a:t>
          </a:r>
          <a:r>
            <a:rPr lang="es-ES" sz="1400" b="1" baseline="0">
              <a:solidFill>
                <a:sysClr val="windowText" lastClr="000000"/>
              </a:solidFill>
            </a:rPr>
            <a:t> (EGRESOS) COMPARATIVO AÑO 2022</a:t>
          </a:r>
          <a:endParaRPr lang="es-ES" sz="1400" b="1">
            <a:solidFill>
              <a:sysClr val="windowText" lastClr="000000"/>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2</xdr:col>
      <xdr:colOff>152400</xdr:colOff>
      <xdr:row>11</xdr:row>
      <xdr:rowOff>95250</xdr:rowOff>
    </xdr:from>
    <xdr:to>
      <xdr:col>16</xdr:col>
      <xdr:colOff>180975</xdr:colOff>
      <xdr:row>27</xdr:row>
      <xdr:rowOff>19050</xdr:rowOff>
    </xdr:to>
    <xdr:graphicFrame macro="">
      <xdr:nvGraphicFramePr>
        <xdr:cNvPr id="2049" name="Chart 456">
          <a:extLst>
            <a:ext uri="{FF2B5EF4-FFF2-40B4-BE49-F238E27FC236}">
              <a16:creationId xmlns:a16="http://schemas.microsoft.com/office/drawing/2014/main" id="{00000000-0008-0000-0A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9525</xdr:colOff>
      <xdr:row>1</xdr:row>
      <xdr:rowOff>19050</xdr:rowOff>
    </xdr:from>
    <xdr:to>
      <xdr:col>25</xdr:col>
      <xdr:colOff>130683</xdr:colOff>
      <xdr:row>4</xdr:row>
      <xdr:rowOff>103632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353425" y="952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64008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E00-000003000000}"/>
            </a:ext>
          </a:extLst>
        </xdr:cNvPr>
        <xdr:cNvSpPr/>
      </xdr:nvSpPr>
      <xdr:spPr>
        <a:xfrm>
          <a:off x="997267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4" name="Picture 278">
          <a:extLst>
            <a:ext uri="{FF2B5EF4-FFF2-40B4-BE49-F238E27FC236}">
              <a16:creationId xmlns:a16="http://schemas.microsoft.com/office/drawing/2014/main" id="{00000000-0008-0000-4E00-000004000000}"/>
            </a:ext>
          </a:extLst>
        </xdr:cNvPr>
        <xdr:cNvPicPr/>
      </xdr:nvPicPr>
      <xdr:blipFill>
        <a:blip xmlns:r="http://schemas.openxmlformats.org/officeDocument/2006/relationships" r:embed="rId3"/>
        <a:stretch>
          <a:fillRect/>
        </a:stretch>
      </xdr:blipFill>
      <xdr:spPr>
        <a:xfrm>
          <a:off x="152400" y="76200"/>
          <a:ext cx="856384" cy="580159"/>
        </a:xfrm>
        <a:prstGeom prst="rect">
          <a:avLst/>
        </a:prstGeom>
      </xdr:spPr>
    </xdr:pic>
    <xdr:clientData/>
  </xdr:twoCellAnchor>
</xdr:wsDr>
</file>

<file path=xl/drawings/drawing151.xml><?xml version="1.0" encoding="utf-8"?>
<c:userShapes xmlns:c="http://schemas.openxmlformats.org/drawingml/2006/chart">
  <cdr:relSizeAnchor xmlns:cdr="http://schemas.openxmlformats.org/drawingml/2006/chartDrawing">
    <cdr:from>
      <cdr:x>0.03209</cdr:x>
      <cdr:y>0.02516</cdr:y>
    </cdr:from>
    <cdr:to>
      <cdr:x>0.94169</cdr:x>
      <cdr:y>0.11441</cdr:y>
    </cdr:to>
    <cdr:sp macro="" textlink="">
      <cdr:nvSpPr>
        <cdr:cNvPr id="2" name="1 CuadroTexto"/>
        <cdr:cNvSpPr txBox="1"/>
      </cdr:nvSpPr>
      <cdr:spPr>
        <a:xfrm xmlns:a="http://schemas.openxmlformats.org/drawingml/2006/main">
          <a:off x="238125" y="106568"/>
          <a:ext cx="6749219" cy="3779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UNIDAD CUIDADOS INTERMEDIOS </a:t>
          </a:r>
          <a:r>
            <a:rPr lang="es-ES" sz="1400" b="1" baseline="0">
              <a:solidFill>
                <a:sysClr val="windowText" lastClr="000000"/>
              </a:solidFill>
            </a:rPr>
            <a:t> (DIAS CAMA OCUPADOS) COMPARATIVO AÑO 2022</a:t>
          </a:r>
          <a:endParaRPr lang="es-ES" sz="1400" b="1">
            <a:solidFill>
              <a:sysClr val="windowText" lastClr="000000"/>
            </a:solidFill>
          </a:endParaRPr>
        </a:p>
      </cdr:txBody>
    </cdr:sp>
  </cdr:relSizeAnchor>
</c:userShapes>
</file>

<file path=xl/drawings/drawing152.xml><?xml version="1.0" encoding="utf-8"?>
<xdr:wsDr xmlns:xdr="http://schemas.openxmlformats.org/drawingml/2006/spreadsheetDrawing" xmlns:a="http://schemas.openxmlformats.org/drawingml/2006/main">
  <xdr:twoCellAnchor>
    <xdr:from>
      <xdr:col>3</xdr:col>
      <xdr:colOff>85725</xdr:colOff>
      <xdr:row>11</xdr:row>
      <xdr:rowOff>114300</xdr:rowOff>
    </xdr:from>
    <xdr:to>
      <xdr:col>16</xdr:col>
      <xdr:colOff>428625</xdr:colOff>
      <xdr:row>26</xdr:row>
      <xdr:rowOff>224937</xdr:rowOff>
    </xdr:to>
    <xdr:graphicFrame macro="">
      <xdr:nvGraphicFramePr>
        <xdr:cNvPr id="2" name="Chart 456">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23</xdr:col>
      <xdr:colOff>283083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4F00-000003000000}"/>
            </a:ext>
          </a:extLst>
        </xdr:cNvPr>
        <xdr:cNvSpPr/>
      </xdr:nvSpPr>
      <xdr:spPr>
        <a:xfrm>
          <a:off x="10448925" y="133350"/>
          <a:ext cx="1445133"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294409</xdr:colOff>
      <xdr:row>5</xdr:row>
      <xdr:rowOff>48346</xdr:rowOff>
    </xdr:to>
    <xdr:pic>
      <xdr:nvPicPr>
        <xdr:cNvPr id="4" name="Picture 278">
          <a:extLst>
            <a:ext uri="{FF2B5EF4-FFF2-40B4-BE49-F238E27FC236}">
              <a16:creationId xmlns:a16="http://schemas.microsoft.com/office/drawing/2014/main" id="{00000000-0008-0000-4F00-000004000000}"/>
            </a:ext>
          </a:extLst>
        </xdr:cNvPr>
        <xdr:cNvPicPr/>
      </xdr:nvPicPr>
      <xdr:blipFill>
        <a:blip xmlns:r="http://schemas.openxmlformats.org/officeDocument/2006/relationships" r:embed="rId3"/>
        <a:stretch>
          <a:fillRect/>
        </a:stretch>
      </xdr:blipFill>
      <xdr:spPr>
        <a:xfrm>
          <a:off x="152400" y="76200"/>
          <a:ext cx="865909" cy="591271"/>
        </a:xfrm>
        <a:prstGeom prst="rect">
          <a:avLst/>
        </a:prstGeom>
      </xdr:spPr>
    </xdr:pic>
    <xdr:clientData/>
  </xdr:twoCellAnchor>
</xdr:wsDr>
</file>

<file path=xl/drawings/drawing153.xml><?xml version="1.0" encoding="utf-8"?>
<c:userShapes xmlns:c="http://schemas.openxmlformats.org/drawingml/2006/chart">
  <cdr:relSizeAnchor xmlns:cdr="http://schemas.openxmlformats.org/drawingml/2006/chartDrawing">
    <cdr:from>
      <cdr:x>0.00769</cdr:x>
      <cdr:y>0.02546</cdr:y>
    </cdr:from>
    <cdr:to>
      <cdr:x>0.96582</cdr:x>
      <cdr:y>0.11471</cdr:y>
    </cdr:to>
    <cdr:sp macro="" textlink="">
      <cdr:nvSpPr>
        <cdr:cNvPr id="2" name="1 CuadroTexto"/>
        <cdr:cNvSpPr txBox="1"/>
      </cdr:nvSpPr>
      <cdr:spPr>
        <a:xfrm xmlns:a="http://schemas.openxmlformats.org/drawingml/2006/main">
          <a:off x="57150" y="88204"/>
          <a:ext cx="7119938" cy="30925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PORCENTAJE OCUPACIONAL UNIDAD CUIDADOS INTERMEDIOS.</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000-000003000000}"/>
            </a:ext>
          </a:extLst>
        </xdr:cNvPr>
        <xdr:cNvSpPr/>
      </xdr:nvSpPr>
      <xdr:spPr>
        <a:xfrm>
          <a:off x="10467975" y="133350"/>
          <a:ext cx="1864233"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132484</xdr:colOff>
      <xdr:row>5</xdr:row>
      <xdr:rowOff>37234</xdr:rowOff>
    </xdr:to>
    <xdr:pic>
      <xdr:nvPicPr>
        <xdr:cNvPr id="4" name="Picture 278">
          <a:extLst>
            <a:ext uri="{FF2B5EF4-FFF2-40B4-BE49-F238E27FC236}">
              <a16:creationId xmlns:a16="http://schemas.microsoft.com/office/drawing/2014/main" id="{00000000-0008-0000-5000-000004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55.xml><?xml version="1.0" encoding="utf-8"?>
<c:userShapes xmlns:c="http://schemas.openxmlformats.org/drawingml/2006/chart">
  <cdr:relSizeAnchor xmlns:cdr="http://schemas.openxmlformats.org/drawingml/2006/chartDrawing">
    <cdr:from>
      <cdr:x>0.05873</cdr:x>
      <cdr:y>0.03661</cdr:y>
    </cdr:from>
    <cdr:to>
      <cdr:x>0.94921</cdr:x>
      <cdr:y>0.12586</cdr:y>
    </cdr:to>
    <cdr:sp macro="" textlink="">
      <cdr:nvSpPr>
        <cdr:cNvPr id="2" name="1 CuadroTexto"/>
        <cdr:cNvSpPr txBox="1"/>
      </cdr:nvSpPr>
      <cdr:spPr>
        <a:xfrm xmlns:a="http://schemas.openxmlformats.org/drawingml/2006/main">
          <a:off x="352425" y="141079"/>
          <a:ext cx="5343525" cy="34396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PROMEDIO DIA</a:t>
          </a:r>
          <a:r>
            <a:rPr lang="es-ES" sz="1400" b="1" baseline="0">
              <a:solidFill>
                <a:sysClr val="windowText" lastClr="000000"/>
              </a:solidFill>
            </a:rPr>
            <a:t> ESTANCIA</a:t>
          </a:r>
          <a:r>
            <a:rPr lang="es-ES" sz="1400" b="1">
              <a:solidFill>
                <a:sysClr val="windowText" lastClr="000000"/>
              </a:solidFill>
            </a:rPr>
            <a:t> DE LOS EGRESOS DE LA UNIDAD DE CUIDADOS INTERMEDIOS.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56.xml><?xml version="1.0" encoding="utf-8"?>
<xdr:wsDr xmlns:xdr="http://schemas.openxmlformats.org/drawingml/2006/spreadsheetDrawing" xmlns:a="http://schemas.openxmlformats.org/drawingml/2006/main">
  <xdr:twoCellAnchor>
    <xdr:from>
      <xdr:col>2</xdr:col>
      <xdr:colOff>56284</xdr:colOff>
      <xdr:row>10</xdr:row>
      <xdr:rowOff>60613</xdr:rowOff>
    </xdr:from>
    <xdr:to>
      <xdr:col>16</xdr:col>
      <xdr:colOff>113434</xdr:colOff>
      <xdr:row>26</xdr:row>
      <xdr:rowOff>93318</xdr:rowOff>
    </xdr:to>
    <xdr:graphicFrame macro="">
      <xdr:nvGraphicFramePr>
        <xdr:cNvPr id="2" name="Chart 456">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100-000003000000}"/>
            </a:ext>
          </a:extLst>
        </xdr:cNvPr>
        <xdr:cNvSpPr/>
      </xdr:nvSpPr>
      <xdr:spPr>
        <a:xfrm>
          <a:off x="11010900" y="133350"/>
          <a:ext cx="1864233"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225137</xdr:colOff>
      <xdr:row>5</xdr:row>
      <xdr:rowOff>25977</xdr:rowOff>
    </xdr:to>
    <xdr:pic>
      <xdr:nvPicPr>
        <xdr:cNvPr id="4" name="Picture 278">
          <a:extLst>
            <a:ext uri="{FF2B5EF4-FFF2-40B4-BE49-F238E27FC236}">
              <a16:creationId xmlns:a16="http://schemas.microsoft.com/office/drawing/2014/main" id="{00000000-0008-0000-5100-000004000000}"/>
            </a:ext>
          </a:extLst>
        </xdr:cNvPr>
        <xdr:cNvPicPr/>
      </xdr:nvPicPr>
      <xdr:blipFill>
        <a:blip xmlns:r="http://schemas.openxmlformats.org/officeDocument/2006/relationships" r:embed="rId3"/>
        <a:stretch>
          <a:fillRect/>
        </a:stretch>
      </xdr:blipFill>
      <xdr:spPr>
        <a:xfrm>
          <a:off x="152400" y="76200"/>
          <a:ext cx="863312" cy="568902"/>
        </a:xfrm>
        <a:prstGeom prst="rect">
          <a:avLst/>
        </a:prstGeom>
      </xdr:spPr>
    </xdr:pic>
    <xdr:clientData/>
  </xdr:twoCellAnchor>
</xdr:wsDr>
</file>

<file path=xl/drawings/drawing157.xml><?xml version="1.0" encoding="utf-8"?>
<c:userShapes xmlns:c="http://schemas.openxmlformats.org/drawingml/2006/chart">
  <cdr:relSizeAnchor xmlns:cdr="http://schemas.openxmlformats.org/drawingml/2006/chartDrawing">
    <cdr:from>
      <cdr:x>0.13375</cdr:x>
      <cdr:y>0.04061</cdr:y>
    </cdr:from>
    <cdr:to>
      <cdr:x>0.95907</cdr:x>
      <cdr:y>0.12986</cdr:y>
    </cdr:to>
    <cdr:sp macro="" textlink="">
      <cdr:nvSpPr>
        <cdr:cNvPr id="2" name="1 CuadroTexto"/>
        <cdr:cNvSpPr txBox="1"/>
      </cdr:nvSpPr>
      <cdr:spPr>
        <a:xfrm xmlns:a="http://schemas.openxmlformats.org/drawingml/2006/main">
          <a:off x="993261" y="146564"/>
          <a:ext cx="6128841" cy="32209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GIRO CAMA UNIDAD DE CUIDADOS INTERMEDIOS.</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52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24</xdr:col>
      <xdr:colOff>283083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200-000003000000}"/>
            </a:ext>
          </a:extLst>
        </xdr:cNvPr>
        <xdr:cNvSpPr/>
      </xdr:nvSpPr>
      <xdr:spPr>
        <a:xfrm>
          <a:off x="73628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132484</xdr:colOff>
      <xdr:row>5</xdr:row>
      <xdr:rowOff>37234</xdr:rowOff>
    </xdr:to>
    <xdr:pic>
      <xdr:nvPicPr>
        <xdr:cNvPr id="5" name="Picture 278">
          <a:extLst>
            <a:ext uri="{FF2B5EF4-FFF2-40B4-BE49-F238E27FC236}">
              <a16:creationId xmlns:a16="http://schemas.microsoft.com/office/drawing/2014/main" id="{00000000-0008-0000-52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59.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PRODUCCION SERVICIO DE URGENCIAS</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0.07663</cdr:x>
      <cdr:y>0.00578</cdr:y>
    </cdr:from>
    <cdr:to>
      <cdr:x>0.95089</cdr:x>
      <cdr:y>0.09178</cdr:y>
    </cdr:to>
    <cdr:sp macro="" textlink="">
      <cdr:nvSpPr>
        <cdr:cNvPr id="2" name="1 CuadroTexto"/>
        <cdr:cNvSpPr txBox="1"/>
      </cdr:nvSpPr>
      <cdr:spPr>
        <a:xfrm xmlns:a="http://schemas.openxmlformats.org/drawingml/2006/main">
          <a:off x="352546" y="19812"/>
          <a:ext cx="4022098" cy="294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EN MEDICINA INTERNA COMPARATIVO AÑO 2022</a:t>
          </a:r>
          <a:endParaRPr lang="es-ES" sz="1400" b="1">
            <a:solidFill>
              <a:sysClr val="windowText" lastClr="000000"/>
            </a:solidFill>
          </a:endParaRPr>
        </a:p>
      </cdr:txBody>
    </cdr:sp>
  </cdr:relSizeAnchor>
</c:userShapes>
</file>

<file path=xl/drawings/drawing160.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53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300-000003000000}"/>
            </a:ext>
          </a:extLst>
        </xdr:cNvPr>
        <xdr:cNvSpPr/>
      </xdr:nvSpPr>
      <xdr:spPr>
        <a:xfrm>
          <a:off x="69818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126320</xdr:colOff>
      <xdr:row>5</xdr:row>
      <xdr:rowOff>53482</xdr:rowOff>
    </xdr:to>
    <xdr:pic>
      <xdr:nvPicPr>
        <xdr:cNvPr id="5" name="Picture 278">
          <a:extLst>
            <a:ext uri="{FF2B5EF4-FFF2-40B4-BE49-F238E27FC236}">
              <a16:creationId xmlns:a16="http://schemas.microsoft.com/office/drawing/2014/main" id="{00000000-0008-0000-5300-000005000000}"/>
            </a:ext>
          </a:extLst>
        </xdr:cNvPr>
        <xdr:cNvPicPr/>
      </xdr:nvPicPr>
      <xdr:blipFill>
        <a:blip xmlns:r="http://schemas.openxmlformats.org/officeDocument/2006/relationships" r:embed="rId3"/>
        <a:stretch>
          <a:fillRect/>
        </a:stretch>
      </xdr:blipFill>
      <xdr:spPr>
        <a:xfrm>
          <a:off x="156882" y="78441"/>
          <a:ext cx="865909" cy="580159"/>
        </a:xfrm>
        <a:prstGeom prst="rect">
          <a:avLst/>
        </a:prstGeom>
      </xdr:spPr>
    </xdr:pic>
    <xdr:clientData/>
  </xdr:twoCellAnchor>
</xdr:wsDr>
</file>

<file path=xl/drawings/drawing161.xml><?xml version="1.0" encoding="utf-8"?>
<c:userShapes xmlns:c="http://schemas.openxmlformats.org/drawingml/2006/chart">
  <cdr:relSizeAnchor xmlns:cdr="http://schemas.openxmlformats.org/drawingml/2006/chartDrawing">
    <cdr:from>
      <cdr:x>0.14075</cdr:x>
      <cdr:y>0.00942</cdr:y>
    </cdr:from>
    <cdr:to>
      <cdr:x>0.95522</cdr:x>
      <cdr:y>0.09867</cdr:y>
    </cdr:to>
    <cdr:sp macro="" textlink="">
      <cdr:nvSpPr>
        <cdr:cNvPr id="2" name="1 CuadroTexto"/>
        <cdr:cNvSpPr txBox="1"/>
      </cdr:nvSpPr>
      <cdr:spPr>
        <a:xfrm xmlns:a="http://schemas.openxmlformats.org/drawingml/2006/main">
          <a:off x="628762" y="40252"/>
          <a:ext cx="3638438" cy="3813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baseline="0">
              <a:solidFill>
                <a:sysClr val="windowText" lastClr="000000"/>
              </a:solidFill>
            </a:rPr>
            <a:t>DOSIS DE BIOLOGICO APLICADAS COMPARATIVO AÑO 2022</a:t>
          </a:r>
          <a:endParaRPr lang="es-ES" sz="1400" b="1">
            <a:solidFill>
              <a:sysClr val="windowText" lastClr="000000"/>
            </a:solidFill>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400-000003000000}"/>
            </a:ext>
          </a:extLst>
        </xdr:cNvPr>
        <xdr:cNvSpPr/>
      </xdr:nvSpPr>
      <xdr:spPr>
        <a:xfrm>
          <a:off x="1058227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126320</xdr:colOff>
      <xdr:row>5</xdr:row>
      <xdr:rowOff>53482</xdr:rowOff>
    </xdr:to>
    <xdr:pic>
      <xdr:nvPicPr>
        <xdr:cNvPr id="5" name="Picture 278">
          <a:extLst>
            <a:ext uri="{FF2B5EF4-FFF2-40B4-BE49-F238E27FC236}">
              <a16:creationId xmlns:a16="http://schemas.microsoft.com/office/drawing/2014/main" id="{00000000-0008-0000-5400-000005000000}"/>
            </a:ext>
          </a:extLst>
        </xdr:cNvPr>
        <xdr:cNvPicPr/>
      </xdr:nvPicPr>
      <xdr:blipFill>
        <a:blip xmlns:r="http://schemas.openxmlformats.org/officeDocument/2006/relationships" r:embed="rId3"/>
        <a:stretch>
          <a:fillRect/>
        </a:stretch>
      </xdr:blipFill>
      <xdr:spPr>
        <a:xfrm>
          <a:off x="156882" y="78441"/>
          <a:ext cx="865909" cy="580159"/>
        </a:xfrm>
        <a:prstGeom prst="rect">
          <a:avLst/>
        </a:prstGeom>
      </xdr:spPr>
    </xdr:pic>
    <xdr:clientData/>
  </xdr:twoCellAnchor>
</xdr:wsDr>
</file>

<file path=xl/drawings/drawing163.xml><?xml version="1.0" encoding="utf-8"?>
<c:userShapes xmlns:c="http://schemas.openxmlformats.org/drawingml/2006/chart">
  <cdr:relSizeAnchor xmlns:cdr="http://schemas.openxmlformats.org/drawingml/2006/chartDrawing">
    <cdr:from>
      <cdr:x>0.14075</cdr:x>
      <cdr:y>0.00942</cdr:y>
    </cdr:from>
    <cdr:to>
      <cdr:x>0.95522</cdr:x>
      <cdr:y>0.09867</cdr:y>
    </cdr:to>
    <cdr:sp macro="" textlink="">
      <cdr:nvSpPr>
        <cdr:cNvPr id="2" name="1 CuadroTexto"/>
        <cdr:cNvSpPr txBox="1"/>
      </cdr:nvSpPr>
      <cdr:spPr>
        <a:xfrm xmlns:a="http://schemas.openxmlformats.org/drawingml/2006/main">
          <a:off x="628762" y="40252"/>
          <a:ext cx="3638438" cy="3813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baseline="0">
              <a:solidFill>
                <a:sysClr val="windowText" lastClr="000000"/>
              </a:solidFill>
            </a:rPr>
            <a:t>ACTIVIDADES SERVICIO DE TERAPIAS COMPARATIVO AÑO 2022</a:t>
          </a:r>
          <a:endParaRPr lang="es-ES" sz="1400" b="1">
            <a:solidFill>
              <a:sysClr val="windowText" lastClr="000000"/>
            </a:solidFill>
          </a:endParaRPr>
        </a:p>
      </cdr:txBody>
    </cdr:sp>
  </cdr:relSizeAnchor>
</c:userShapes>
</file>

<file path=xl/drawings/drawing16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500-000003000000}"/>
            </a:ext>
          </a:extLst>
        </xdr:cNvPr>
        <xdr:cNvSpPr/>
      </xdr:nvSpPr>
      <xdr:spPr>
        <a:xfrm>
          <a:off x="1058227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126320</xdr:colOff>
      <xdr:row>5</xdr:row>
      <xdr:rowOff>53482</xdr:rowOff>
    </xdr:to>
    <xdr:pic>
      <xdr:nvPicPr>
        <xdr:cNvPr id="4" name="Picture 278">
          <a:extLst>
            <a:ext uri="{FF2B5EF4-FFF2-40B4-BE49-F238E27FC236}">
              <a16:creationId xmlns:a16="http://schemas.microsoft.com/office/drawing/2014/main" id="{00000000-0008-0000-5500-000004000000}"/>
            </a:ext>
          </a:extLst>
        </xdr:cNvPr>
        <xdr:cNvPicPr/>
      </xdr:nvPicPr>
      <xdr:blipFill>
        <a:blip xmlns:r="http://schemas.openxmlformats.org/officeDocument/2006/relationships" r:embed="rId3"/>
        <a:stretch>
          <a:fillRect/>
        </a:stretch>
      </xdr:blipFill>
      <xdr:spPr>
        <a:xfrm>
          <a:off x="152400" y="76200"/>
          <a:ext cx="859745" cy="596407"/>
        </a:xfrm>
        <a:prstGeom prst="rect">
          <a:avLst/>
        </a:prstGeom>
      </xdr:spPr>
    </xdr:pic>
    <xdr:clientData/>
  </xdr:twoCellAnchor>
</xdr:wsDr>
</file>

<file path=xl/drawings/drawing165.xml><?xml version="1.0" encoding="utf-8"?>
<c:userShapes xmlns:c="http://schemas.openxmlformats.org/drawingml/2006/chart">
  <cdr:relSizeAnchor xmlns:cdr="http://schemas.openxmlformats.org/drawingml/2006/chartDrawing">
    <cdr:from>
      <cdr:x>0.14075</cdr:x>
      <cdr:y>0.00942</cdr:y>
    </cdr:from>
    <cdr:to>
      <cdr:x>0.95522</cdr:x>
      <cdr:y>0.09867</cdr:y>
    </cdr:to>
    <cdr:sp macro="" textlink="">
      <cdr:nvSpPr>
        <cdr:cNvPr id="2" name="1 CuadroTexto"/>
        <cdr:cNvSpPr txBox="1"/>
      </cdr:nvSpPr>
      <cdr:spPr>
        <a:xfrm xmlns:a="http://schemas.openxmlformats.org/drawingml/2006/main">
          <a:off x="628762" y="40252"/>
          <a:ext cx="3638438" cy="3813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baseline="0">
              <a:solidFill>
                <a:sysClr val="windowText" lastClr="000000"/>
              </a:solidFill>
            </a:rPr>
            <a:t>ACTIVIDADES SERVICIO DE TRASLADO ASISTENCIAL BÁSICO COMPARATIVO AÑO 2022</a:t>
          </a:r>
          <a:endParaRPr lang="es-ES" sz="1400" b="1">
            <a:solidFill>
              <a:sysClr val="windowText" lastClr="000000"/>
            </a:solidFill>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600-000003000000}"/>
            </a:ext>
          </a:extLst>
        </xdr:cNvPr>
        <xdr:cNvSpPr/>
      </xdr:nvSpPr>
      <xdr:spPr>
        <a:xfrm>
          <a:off x="1058227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126320</xdr:colOff>
      <xdr:row>5</xdr:row>
      <xdr:rowOff>53482</xdr:rowOff>
    </xdr:to>
    <xdr:pic>
      <xdr:nvPicPr>
        <xdr:cNvPr id="4" name="Picture 278">
          <a:extLst>
            <a:ext uri="{FF2B5EF4-FFF2-40B4-BE49-F238E27FC236}">
              <a16:creationId xmlns:a16="http://schemas.microsoft.com/office/drawing/2014/main" id="{00000000-0008-0000-5600-000004000000}"/>
            </a:ext>
          </a:extLst>
        </xdr:cNvPr>
        <xdr:cNvPicPr/>
      </xdr:nvPicPr>
      <xdr:blipFill>
        <a:blip xmlns:r="http://schemas.openxmlformats.org/officeDocument/2006/relationships" r:embed="rId3"/>
        <a:stretch>
          <a:fillRect/>
        </a:stretch>
      </xdr:blipFill>
      <xdr:spPr>
        <a:xfrm>
          <a:off x="152400" y="76200"/>
          <a:ext cx="859745" cy="596407"/>
        </a:xfrm>
        <a:prstGeom prst="rect">
          <a:avLst/>
        </a:prstGeom>
      </xdr:spPr>
    </xdr:pic>
    <xdr:clientData/>
  </xdr:twoCellAnchor>
</xdr:wsDr>
</file>

<file path=xl/drawings/drawing167.xml><?xml version="1.0" encoding="utf-8"?>
<c:userShapes xmlns:c="http://schemas.openxmlformats.org/drawingml/2006/chart">
  <cdr:relSizeAnchor xmlns:cdr="http://schemas.openxmlformats.org/drawingml/2006/chartDrawing">
    <cdr:from>
      <cdr:x>0.14075</cdr:x>
      <cdr:y>0.00942</cdr:y>
    </cdr:from>
    <cdr:to>
      <cdr:x>0.95522</cdr:x>
      <cdr:y>0.09867</cdr:y>
    </cdr:to>
    <cdr:sp macro="" textlink="">
      <cdr:nvSpPr>
        <cdr:cNvPr id="2" name="1 CuadroTexto"/>
        <cdr:cNvSpPr txBox="1"/>
      </cdr:nvSpPr>
      <cdr:spPr>
        <a:xfrm xmlns:a="http://schemas.openxmlformats.org/drawingml/2006/main">
          <a:off x="628762" y="40252"/>
          <a:ext cx="3638438" cy="38137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baseline="0">
              <a:solidFill>
                <a:sysClr val="windowText" lastClr="000000"/>
              </a:solidFill>
            </a:rPr>
            <a:t>ACTIVIDADES SERVICIO DE TRASLADO ASISTENCIAL MEDICALIZADO COMPARATIVO AÑO 2022</a:t>
          </a:r>
          <a:endParaRPr lang="es-ES" sz="1400" b="1">
            <a:solidFill>
              <a:sysClr val="windowText" lastClr="000000"/>
            </a:solidFill>
          </a:endParaRPr>
        </a:p>
      </cdr:txBody>
    </cdr:sp>
  </cdr:relSizeAnchor>
</c:userShapes>
</file>

<file path=xl/drawings/drawing168.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57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276225</xdr:colOff>
      <xdr:row>2</xdr:row>
      <xdr:rowOff>47625</xdr:rowOff>
    </xdr:from>
    <xdr:to>
      <xdr:col>26</xdr:col>
      <xdr:colOff>397383</xdr:colOff>
      <xdr:row>5</xdr:row>
      <xdr:rowOff>27432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700-000003000000}"/>
            </a:ext>
          </a:extLst>
        </xdr:cNvPr>
        <xdr:cNvSpPr/>
      </xdr:nvSpPr>
      <xdr:spPr>
        <a:xfrm>
          <a:off x="7667625" y="180975"/>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132484</xdr:colOff>
      <xdr:row>5</xdr:row>
      <xdr:rowOff>37234</xdr:rowOff>
    </xdr:to>
    <xdr:pic>
      <xdr:nvPicPr>
        <xdr:cNvPr id="5" name="Picture 278">
          <a:extLst>
            <a:ext uri="{FF2B5EF4-FFF2-40B4-BE49-F238E27FC236}">
              <a16:creationId xmlns:a16="http://schemas.microsoft.com/office/drawing/2014/main" id="{00000000-0008-0000-57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69.xml><?xml version="1.0" encoding="utf-8"?>
<c:userShapes xmlns:c="http://schemas.openxmlformats.org/drawingml/2006/chart">
  <cdr:relSizeAnchor xmlns:cdr="http://schemas.openxmlformats.org/drawingml/2006/chartDrawing">
    <cdr:from>
      <cdr:x>0.00967</cdr:x>
      <cdr:y>0.00942</cdr:y>
    </cdr:from>
    <cdr:to>
      <cdr:x>0.98646</cdr:x>
      <cdr:y>0.09867</cdr:y>
    </cdr:to>
    <cdr:sp macro="" textlink="">
      <cdr:nvSpPr>
        <cdr:cNvPr id="2" name="1 CuadroTexto"/>
        <cdr:cNvSpPr txBox="1"/>
      </cdr:nvSpPr>
      <cdr:spPr>
        <a:xfrm xmlns:a="http://schemas.openxmlformats.org/drawingml/2006/main">
          <a:off x="47625" y="31997"/>
          <a:ext cx="4810125" cy="30316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NUMERO DE PACIENTES EN OBSERVACION DE URGENCIAS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152400</xdr:colOff>
      <xdr:row>11</xdr:row>
      <xdr:rowOff>95250</xdr:rowOff>
    </xdr:from>
    <xdr:to>
      <xdr:col>16</xdr:col>
      <xdr:colOff>180975</xdr:colOff>
      <xdr:row>27</xdr:row>
      <xdr:rowOff>19050</xdr:rowOff>
    </xdr:to>
    <xdr:graphicFrame macro="">
      <xdr:nvGraphicFramePr>
        <xdr:cNvPr id="2" name="Chart 456">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227135</xdr:colOff>
      <xdr:row>1</xdr:row>
      <xdr:rowOff>19050</xdr:rowOff>
    </xdr:from>
    <xdr:to>
      <xdr:col>25</xdr:col>
      <xdr:colOff>130683</xdr:colOff>
      <xdr:row>4</xdr:row>
      <xdr:rowOff>103632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10990385" y="92319"/>
          <a:ext cx="1061202"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50992</xdr:rowOff>
    </xdr:to>
    <xdr:pic>
      <xdr:nvPicPr>
        <xdr:cNvPr id="5" name="Picture 278">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stretch>
          <a:fillRect/>
        </a:stretch>
      </xdr:blipFill>
      <xdr:spPr>
        <a:xfrm>
          <a:off x="148167" y="74083"/>
          <a:ext cx="865909" cy="580159"/>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276225</xdr:colOff>
      <xdr:row>2</xdr:row>
      <xdr:rowOff>47625</xdr:rowOff>
    </xdr:from>
    <xdr:to>
      <xdr:col>28</xdr:col>
      <xdr:colOff>397383</xdr:colOff>
      <xdr:row>5</xdr:row>
      <xdr:rowOff>27432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800-000003000000}"/>
            </a:ext>
          </a:extLst>
        </xdr:cNvPr>
        <xdr:cNvSpPr/>
      </xdr:nvSpPr>
      <xdr:spPr>
        <a:xfrm>
          <a:off x="11039475" y="180975"/>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132484</xdr:colOff>
      <xdr:row>5</xdr:row>
      <xdr:rowOff>37234</xdr:rowOff>
    </xdr:to>
    <xdr:pic>
      <xdr:nvPicPr>
        <xdr:cNvPr id="4" name="Picture 278">
          <a:extLst>
            <a:ext uri="{FF2B5EF4-FFF2-40B4-BE49-F238E27FC236}">
              <a16:creationId xmlns:a16="http://schemas.microsoft.com/office/drawing/2014/main" id="{00000000-0008-0000-5800-000004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71.xml><?xml version="1.0" encoding="utf-8"?>
<c:userShapes xmlns:c="http://schemas.openxmlformats.org/drawingml/2006/chart">
  <cdr:relSizeAnchor xmlns:cdr="http://schemas.openxmlformats.org/drawingml/2006/chartDrawing">
    <cdr:from>
      <cdr:x>0.00967</cdr:x>
      <cdr:y>0.00942</cdr:y>
    </cdr:from>
    <cdr:to>
      <cdr:x>0.98646</cdr:x>
      <cdr:y>0.09867</cdr:y>
    </cdr:to>
    <cdr:sp macro="" textlink="">
      <cdr:nvSpPr>
        <cdr:cNvPr id="2" name="1 CuadroTexto"/>
        <cdr:cNvSpPr txBox="1"/>
      </cdr:nvSpPr>
      <cdr:spPr>
        <a:xfrm xmlns:a="http://schemas.openxmlformats.org/drawingml/2006/main">
          <a:off x="47625" y="31997"/>
          <a:ext cx="4810125" cy="30316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NUMERO DE FORMULAS DESPACHADAS</a:t>
          </a:r>
          <a:r>
            <a:rPr lang="es-ES" sz="1400" b="1" baseline="0">
              <a:solidFill>
                <a:sysClr val="windowText" lastClr="000000"/>
              </a:solidFill>
            </a:rPr>
            <a:t> FARMACIA COMPARATIVO AÑO 2022</a:t>
          </a:r>
          <a:endParaRPr lang="es-ES" sz="1400" b="1">
            <a:solidFill>
              <a:sysClr val="windowText" lastClr="000000"/>
            </a:solidFill>
          </a:endParaRPr>
        </a:p>
      </cdr:txBody>
    </cdr:sp>
  </cdr:relSizeAnchor>
</c:userShapes>
</file>

<file path=xl/drawings/drawing172.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59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900-000003000000}"/>
            </a:ext>
          </a:extLst>
        </xdr:cNvPr>
        <xdr:cNvSpPr/>
      </xdr:nvSpPr>
      <xdr:spPr>
        <a:xfrm>
          <a:off x="79629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132484</xdr:colOff>
      <xdr:row>5</xdr:row>
      <xdr:rowOff>37234</xdr:rowOff>
    </xdr:to>
    <xdr:pic>
      <xdr:nvPicPr>
        <xdr:cNvPr id="5" name="Picture 278">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73.xml><?xml version="1.0" encoding="utf-8"?>
<c:userShapes xmlns:c="http://schemas.openxmlformats.org/drawingml/2006/chart">
  <cdr:relSizeAnchor xmlns:cdr="http://schemas.openxmlformats.org/drawingml/2006/chartDrawing">
    <cdr:from>
      <cdr:x>0.05873</cdr:x>
      <cdr:y>0.03661</cdr:y>
    </cdr:from>
    <cdr:to>
      <cdr:x>0.94921</cdr:x>
      <cdr:y>0.12586</cdr:y>
    </cdr:to>
    <cdr:sp macro="" textlink="">
      <cdr:nvSpPr>
        <cdr:cNvPr id="2" name="1 CuadroTexto"/>
        <cdr:cNvSpPr txBox="1"/>
      </cdr:nvSpPr>
      <cdr:spPr>
        <a:xfrm xmlns:a="http://schemas.openxmlformats.org/drawingml/2006/main">
          <a:off x="352425" y="141079"/>
          <a:ext cx="5343525" cy="34396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PROMEDIO DIA</a:t>
          </a:r>
          <a:r>
            <a:rPr lang="es-ES" sz="1400" b="1" baseline="0">
              <a:solidFill>
                <a:sysClr val="windowText" lastClr="000000"/>
              </a:solidFill>
            </a:rPr>
            <a:t> ESTANCIA</a:t>
          </a:r>
          <a:r>
            <a:rPr lang="es-ES" sz="1400" b="1">
              <a:solidFill>
                <a:sysClr val="windowText" lastClr="000000"/>
              </a:solidFill>
            </a:rPr>
            <a:t> DE LOS EGRESOS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2</xdr:col>
      <xdr:colOff>47625</xdr:colOff>
      <xdr:row>11</xdr:row>
      <xdr:rowOff>0</xdr:rowOff>
    </xdr:from>
    <xdr:to>
      <xdr:col>16</xdr:col>
      <xdr:colOff>104775</xdr:colOff>
      <xdr:row>26</xdr:row>
      <xdr:rowOff>110637</xdr:rowOff>
    </xdr:to>
    <xdr:graphicFrame macro="">
      <xdr:nvGraphicFramePr>
        <xdr:cNvPr id="457" name="Chart 456">
          <a:extLst>
            <a:ext uri="{FF2B5EF4-FFF2-40B4-BE49-F238E27FC236}">
              <a16:creationId xmlns:a16="http://schemas.microsoft.com/office/drawing/2014/main" id="{00000000-0008-0000-5A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A00-000003000000}"/>
            </a:ext>
          </a:extLst>
        </xdr:cNvPr>
        <xdr:cNvSpPr/>
      </xdr:nvSpPr>
      <xdr:spPr>
        <a:xfrm>
          <a:off x="79819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225137</xdr:colOff>
      <xdr:row>5</xdr:row>
      <xdr:rowOff>25977</xdr:rowOff>
    </xdr:to>
    <xdr:pic>
      <xdr:nvPicPr>
        <xdr:cNvPr id="5" name="Picture 278">
          <a:extLst>
            <a:ext uri="{FF2B5EF4-FFF2-40B4-BE49-F238E27FC236}">
              <a16:creationId xmlns:a16="http://schemas.microsoft.com/office/drawing/2014/main" id="{00000000-0008-0000-5A00-000005000000}"/>
            </a:ext>
          </a:extLst>
        </xdr:cNvPr>
        <xdr:cNvPicPr/>
      </xdr:nvPicPr>
      <xdr:blipFill>
        <a:blip xmlns:r="http://schemas.openxmlformats.org/officeDocument/2006/relationships" r:embed="rId3"/>
        <a:stretch>
          <a:fillRect/>
        </a:stretch>
      </xdr:blipFill>
      <xdr:spPr>
        <a:xfrm>
          <a:off x="155864" y="77932"/>
          <a:ext cx="865909" cy="580159"/>
        </a:xfrm>
        <a:prstGeom prst="rect">
          <a:avLst/>
        </a:prstGeom>
      </xdr:spPr>
    </xdr:pic>
    <xdr:clientData/>
  </xdr:twoCellAnchor>
</xdr:wsDr>
</file>

<file path=xl/drawings/drawing175.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GIRO CAMA.</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76.xml><?xml version="1.0" encoding="utf-8"?>
<xdr:wsDr xmlns:xdr="http://schemas.openxmlformats.org/drawingml/2006/spreadsheetDrawing" xmlns:a="http://schemas.openxmlformats.org/drawingml/2006/main">
  <xdr:twoCellAnchor>
    <xdr:from>
      <xdr:col>3</xdr:col>
      <xdr:colOff>85725</xdr:colOff>
      <xdr:row>11</xdr:row>
      <xdr:rowOff>114300</xdr:rowOff>
    </xdr:from>
    <xdr:to>
      <xdr:col>16</xdr:col>
      <xdr:colOff>428625</xdr:colOff>
      <xdr:row>26</xdr:row>
      <xdr:rowOff>224937</xdr:rowOff>
    </xdr:to>
    <xdr:graphicFrame macro="">
      <xdr:nvGraphicFramePr>
        <xdr:cNvPr id="457" name="Chart 456">
          <a:extLst>
            <a:ext uri="{FF2B5EF4-FFF2-40B4-BE49-F238E27FC236}">
              <a16:creationId xmlns:a16="http://schemas.microsoft.com/office/drawing/2014/main" id="{00000000-0008-0000-5B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23</xdr:col>
      <xdr:colOff>283083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B00-000003000000}"/>
            </a:ext>
          </a:extLst>
        </xdr:cNvPr>
        <xdr:cNvSpPr/>
      </xdr:nvSpPr>
      <xdr:spPr>
        <a:xfrm>
          <a:off x="81153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294409</xdr:colOff>
      <xdr:row>5</xdr:row>
      <xdr:rowOff>48346</xdr:rowOff>
    </xdr:to>
    <xdr:pic>
      <xdr:nvPicPr>
        <xdr:cNvPr id="5" name="Picture 278">
          <a:extLst>
            <a:ext uri="{FF2B5EF4-FFF2-40B4-BE49-F238E27FC236}">
              <a16:creationId xmlns:a16="http://schemas.microsoft.com/office/drawing/2014/main" id="{00000000-0008-0000-5B00-000005000000}"/>
            </a:ext>
          </a:extLst>
        </xdr:cNvPr>
        <xdr:cNvPicPr/>
      </xdr:nvPicPr>
      <xdr:blipFill>
        <a:blip xmlns:r="http://schemas.openxmlformats.org/officeDocument/2006/relationships" r:embed="rId3"/>
        <a:stretch>
          <a:fillRect/>
        </a:stretch>
      </xdr:blipFill>
      <xdr:spPr>
        <a:xfrm>
          <a:off x="158750" y="79375"/>
          <a:ext cx="865909" cy="580159"/>
        </a:xfrm>
        <a:prstGeom prst="rect">
          <a:avLst/>
        </a:prstGeom>
      </xdr:spPr>
    </xdr:pic>
    <xdr:clientData/>
  </xdr:twoCellAnchor>
</xdr:wsDr>
</file>

<file path=xl/drawings/drawing177.xml><?xml version="1.0" encoding="utf-8"?>
<c:userShapes xmlns:c="http://schemas.openxmlformats.org/drawingml/2006/chart">
  <cdr:relSizeAnchor xmlns:cdr="http://schemas.openxmlformats.org/drawingml/2006/chartDrawing">
    <cdr:from>
      <cdr:x>0.14075</cdr:x>
      <cdr:y>0.00942</cdr:y>
    </cdr:from>
    <cdr:to>
      <cdr:x>0.92289</cdr:x>
      <cdr:y>0.09867</cdr:y>
    </cdr:to>
    <cdr:sp macro="" textlink="">
      <cdr:nvSpPr>
        <cdr:cNvPr id="2" name="1 CuadroTexto"/>
        <cdr:cNvSpPr txBox="1"/>
      </cdr:nvSpPr>
      <cdr:spPr>
        <a:xfrm xmlns:a="http://schemas.openxmlformats.org/drawingml/2006/main">
          <a:off x="825837" y="32641"/>
          <a:ext cx="4589126" cy="30925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PORCENTAJE OCUPACIONAL.</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3</xdr:col>
      <xdr:colOff>171450</xdr:colOff>
      <xdr:row>11</xdr:row>
      <xdr:rowOff>0</xdr:rowOff>
    </xdr:from>
    <xdr:to>
      <xdr:col>16</xdr:col>
      <xdr:colOff>76200</xdr:colOff>
      <xdr:row>27</xdr:row>
      <xdr:rowOff>161925</xdr:rowOff>
    </xdr:to>
    <xdr:graphicFrame macro="">
      <xdr:nvGraphicFramePr>
        <xdr:cNvPr id="457" name="Chart 456">
          <a:extLst>
            <a:ext uri="{FF2B5EF4-FFF2-40B4-BE49-F238E27FC236}">
              <a16:creationId xmlns:a16="http://schemas.microsoft.com/office/drawing/2014/main" id="{00000000-0008-0000-5C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22</xdr:col>
      <xdr:colOff>159258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C00-000003000000}"/>
            </a:ext>
          </a:extLst>
        </xdr:cNvPr>
        <xdr:cNvSpPr/>
      </xdr:nvSpPr>
      <xdr:spPr>
        <a:xfrm>
          <a:off x="98869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xdr:from>
      <xdr:col>5</xdr:col>
      <xdr:colOff>347382</xdr:colOff>
      <xdr:row>16</xdr:row>
      <xdr:rowOff>133240</xdr:rowOff>
    </xdr:from>
    <xdr:to>
      <xdr:col>15</xdr:col>
      <xdr:colOff>874058</xdr:colOff>
      <xdr:row>16</xdr:row>
      <xdr:rowOff>155652</xdr:rowOff>
    </xdr:to>
    <xdr:cxnSp macro="">
      <xdr:nvCxnSpPr>
        <xdr:cNvPr id="4" name="Conector recto 3">
          <a:extLst>
            <a:ext uri="{FF2B5EF4-FFF2-40B4-BE49-F238E27FC236}">
              <a16:creationId xmlns:a16="http://schemas.microsoft.com/office/drawing/2014/main" id="{00000000-0008-0000-5C00-000004000000}"/>
            </a:ext>
          </a:extLst>
        </xdr:cNvPr>
        <xdr:cNvCxnSpPr/>
      </xdr:nvCxnSpPr>
      <xdr:spPr>
        <a:xfrm flipV="1">
          <a:off x="1683205" y="3153362"/>
          <a:ext cx="10980944" cy="22412"/>
        </a:xfrm>
        <a:prstGeom prst="line">
          <a:avLst/>
        </a:prstGeom>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2</xdr:col>
      <xdr:colOff>0</xdr:colOff>
      <xdr:row>1</xdr:row>
      <xdr:rowOff>0</xdr:rowOff>
    </xdr:from>
    <xdr:to>
      <xdr:col>4</xdr:col>
      <xdr:colOff>151534</xdr:colOff>
      <xdr:row>5</xdr:row>
      <xdr:rowOff>37234</xdr:rowOff>
    </xdr:to>
    <xdr:pic>
      <xdr:nvPicPr>
        <xdr:cNvPr id="6" name="Picture 278">
          <a:extLst>
            <a:ext uri="{FF2B5EF4-FFF2-40B4-BE49-F238E27FC236}">
              <a16:creationId xmlns:a16="http://schemas.microsoft.com/office/drawing/2014/main" id="{00000000-0008-0000-5C00-000006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79.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endParaRPr lang="es-ES" sz="1400" b="1">
            <a:solidFill>
              <a:schemeClr val="bg1"/>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0.07663</cdr:x>
      <cdr:y>0.00578</cdr:y>
    </cdr:from>
    <cdr:to>
      <cdr:x>0.95089</cdr:x>
      <cdr:y>0.09178</cdr:y>
    </cdr:to>
    <cdr:sp macro="" textlink="">
      <cdr:nvSpPr>
        <cdr:cNvPr id="2" name="1 CuadroTexto"/>
        <cdr:cNvSpPr txBox="1"/>
      </cdr:nvSpPr>
      <cdr:spPr>
        <a:xfrm xmlns:a="http://schemas.openxmlformats.org/drawingml/2006/main">
          <a:off x="352546" y="19812"/>
          <a:ext cx="4022098" cy="294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DE PRIMERA VEZ EN MEDICINA INTERNA COMPARATIVO AÑO 2022</a:t>
          </a:r>
          <a:endParaRPr lang="es-ES" sz="1400" b="1">
            <a:solidFill>
              <a:sysClr val="windowText" lastClr="000000"/>
            </a:solidFill>
          </a:endParaRPr>
        </a:p>
      </cdr:txBody>
    </cdr:sp>
  </cdr:relSizeAnchor>
</c:userShapes>
</file>

<file path=xl/drawings/drawing180.xml><?xml version="1.0" encoding="utf-8"?>
<xdr:wsDr xmlns:xdr="http://schemas.openxmlformats.org/drawingml/2006/spreadsheetDrawing" xmlns:a="http://schemas.openxmlformats.org/drawingml/2006/main">
  <xdr:twoCellAnchor>
    <xdr:from>
      <xdr:col>2</xdr:col>
      <xdr:colOff>266700</xdr:colOff>
      <xdr:row>11</xdr:row>
      <xdr:rowOff>19050</xdr:rowOff>
    </xdr:from>
    <xdr:to>
      <xdr:col>16</xdr:col>
      <xdr:colOff>323850</xdr:colOff>
      <xdr:row>26</xdr:row>
      <xdr:rowOff>129687</xdr:rowOff>
    </xdr:to>
    <xdr:graphicFrame macro="">
      <xdr:nvGraphicFramePr>
        <xdr:cNvPr id="2" name="Chart 456">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22</xdr:col>
      <xdr:colOff>159258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D00-000003000000}"/>
            </a:ext>
          </a:extLst>
        </xdr:cNvPr>
        <xdr:cNvSpPr/>
      </xdr:nvSpPr>
      <xdr:spPr>
        <a:xfrm>
          <a:off x="98869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147205</xdr:colOff>
      <xdr:row>5</xdr:row>
      <xdr:rowOff>25977</xdr:rowOff>
    </xdr:to>
    <xdr:pic>
      <xdr:nvPicPr>
        <xdr:cNvPr id="5" name="Picture 278">
          <a:extLst>
            <a:ext uri="{FF2B5EF4-FFF2-40B4-BE49-F238E27FC236}">
              <a16:creationId xmlns:a16="http://schemas.microsoft.com/office/drawing/2014/main" id="{00000000-0008-0000-5D00-000005000000}"/>
            </a:ext>
          </a:extLst>
        </xdr:cNvPr>
        <xdr:cNvPicPr/>
      </xdr:nvPicPr>
      <xdr:blipFill>
        <a:blip xmlns:r="http://schemas.openxmlformats.org/officeDocument/2006/relationships" r:embed="rId3"/>
        <a:stretch>
          <a:fillRect/>
        </a:stretch>
      </xdr:blipFill>
      <xdr:spPr>
        <a:xfrm>
          <a:off x="155864" y="77932"/>
          <a:ext cx="865909" cy="580159"/>
        </a:xfrm>
        <a:prstGeom prst="rect">
          <a:avLst/>
        </a:prstGeom>
      </xdr:spPr>
    </xdr:pic>
    <xdr:clientData/>
  </xdr:twoCellAnchor>
</xdr:wsDr>
</file>

<file path=xl/drawings/drawing181.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endParaRPr lang="es-ES" sz="1400" b="1">
            <a:solidFill>
              <a:schemeClr val="bg1"/>
            </a:solidFill>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3</xdr:col>
      <xdr:colOff>0</xdr:colOff>
      <xdr:row>11</xdr:row>
      <xdr:rowOff>28575</xdr:rowOff>
    </xdr:from>
    <xdr:to>
      <xdr:col>16</xdr:col>
      <xdr:colOff>342900</xdr:colOff>
      <xdr:row>26</xdr:row>
      <xdr:rowOff>139212</xdr:rowOff>
    </xdr:to>
    <xdr:graphicFrame macro="">
      <xdr:nvGraphicFramePr>
        <xdr:cNvPr id="457" name="Chart 456">
          <a:extLst>
            <a:ext uri="{FF2B5EF4-FFF2-40B4-BE49-F238E27FC236}">
              <a16:creationId xmlns:a16="http://schemas.microsoft.com/office/drawing/2014/main" id="{00000000-0008-0000-5E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21</xdr:col>
      <xdr:colOff>216408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E00-000003000000}"/>
            </a:ext>
          </a:extLst>
        </xdr:cNvPr>
        <xdr:cNvSpPr/>
      </xdr:nvSpPr>
      <xdr:spPr>
        <a:xfrm>
          <a:off x="108204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209743</xdr:colOff>
      <xdr:row>5</xdr:row>
      <xdr:rowOff>50992</xdr:rowOff>
    </xdr:to>
    <xdr:pic>
      <xdr:nvPicPr>
        <xdr:cNvPr id="5" name="Picture 278">
          <a:extLst>
            <a:ext uri="{FF2B5EF4-FFF2-40B4-BE49-F238E27FC236}">
              <a16:creationId xmlns:a16="http://schemas.microsoft.com/office/drawing/2014/main" id="{00000000-0008-0000-5E00-000005000000}"/>
            </a:ext>
          </a:extLst>
        </xdr:cNvPr>
        <xdr:cNvPicPr/>
      </xdr:nvPicPr>
      <xdr:blipFill>
        <a:blip xmlns:r="http://schemas.openxmlformats.org/officeDocument/2006/relationships" r:embed="rId3"/>
        <a:stretch>
          <a:fillRect/>
        </a:stretch>
      </xdr:blipFill>
      <xdr:spPr>
        <a:xfrm>
          <a:off x="148167" y="74083"/>
          <a:ext cx="865909" cy="580159"/>
        </a:xfrm>
        <a:prstGeom prst="rect">
          <a:avLst/>
        </a:prstGeom>
      </xdr:spPr>
    </xdr:pic>
    <xdr:clientData/>
  </xdr:twoCellAnchor>
</xdr:wsDr>
</file>

<file path=xl/drawings/drawing183.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FACTURACION</a:t>
          </a:r>
          <a:r>
            <a:rPr lang="es-ES" sz="1400" b="1" baseline="0">
              <a:solidFill>
                <a:sysClr val="windowText" lastClr="000000"/>
              </a:solidFill>
            </a:rPr>
            <a:t> TOTAL  COMPARATIVO AÑO 2022</a:t>
          </a:r>
          <a:endParaRPr lang="es-ES" sz="1400" b="1">
            <a:solidFill>
              <a:sysClr val="windowText" lastClr="000000"/>
            </a:solidFill>
          </a:endParaRPr>
        </a:p>
      </cdr:txBody>
    </cdr:sp>
  </cdr:relSizeAnchor>
  <cdr:relSizeAnchor xmlns:cdr="http://schemas.openxmlformats.org/drawingml/2006/chartDrawing">
    <cdr:from>
      <cdr:x>0</cdr:x>
      <cdr:y>0</cdr:y>
    </cdr:from>
    <cdr:to>
      <cdr:x>0.00215</cdr:x>
      <cdr:y>0.00615</cdr:y>
    </cdr:to>
    <cdr:pic>
      <cdr:nvPicPr>
        <cdr:cNvPr id="6" name="chart">
          <a:extLst xmlns:a="http://schemas.openxmlformats.org/drawingml/2006/main">
            <a:ext uri="{FF2B5EF4-FFF2-40B4-BE49-F238E27FC236}">
              <a16:creationId xmlns:a16="http://schemas.microsoft.com/office/drawing/2014/main" id="{AA8B561D-671B-4DC6-ACEB-33A6679D658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8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35433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5F00-000003000000}"/>
            </a:ext>
          </a:extLst>
        </xdr:cNvPr>
        <xdr:cNvSpPr/>
      </xdr:nvSpPr>
      <xdr:spPr>
        <a:xfrm>
          <a:off x="1241107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xdr:from>
      <xdr:col>4</xdr:col>
      <xdr:colOff>103910</xdr:colOff>
      <xdr:row>18</xdr:row>
      <xdr:rowOff>176545</xdr:rowOff>
    </xdr:from>
    <xdr:to>
      <xdr:col>16</xdr:col>
      <xdr:colOff>199160</xdr:colOff>
      <xdr:row>18</xdr:row>
      <xdr:rowOff>178377</xdr:rowOff>
    </xdr:to>
    <xdr:cxnSp macro="">
      <xdr:nvCxnSpPr>
        <xdr:cNvPr id="4" name="Conector recto 3">
          <a:extLst>
            <a:ext uri="{FF2B5EF4-FFF2-40B4-BE49-F238E27FC236}">
              <a16:creationId xmlns:a16="http://schemas.microsoft.com/office/drawing/2014/main" id="{00000000-0008-0000-5F00-000004000000}"/>
            </a:ext>
          </a:extLst>
        </xdr:cNvPr>
        <xdr:cNvCxnSpPr/>
      </xdr:nvCxnSpPr>
      <xdr:spPr>
        <a:xfrm flipV="1">
          <a:off x="1285010" y="3643645"/>
          <a:ext cx="8534400" cy="1832"/>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2</xdr:col>
      <xdr:colOff>0</xdr:colOff>
      <xdr:row>1</xdr:row>
      <xdr:rowOff>0</xdr:rowOff>
    </xdr:from>
    <xdr:to>
      <xdr:col>3</xdr:col>
      <xdr:colOff>415637</xdr:colOff>
      <xdr:row>5</xdr:row>
      <xdr:rowOff>25977</xdr:rowOff>
    </xdr:to>
    <xdr:pic>
      <xdr:nvPicPr>
        <xdr:cNvPr id="5" name="Picture 278">
          <a:extLst>
            <a:ext uri="{FF2B5EF4-FFF2-40B4-BE49-F238E27FC236}">
              <a16:creationId xmlns:a16="http://schemas.microsoft.com/office/drawing/2014/main" id="{00000000-0008-0000-5F00-000005000000}"/>
            </a:ext>
          </a:extLst>
        </xdr:cNvPr>
        <xdr:cNvPicPr/>
      </xdr:nvPicPr>
      <xdr:blipFill>
        <a:blip xmlns:r="http://schemas.openxmlformats.org/officeDocument/2006/relationships" r:embed="rId3"/>
        <a:stretch>
          <a:fillRect/>
        </a:stretch>
      </xdr:blipFill>
      <xdr:spPr>
        <a:xfrm>
          <a:off x="152400" y="76200"/>
          <a:ext cx="863312" cy="568902"/>
        </a:xfrm>
        <a:prstGeom prst="rect">
          <a:avLst/>
        </a:prstGeom>
      </xdr:spPr>
    </xdr:pic>
    <xdr:clientData/>
  </xdr:twoCellAnchor>
</xdr:wsDr>
</file>

<file path=xl/drawings/drawing185.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INGRESOS </a:t>
          </a:r>
          <a:r>
            <a:rPr lang="es-ES" sz="1400" b="1" baseline="0">
              <a:solidFill>
                <a:sysClr val="windowText" lastClr="000000"/>
              </a:solidFill>
            </a:rPr>
            <a:t>POR UVR COMPARATIVO AÑO 2022</a:t>
          </a:r>
          <a:endParaRPr lang="es-ES" sz="1400" b="1">
            <a:solidFill>
              <a:sysClr val="windowText" lastClr="000000"/>
            </a:solidFill>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21</xdr:col>
      <xdr:colOff>0</xdr:colOff>
      <xdr:row>2</xdr:row>
      <xdr:rowOff>0</xdr:rowOff>
    </xdr:from>
    <xdr:to>
      <xdr:col>24</xdr:col>
      <xdr:colOff>35433</xdr:colOff>
      <xdr:row>4</xdr:row>
      <xdr:rowOff>141732</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6000-000004000000}"/>
            </a:ext>
          </a:extLst>
        </xdr:cNvPr>
        <xdr:cNvSpPr/>
      </xdr:nvSpPr>
      <xdr:spPr>
        <a:xfrm>
          <a:off x="105727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xdr:from>
      <xdr:col>5</xdr:col>
      <xdr:colOff>285750</xdr:colOff>
      <xdr:row>11</xdr:row>
      <xdr:rowOff>76199</xdr:rowOff>
    </xdr:from>
    <xdr:to>
      <xdr:col>16</xdr:col>
      <xdr:colOff>647700</xdr:colOff>
      <xdr:row>27</xdr:row>
      <xdr:rowOff>123824</xdr:rowOff>
    </xdr:to>
    <xdr:graphicFrame macro="">
      <xdr:nvGraphicFramePr>
        <xdr:cNvPr id="3" name="Gráfico 2">
          <a:extLst>
            <a:ext uri="{FF2B5EF4-FFF2-40B4-BE49-F238E27FC236}">
              <a16:creationId xmlns:a16="http://schemas.microsoft.com/office/drawing/2014/main" id="{00000000-0008-0000-6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1</xdr:row>
      <xdr:rowOff>0</xdr:rowOff>
    </xdr:from>
    <xdr:to>
      <xdr:col>4</xdr:col>
      <xdr:colOff>246784</xdr:colOff>
      <xdr:row>5</xdr:row>
      <xdr:rowOff>37234</xdr:rowOff>
    </xdr:to>
    <xdr:pic>
      <xdr:nvPicPr>
        <xdr:cNvPr id="5" name="Picture 278">
          <a:extLst>
            <a:ext uri="{FF2B5EF4-FFF2-40B4-BE49-F238E27FC236}">
              <a16:creationId xmlns:a16="http://schemas.microsoft.com/office/drawing/2014/main" id="{00000000-0008-0000-60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61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35433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100-000003000000}"/>
            </a:ext>
          </a:extLst>
        </xdr:cNvPr>
        <xdr:cNvSpPr/>
      </xdr:nvSpPr>
      <xdr:spPr>
        <a:xfrm>
          <a:off x="85344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xdr:from>
      <xdr:col>4</xdr:col>
      <xdr:colOff>103910</xdr:colOff>
      <xdr:row>18</xdr:row>
      <xdr:rowOff>176545</xdr:rowOff>
    </xdr:from>
    <xdr:to>
      <xdr:col>16</xdr:col>
      <xdr:colOff>199160</xdr:colOff>
      <xdr:row>18</xdr:row>
      <xdr:rowOff>178377</xdr:rowOff>
    </xdr:to>
    <xdr:cxnSp macro="">
      <xdr:nvCxnSpPr>
        <xdr:cNvPr id="4" name="Conector recto 3">
          <a:extLst>
            <a:ext uri="{FF2B5EF4-FFF2-40B4-BE49-F238E27FC236}">
              <a16:creationId xmlns:a16="http://schemas.microsoft.com/office/drawing/2014/main" id="{00000000-0008-0000-6100-000004000000}"/>
            </a:ext>
          </a:extLst>
        </xdr:cNvPr>
        <xdr:cNvCxnSpPr/>
      </xdr:nvCxnSpPr>
      <xdr:spPr>
        <a:xfrm flipV="1">
          <a:off x="1290205" y="3640181"/>
          <a:ext cx="8581160" cy="1832"/>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2</xdr:col>
      <xdr:colOff>0</xdr:colOff>
      <xdr:row>1</xdr:row>
      <xdr:rowOff>0</xdr:rowOff>
    </xdr:from>
    <xdr:to>
      <xdr:col>3</xdr:col>
      <xdr:colOff>415637</xdr:colOff>
      <xdr:row>5</xdr:row>
      <xdr:rowOff>25977</xdr:rowOff>
    </xdr:to>
    <xdr:pic>
      <xdr:nvPicPr>
        <xdr:cNvPr id="6" name="Picture 278">
          <a:extLst>
            <a:ext uri="{FF2B5EF4-FFF2-40B4-BE49-F238E27FC236}">
              <a16:creationId xmlns:a16="http://schemas.microsoft.com/office/drawing/2014/main" id="{00000000-0008-0000-6100-000006000000}"/>
            </a:ext>
          </a:extLst>
        </xdr:cNvPr>
        <xdr:cNvPicPr/>
      </xdr:nvPicPr>
      <xdr:blipFill>
        <a:blip xmlns:r="http://schemas.openxmlformats.org/officeDocument/2006/relationships" r:embed="rId3"/>
        <a:stretch>
          <a:fillRect/>
        </a:stretch>
      </xdr:blipFill>
      <xdr:spPr>
        <a:xfrm>
          <a:off x="155864" y="77932"/>
          <a:ext cx="865909" cy="580159"/>
        </a:xfrm>
        <a:prstGeom prst="rect">
          <a:avLst/>
        </a:prstGeom>
      </xdr:spPr>
    </xdr:pic>
    <xdr:clientData/>
  </xdr:twoCellAnchor>
</xdr:wsDr>
</file>

<file path=xl/drawings/drawing188.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GASTOS ADMINISTRATIVOS Y OPERATIVOS</a:t>
          </a:r>
          <a:r>
            <a:rPr lang="es-ES" sz="1400" b="1" baseline="0">
              <a:solidFill>
                <a:sysClr val="windowText" lastClr="000000"/>
              </a:solidFill>
            </a:rPr>
            <a:t> POR UVR COMPARATIVO AÑO 2022</a:t>
          </a:r>
          <a:endParaRPr lang="es-ES" sz="1400" b="1">
            <a:solidFill>
              <a:sysClr val="windowText" lastClr="000000"/>
            </a:solidFill>
          </a:endParaRPr>
        </a:p>
      </cdr:txBody>
    </cdr:sp>
  </cdr:relSizeAnchor>
</c:userShapes>
</file>

<file path=xl/drawings/drawing189.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35433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200-000003000000}"/>
            </a:ext>
          </a:extLst>
        </xdr:cNvPr>
        <xdr:cNvSpPr/>
      </xdr:nvSpPr>
      <xdr:spPr>
        <a:xfrm>
          <a:off x="1241107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xdr:from>
      <xdr:col>4</xdr:col>
      <xdr:colOff>103910</xdr:colOff>
      <xdr:row>18</xdr:row>
      <xdr:rowOff>176545</xdr:rowOff>
    </xdr:from>
    <xdr:to>
      <xdr:col>16</xdr:col>
      <xdr:colOff>199160</xdr:colOff>
      <xdr:row>18</xdr:row>
      <xdr:rowOff>178377</xdr:rowOff>
    </xdr:to>
    <xdr:cxnSp macro="">
      <xdr:nvCxnSpPr>
        <xdr:cNvPr id="4" name="Conector recto 3">
          <a:extLst>
            <a:ext uri="{FF2B5EF4-FFF2-40B4-BE49-F238E27FC236}">
              <a16:creationId xmlns:a16="http://schemas.microsoft.com/office/drawing/2014/main" id="{00000000-0008-0000-6200-000004000000}"/>
            </a:ext>
          </a:extLst>
        </xdr:cNvPr>
        <xdr:cNvCxnSpPr/>
      </xdr:nvCxnSpPr>
      <xdr:spPr>
        <a:xfrm flipV="1">
          <a:off x="1285010" y="3643645"/>
          <a:ext cx="8534400" cy="1832"/>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2</xdr:col>
      <xdr:colOff>0</xdr:colOff>
      <xdr:row>1</xdr:row>
      <xdr:rowOff>0</xdr:rowOff>
    </xdr:from>
    <xdr:to>
      <xdr:col>3</xdr:col>
      <xdr:colOff>415637</xdr:colOff>
      <xdr:row>5</xdr:row>
      <xdr:rowOff>25977</xdr:rowOff>
    </xdr:to>
    <xdr:pic>
      <xdr:nvPicPr>
        <xdr:cNvPr id="5" name="Picture 278">
          <a:extLst>
            <a:ext uri="{FF2B5EF4-FFF2-40B4-BE49-F238E27FC236}">
              <a16:creationId xmlns:a16="http://schemas.microsoft.com/office/drawing/2014/main" id="{00000000-0008-0000-6200-000005000000}"/>
            </a:ext>
          </a:extLst>
        </xdr:cNvPr>
        <xdr:cNvPicPr/>
      </xdr:nvPicPr>
      <xdr:blipFill>
        <a:blip xmlns:r="http://schemas.openxmlformats.org/officeDocument/2006/relationships" r:embed="rId3"/>
        <a:stretch>
          <a:fillRect/>
        </a:stretch>
      </xdr:blipFill>
      <xdr:spPr>
        <a:xfrm>
          <a:off x="152400" y="76200"/>
          <a:ext cx="863312" cy="5689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47625</xdr:colOff>
      <xdr:row>11</xdr:row>
      <xdr:rowOff>123825</xdr:rowOff>
    </xdr:from>
    <xdr:to>
      <xdr:col>17</xdr:col>
      <xdr:colOff>200025</xdr:colOff>
      <xdr:row>27</xdr:row>
      <xdr:rowOff>28575</xdr:rowOff>
    </xdr:to>
    <xdr:graphicFrame macro="">
      <xdr:nvGraphicFramePr>
        <xdr:cNvPr id="2" name="Chart 456">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85058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3</xdr:col>
      <xdr:colOff>0</xdr:colOff>
      <xdr:row>1</xdr:row>
      <xdr:rowOff>0</xdr:rowOff>
    </xdr:from>
    <xdr:to>
      <xdr:col>5</xdr:col>
      <xdr:colOff>180109</xdr:colOff>
      <xdr:row>5</xdr:row>
      <xdr:rowOff>37234</xdr:rowOff>
    </xdr:to>
    <xdr:pic>
      <xdr:nvPicPr>
        <xdr:cNvPr id="4" name="Picture 278">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3"/>
        <a:stretch>
          <a:fillRect/>
        </a:stretch>
      </xdr:blipFill>
      <xdr:spPr>
        <a:xfrm>
          <a:off x="228600" y="76200"/>
          <a:ext cx="865909" cy="580159"/>
        </a:xfrm>
        <a:prstGeom prst="rect">
          <a:avLst/>
        </a:prstGeom>
      </xdr:spPr>
    </xdr:pic>
    <xdr:clientData/>
  </xdr:twoCellAnchor>
</xdr:wsDr>
</file>

<file path=xl/drawings/drawing190.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UTILIDAD </a:t>
          </a:r>
          <a:r>
            <a:rPr lang="es-ES" sz="1400" b="1" baseline="0">
              <a:solidFill>
                <a:sysClr val="windowText" lastClr="000000"/>
              </a:solidFill>
            </a:rPr>
            <a:t>POR UVR COMPARATIVO AÑO 2022</a:t>
          </a:r>
          <a:endParaRPr lang="es-ES" sz="1400" b="1">
            <a:solidFill>
              <a:sysClr val="windowText" lastClr="000000"/>
            </a:solidFill>
          </a:endParaRPr>
        </a:p>
      </cdr:txBody>
    </cdr:sp>
  </cdr:relSizeAnchor>
</c:userShapes>
</file>

<file path=xl/drawings/drawing191.xml><?xml version="1.0" encoding="utf-8"?>
<xdr:wsDr xmlns:xdr="http://schemas.openxmlformats.org/drawingml/2006/spreadsheetDrawing" xmlns:a="http://schemas.openxmlformats.org/drawingml/2006/main">
  <xdr:twoCellAnchor>
    <xdr:from>
      <xdr:col>2</xdr:col>
      <xdr:colOff>161925</xdr:colOff>
      <xdr:row>11</xdr:row>
      <xdr:rowOff>9525</xdr:rowOff>
    </xdr:from>
    <xdr:to>
      <xdr:col>16</xdr:col>
      <xdr:colOff>219075</xdr:colOff>
      <xdr:row>26</xdr:row>
      <xdr:rowOff>120162</xdr:rowOff>
    </xdr:to>
    <xdr:graphicFrame macro="">
      <xdr:nvGraphicFramePr>
        <xdr:cNvPr id="457" name="Chart 456">
          <a:extLst>
            <a:ext uri="{FF2B5EF4-FFF2-40B4-BE49-F238E27FC236}">
              <a16:creationId xmlns:a16="http://schemas.microsoft.com/office/drawing/2014/main" id="{00000000-0008-0000-63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22</xdr:col>
      <xdr:colOff>35433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300-000003000000}"/>
            </a:ext>
          </a:extLst>
        </xdr:cNvPr>
        <xdr:cNvSpPr/>
      </xdr:nvSpPr>
      <xdr:spPr>
        <a:xfrm>
          <a:off x="99536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207818</xdr:colOff>
      <xdr:row>5</xdr:row>
      <xdr:rowOff>25977</xdr:rowOff>
    </xdr:to>
    <xdr:pic>
      <xdr:nvPicPr>
        <xdr:cNvPr id="5" name="Picture 278">
          <a:extLst>
            <a:ext uri="{FF2B5EF4-FFF2-40B4-BE49-F238E27FC236}">
              <a16:creationId xmlns:a16="http://schemas.microsoft.com/office/drawing/2014/main" id="{00000000-0008-0000-6300-000005000000}"/>
            </a:ext>
          </a:extLst>
        </xdr:cNvPr>
        <xdr:cNvPicPr/>
      </xdr:nvPicPr>
      <xdr:blipFill>
        <a:blip xmlns:r="http://schemas.openxmlformats.org/officeDocument/2006/relationships" r:embed="rId3"/>
        <a:stretch>
          <a:fillRect/>
        </a:stretch>
      </xdr:blipFill>
      <xdr:spPr>
        <a:xfrm>
          <a:off x="155864" y="77932"/>
          <a:ext cx="865909" cy="580159"/>
        </a:xfrm>
        <a:prstGeom prst="rect">
          <a:avLst/>
        </a:prstGeom>
      </xdr:spPr>
    </xdr:pic>
    <xdr:clientData/>
  </xdr:twoCellAnchor>
</xdr:wsDr>
</file>

<file path=xl/drawings/drawing192.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baseline="0">
              <a:solidFill>
                <a:sysClr val="windowText" lastClr="000000"/>
              </a:solidFill>
            </a:rPr>
            <a:t>VALOR SERVICIOS PERSONALES COMPARATIVO AÑO 2022</a:t>
          </a:r>
          <a:endParaRPr lang="es-ES" sz="1400" b="1">
            <a:solidFill>
              <a:sysClr val="windowText" lastClr="000000"/>
            </a:solidFill>
          </a:endParaRPr>
        </a:p>
      </cdr:txBody>
    </cdr:sp>
  </cdr:relSizeAnchor>
</c:userShapes>
</file>

<file path=xl/drawings/drawing193.xml><?xml version="1.0" encoding="utf-8"?>
<xdr:wsDr xmlns:xdr="http://schemas.openxmlformats.org/drawingml/2006/spreadsheetDrawing" xmlns:a="http://schemas.openxmlformats.org/drawingml/2006/main">
  <xdr:twoCellAnchor>
    <xdr:from>
      <xdr:col>2</xdr:col>
      <xdr:colOff>161925</xdr:colOff>
      <xdr:row>11</xdr:row>
      <xdr:rowOff>9525</xdr:rowOff>
    </xdr:from>
    <xdr:to>
      <xdr:col>16</xdr:col>
      <xdr:colOff>219075</xdr:colOff>
      <xdr:row>26</xdr:row>
      <xdr:rowOff>120162</xdr:rowOff>
    </xdr:to>
    <xdr:graphicFrame macro="">
      <xdr:nvGraphicFramePr>
        <xdr:cNvPr id="2" name="Chart 456">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22</xdr:col>
      <xdr:colOff>35433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400-000003000000}"/>
            </a:ext>
          </a:extLst>
        </xdr:cNvPr>
        <xdr:cNvSpPr/>
      </xdr:nvSpPr>
      <xdr:spPr>
        <a:xfrm>
          <a:off x="150590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207818</xdr:colOff>
      <xdr:row>5</xdr:row>
      <xdr:rowOff>25977</xdr:rowOff>
    </xdr:to>
    <xdr:pic>
      <xdr:nvPicPr>
        <xdr:cNvPr id="5" name="Picture 278">
          <a:extLst>
            <a:ext uri="{FF2B5EF4-FFF2-40B4-BE49-F238E27FC236}">
              <a16:creationId xmlns:a16="http://schemas.microsoft.com/office/drawing/2014/main" id="{00000000-0008-0000-6400-000005000000}"/>
            </a:ext>
          </a:extLst>
        </xdr:cNvPr>
        <xdr:cNvPicPr/>
      </xdr:nvPicPr>
      <xdr:blipFill>
        <a:blip xmlns:r="http://schemas.openxmlformats.org/officeDocument/2006/relationships" r:embed="rId3"/>
        <a:stretch>
          <a:fillRect/>
        </a:stretch>
      </xdr:blipFill>
      <xdr:spPr>
        <a:xfrm>
          <a:off x="155864" y="77932"/>
          <a:ext cx="865909" cy="580159"/>
        </a:xfrm>
        <a:prstGeom prst="rect">
          <a:avLst/>
        </a:prstGeom>
      </xdr:spPr>
    </xdr:pic>
    <xdr:clientData/>
  </xdr:twoCellAnchor>
</xdr:wsDr>
</file>

<file path=xl/drawings/drawing194.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baseline="0">
              <a:solidFill>
                <a:sysClr val="windowText" lastClr="000000"/>
              </a:solidFill>
            </a:rPr>
            <a:t>VALOR DEUDA SUPERIOR A 30 DIAS POR SERVICIOS PERSONALES COMPARATIVO AÑO 2022</a:t>
          </a:r>
          <a:endParaRPr lang="es-ES" sz="1400" b="1">
            <a:solidFill>
              <a:sysClr val="windowText" lastClr="000000"/>
            </a:solidFill>
          </a:endParaRPr>
        </a:p>
      </cdr:txBody>
    </cdr:sp>
  </cdr:relSizeAnchor>
</c:userShapes>
</file>

<file path=xl/drawings/drawing195.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65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23</xdr:col>
      <xdr:colOff>43712</xdr:colOff>
      <xdr:row>4</xdr:row>
      <xdr:rowOff>146361</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500-000003000000}"/>
            </a:ext>
          </a:extLst>
        </xdr:cNvPr>
        <xdr:cNvSpPr/>
      </xdr:nvSpPr>
      <xdr:spPr>
        <a:xfrm>
          <a:off x="9622921" y="133528"/>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198269</xdr:colOff>
      <xdr:row>5</xdr:row>
      <xdr:rowOff>46047</xdr:rowOff>
    </xdr:to>
    <xdr:pic>
      <xdr:nvPicPr>
        <xdr:cNvPr id="5" name="Picture 278">
          <a:extLst>
            <a:ext uri="{FF2B5EF4-FFF2-40B4-BE49-F238E27FC236}">
              <a16:creationId xmlns:a16="http://schemas.microsoft.com/office/drawing/2014/main" id="{00000000-0008-0000-6500-000005000000}"/>
            </a:ext>
          </a:extLst>
        </xdr:cNvPr>
        <xdr:cNvPicPr/>
      </xdr:nvPicPr>
      <xdr:blipFill>
        <a:blip xmlns:r="http://schemas.openxmlformats.org/officeDocument/2006/relationships" r:embed="rId3"/>
        <a:stretch>
          <a:fillRect/>
        </a:stretch>
      </xdr:blipFill>
      <xdr:spPr>
        <a:xfrm>
          <a:off x="160234" y="80117"/>
          <a:ext cx="865909" cy="580159"/>
        </a:xfrm>
        <a:prstGeom prst="rect">
          <a:avLst/>
        </a:prstGeom>
      </xdr:spPr>
    </xdr:pic>
    <xdr:clientData/>
  </xdr:twoCellAnchor>
</xdr:wsDr>
</file>

<file path=xl/drawings/drawing196.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 RECAUDO  DE LA VIGENCIA.</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97.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66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600-000003000000}"/>
            </a:ext>
          </a:extLst>
        </xdr:cNvPr>
        <xdr:cNvSpPr/>
      </xdr:nvSpPr>
      <xdr:spPr>
        <a:xfrm>
          <a:off x="932497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66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198.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OPORTUNIDAD</a:t>
          </a:r>
          <a:r>
            <a:rPr lang="es-ES" sz="1400" b="1" baseline="0">
              <a:solidFill>
                <a:sysClr val="windowText" lastClr="000000"/>
              </a:solidFill>
            </a:rPr>
            <a:t> EN LA RADICACION DE LA FACTURACION</a:t>
          </a:r>
          <a:r>
            <a:rPr lang="es-ES" sz="1400" b="1">
              <a:solidFill>
                <a:sysClr val="windowText" lastClr="000000"/>
              </a:solidFill>
            </a:rPr>
            <a:t>.</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199.xml><?xml version="1.0" encoding="utf-8"?>
<xdr:wsDr xmlns:xdr="http://schemas.openxmlformats.org/drawingml/2006/spreadsheetDrawing" xmlns:a="http://schemas.openxmlformats.org/drawingml/2006/main">
  <xdr:twoCellAnchor>
    <xdr:from>
      <xdr:col>2</xdr:col>
      <xdr:colOff>228600</xdr:colOff>
      <xdr:row>11</xdr:row>
      <xdr:rowOff>28575</xdr:rowOff>
    </xdr:from>
    <xdr:to>
      <xdr:col>16</xdr:col>
      <xdr:colOff>285750</xdr:colOff>
      <xdr:row>26</xdr:row>
      <xdr:rowOff>139212</xdr:rowOff>
    </xdr:to>
    <xdr:graphicFrame macro="">
      <xdr:nvGraphicFramePr>
        <xdr:cNvPr id="457" name="Chart 456">
          <a:extLst>
            <a:ext uri="{FF2B5EF4-FFF2-40B4-BE49-F238E27FC236}">
              <a16:creationId xmlns:a16="http://schemas.microsoft.com/office/drawing/2014/main" id="{00000000-0008-0000-67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23</xdr:col>
      <xdr:colOff>35433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700-000003000000}"/>
            </a:ext>
          </a:extLst>
        </xdr:cNvPr>
        <xdr:cNvSpPr/>
      </xdr:nvSpPr>
      <xdr:spPr>
        <a:xfrm>
          <a:off x="112490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156826</xdr:colOff>
      <xdr:row>5</xdr:row>
      <xdr:rowOff>50992</xdr:rowOff>
    </xdr:to>
    <xdr:pic>
      <xdr:nvPicPr>
        <xdr:cNvPr id="5" name="Picture 278">
          <a:extLst>
            <a:ext uri="{FF2B5EF4-FFF2-40B4-BE49-F238E27FC236}">
              <a16:creationId xmlns:a16="http://schemas.microsoft.com/office/drawing/2014/main" id="{00000000-0008-0000-6700-000005000000}"/>
            </a:ext>
          </a:extLst>
        </xdr:cNvPr>
        <xdr:cNvPicPr/>
      </xdr:nvPicPr>
      <xdr:blipFill>
        <a:blip xmlns:r="http://schemas.openxmlformats.org/officeDocument/2006/relationships" r:embed="rId3"/>
        <a:stretch>
          <a:fillRect/>
        </a:stretch>
      </xdr:blipFill>
      <xdr:spPr>
        <a:xfrm>
          <a:off x="148167" y="74083"/>
          <a:ext cx="865909" cy="580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171450</xdr:colOff>
      <xdr:row>2</xdr:row>
      <xdr:rowOff>0</xdr:rowOff>
    </xdr:from>
    <xdr:to>
      <xdr:col>19</xdr:col>
      <xdr:colOff>561975</xdr:colOff>
      <xdr:row>4</xdr:row>
      <xdr:rowOff>141732</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3887450" y="333375"/>
          <a:ext cx="1152525"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0</xdr:col>
      <xdr:colOff>346362</xdr:colOff>
      <xdr:row>1</xdr:row>
      <xdr:rowOff>8659</xdr:rowOff>
    </xdr:from>
    <xdr:to>
      <xdr:col>1</xdr:col>
      <xdr:colOff>590549</xdr:colOff>
      <xdr:row>5</xdr:row>
      <xdr:rowOff>161925</xdr:rowOff>
    </xdr:to>
    <xdr:pic>
      <xdr:nvPicPr>
        <xdr:cNvPr id="4" name="Picture 278">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2"/>
        <a:stretch>
          <a:fillRect/>
        </a:stretch>
      </xdr:blipFill>
      <xdr:spPr>
        <a:xfrm>
          <a:off x="346362" y="180109"/>
          <a:ext cx="891887" cy="80096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0.02341</cdr:x>
      <cdr:y>0</cdr:y>
    </cdr:from>
    <cdr:to>
      <cdr:x>0.98161</cdr:x>
      <cdr:y>0.09034</cdr:y>
    </cdr:to>
    <cdr:sp macro="" textlink="">
      <cdr:nvSpPr>
        <cdr:cNvPr id="2" name="1 CuadroTexto"/>
        <cdr:cNvSpPr txBox="1"/>
      </cdr:nvSpPr>
      <cdr:spPr>
        <a:xfrm xmlns:a="http://schemas.openxmlformats.org/drawingml/2006/main">
          <a:off x="133350" y="0"/>
          <a:ext cx="5457825" cy="3493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EN ODONTOLOGIA PRIMERA VEZ COMPARATIVO AÑO 2022</a:t>
          </a:r>
          <a:endParaRPr lang="es-ES" sz="1400" b="1">
            <a:solidFill>
              <a:sysClr val="windowText" lastClr="000000"/>
            </a:solidFill>
          </a:endParaRPr>
        </a:p>
      </cdr:txBody>
    </cdr:sp>
  </cdr:relSizeAnchor>
</c:userShapes>
</file>

<file path=xl/drawings/drawing200.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RECAUDO</a:t>
          </a:r>
          <a:r>
            <a:rPr lang="es-ES" sz="1400" b="1" baseline="0">
              <a:solidFill>
                <a:sysClr val="windowText" lastClr="000000"/>
              </a:solidFill>
            </a:rPr>
            <a:t> DE CARTERA DE VIGENCIAS ANTERIORES</a:t>
          </a:r>
          <a:r>
            <a:rPr lang="es-ES" sz="1400" b="1">
              <a:solidFill>
                <a:sysClr val="windowText" lastClr="000000"/>
              </a:solidFill>
            </a:rPr>
            <a:t>.</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201.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68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35433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800-000003000000}"/>
            </a:ext>
          </a:extLst>
        </xdr:cNvPr>
        <xdr:cNvSpPr/>
      </xdr:nvSpPr>
      <xdr:spPr>
        <a:xfrm>
          <a:off x="131254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242455</xdr:colOff>
      <xdr:row>5</xdr:row>
      <xdr:rowOff>25977</xdr:rowOff>
    </xdr:to>
    <xdr:pic>
      <xdr:nvPicPr>
        <xdr:cNvPr id="5" name="Picture 278">
          <a:extLst>
            <a:ext uri="{FF2B5EF4-FFF2-40B4-BE49-F238E27FC236}">
              <a16:creationId xmlns:a16="http://schemas.microsoft.com/office/drawing/2014/main" id="{00000000-0008-0000-6800-000005000000}"/>
            </a:ext>
          </a:extLst>
        </xdr:cNvPr>
        <xdr:cNvPicPr/>
      </xdr:nvPicPr>
      <xdr:blipFill>
        <a:blip xmlns:r="http://schemas.openxmlformats.org/officeDocument/2006/relationships" r:embed="rId3"/>
        <a:stretch>
          <a:fillRect/>
        </a:stretch>
      </xdr:blipFill>
      <xdr:spPr>
        <a:xfrm>
          <a:off x="155864" y="77932"/>
          <a:ext cx="865909" cy="580159"/>
        </a:xfrm>
        <a:prstGeom prst="rect">
          <a:avLst/>
        </a:prstGeom>
      </xdr:spPr>
    </xdr:pic>
    <xdr:clientData/>
  </xdr:twoCellAnchor>
</xdr:wsDr>
</file>

<file path=xl/drawings/drawing202.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TOTAL CARTERA E.S.E.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203.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69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35433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900-000003000000}"/>
            </a:ext>
          </a:extLst>
        </xdr:cNvPr>
        <xdr:cNvSpPr/>
      </xdr:nvSpPr>
      <xdr:spPr>
        <a:xfrm>
          <a:off x="115443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3</xdr:col>
      <xdr:colOff>0</xdr:colOff>
      <xdr:row>1</xdr:row>
      <xdr:rowOff>0</xdr:rowOff>
    </xdr:from>
    <xdr:to>
      <xdr:col>4</xdr:col>
      <xdr:colOff>389659</xdr:colOff>
      <xdr:row>5</xdr:row>
      <xdr:rowOff>37234</xdr:rowOff>
    </xdr:to>
    <xdr:pic>
      <xdr:nvPicPr>
        <xdr:cNvPr id="5" name="Picture 278">
          <a:extLst>
            <a:ext uri="{FF2B5EF4-FFF2-40B4-BE49-F238E27FC236}">
              <a16:creationId xmlns:a16="http://schemas.microsoft.com/office/drawing/2014/main" id="{00000000-0008-0000-6900-000005000000}"/>
            </a:ext>
          </a:extLst>
        </xdr:cNvPr>
        <xdr:cNvPicPr/>
      </xdr:nvPicPr>
      <xdr:blipFill>
        <a:blip xmlns:r="http://schemas.openxmlformats.org/officeDocument/2006/relationships" r:embed="rId3"/>
        <a:stretch>
          <a:fillRect/>
        </a:stretch>
      </xdr:blipFill>
      <xdr:spPr>
        <a:xfrm>
          <a:off x="438150" y="76200"/>
          <a:ext cx="865909" cy="580159"/>
        </a:xfrm>
        <a:prstGeom prst="rect">
          <a:avLst/>
        </a:prstGeom>
      </xdr:spPr>
    </xdr:pic>
    <xdr:clientData/>
  </xdr:twoCellAnchor>
</xdr:wsDr>
</file>

<file path=xl/drawings/drawing204.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EQUILIBRIO</a:t>
          </a:r>
          <a:r>
            <a:rPr lang="es-ES" sz="1400" b="1" baseline="0">
              <a:solidFill>
                <a:sysClr val="windowText" lastClr="000000"/>
              </a:solidFill>
            </a:rPr>
            <a:t> PRESUPUESTAL CON RECAUDOS   COMPARATIVO AÑO 2022</a:t>
          </a:r>
          <a:endParaRPr lang="es-ES" sz="1400" b="1">
            <a:solidFill>
              <a:sysClr val="windowText" lastClr="000000"/>
            </a:solidFill>
          </a:endParaRPr>
        </a:p>
      </cdr:txBody>
    </cdr:sp>
  </cdr:relSizeAnchor>
</c:userShapes>
</file>

<file path=xl/drawings/drawing205.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2" name="Chart 456">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xdr:row>
      <xdr:rowOff>0</xdr:rowOff>
    </xdr:from>
    <xdr:to>
      <xdr:col>23</xdr:col>
      <xdr:colOff>43712</xdr:colOff>
      <xdr:row>4</xdr:row>
      <xdr:rowOff>146361</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6A00-000003000000}"/>
            </a:ext>
          </a:extLst>
        </xdr:cNvPr>
        <xdr:cNvSpPr/>
      </xdr:nvSpPr>
      <xdr:spPr>
        <a:xfrm>
          <a:off x="11153775" y="133350"/>
          <a:ext cx="986687" cy="470211"/>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198269</xdr:colOff>
      <xdr:row>5</xdr:row>
      <xdr:rowOff>46047</xdr:rowOff>
    </xdr:to>
    <xdr:pic>
      <xdr:nvPicPr>
        <xdr:cNvPr id="5" name="Picture 278">
          <a:extLst>
            <a:ext uri="{FF2B5EF4-FFF2-40B4-BE49-F238E27FC236}">
              <a16:creationId xmlns:a16="http://schemas.microsoft.com/office/drawing/2014/main" id="{00000000-0008-0000-6A00-000005000000}"/>
            </a:ext>
          </a:extLst>
        </xdr:cNvPr>
        <xdr:cNvPicPr/>
      </xdr:nvPicPr>
      <xdr:blipFill>
        <a:blip xmlns:r="http://schemas.openxmlformats.org/officeDocument/2006/relationships" r:embed="rId3"/>
        <a:stretch>
          <a:fillRect/>
        </a:stretch>
      </xdr:blipFill>
      <xdr:spPr>
        <a:xfrm>
          <a:off x="160234" y="80117"/>
          <a:ext cx="865909" cy="580159"/>
        </a:xfrm>
        <a:prstGeom prst="rect">
          <a:avLst/>
        </a:prstGeom>
      </xdr:spPr>
    </xdr:pic>
    <xdr:clientData/>
  </xdr:twoCellAnchor>
</xdr:wsDr>
</file>

<file path=xl/drawings/drawing206.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PROPORCIÓN DE ADQUISICIÓN DE INSUMOS MECANISMOS TRANSPARENTES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66675</xdr:colOff>
      <xdr:row>231</xdr:row>
      <xdr:rowOff>0</xdr:rowOff>
    </xdr:from>
    <xdr:to>
      <xdr:col>0</xdr:col>
      <xdr:colOff>5537200</xdr:colOff>
      <xdr:row>235</xdr:row>
      <xdr:rowOff>33655</xdr:rowOff>
    </xdr:to>
    <xdr:grpSp>
      <xdr:nvGrpSpPr>
        <xdr:cNvPr id="2" name="Group 150050">
          <a:extLst>
            <a:ext uri="{FF2B5EF4-FFF2-40B4-BE49-F238E27FC236}">
              <a16:creationId xmlns:a16="http://schemas.microsoft.com/office/drawing/2014/main" id="{00000000-0008-0000-6B00-000002000000}"/>
            </a:ext>
          </a:extLst>
        </xdr:cNvPr>
        <xdr:cNvGrpSpPr/>
      </xdr:nvGrpSpPr>
      <xdr:grpSpPr>
        <a:xfrm>
          <a:off x="66675" y="122695607"/>
          <a:ext cx="5470525" cy="686798"/>
          <a:chOff x="0" y="0"/>
          <a:chExt cx="5470525" cy="481964"/>
        </a:xfrm>
      </xdr:grpSpPr>
      <xdr:sp macro="" textlink="">
        <xdr:nvSpPr>
          <xdr:cNvPr id="3" name="Shape 207901">
            <a:extLst>
              <a:ext uri="{FF2B5EF4-FFF2-40B4-BE49-F238E27FC236}">
                <a16:creationId xmlns:a16="http://schemas.microsoft.com/office/drawing/2014/main" id="{00000000-0008-0000-6B00-000003000000}"/>
              </a:ext>
            </a:extLst>
          </xdr:cNvPr>
          <xdr:cNvSpPr/>
        </xdr:nvSpPr>
        <xdr:spPr>
          <a:xfrm>
            <a:off x="3623132" y="0"/>
            <a:ext cx="1847342" cy="161544"/>
          </a:xfrm>
          <a:custGeom>
            <a:avLst/>
            <a:gdLst/>
            <a:ahLst/>
            <a:cxnLst/>
            <a:rect l="0" t="0" r="0" b="0"/>
            <a:pathLst>
              <a:path w="1847342" h="161544">
                <a:moveTo>
                  <a:pt x="0" y="0"/>
                </a:moveTo>
                <a:lnTo>
                  <a:pt x="1847342" y="0"/>
                </a:lnTo>
                <a:lnTo>
                  <a:pt x="1847342" y="161544"/>
                </a:lnTo>
                <a:lnTo>
                  <a:pt x="0" y="161544"/>
                </a:lnTo>
                <a:lnTo>
                  <a:pt x="0" y="0"/>
                </a:lnTo>
              </a:path>
            </a:pathLst>
          </a:custGeom>
          <a:ln w="0" cap="flat">
            <a:miter lim="127000"/>
          </a:ln>
        </xdr:spPr>
        <xdr:style>
          <a:lnRef idx="0">
            <a:srgbClr val="000000">
              <a:alpha val="0"/>
            </a:srgbClr>
          </a:lnRef>
          <a:fillRef idx="1">
            <a:srgbClr val="EEEEEE"/>
          </a:fillRef>
          <a:effectRef idx="0">
            <a:scrgbClr r="0" g="0" b="0"/>
          </a:effectRef>
          <a:fontRef idx="none"/>
        </xdr:style>
        <xdr:txBody>
          <a:bodyPr/>
          <a:lstStyle/>
          <a:p>
            <a:endParaRPr lang="es-CO"/>
          </a:p>
        </xdr:txBody>
      </xdr:sp>
      <xdr:sp macro="" textlink="">
        <xdr:nvSpPr>
          <xdr:cNvPr id="4" name="Shape 207902">
            <a:extLst>
              <a:ext uri="{FF2B5EF4-FFF2-40B4-BE49-F238E27FC236}">
                <a16:creationId xmlns:a16="http://schemas.microsoft.com/office/drawing/2014/main" id="{00000000-0008-0000-6B00-000004000000}"/>
              </a:ext>
            </a:extLst>
          </xdr:cNvPr>
          <xdr:cNvSpPr/>
        </xdr:nvSpPr>
        <xdr:spPr>
          <a:xfrm>
            <a:off x="0" y="160020"/>
            <a:ext cx="5470525" cy="161544"/>
          </a:xfrm>
          <a:custGeom>
            <a:avLst/>
            <a:gdLst/>
            <a:ahLst/>
            <a:cxnLst/>
            <a:rect l="0" t="0" r="0" b="0"/>
            <a:pathLst>
              <a:path w="5470525" h="161544">
                <a:moveTo>
                  <a:pt x="0" y="0"/>
                </a:moveTo>
                <a:lnTo>
                  <a:pt x="5470525" y="0"/>
                </a:lnTo>
                <a:lnTo>
                  <a:pt x="5470525" y="161544"/>
                </a:lnTo>
                <a:lnTo>
                  <a:pt x="0" y="161544"/>
                </a:lnTo>
                <a:lnTo>
                  <a:pt x="0" y="0"/>
                </a:lnTo>
              </a:path>
            </a:pathLst>
          </a:custGeom>
          <a:ln w="0" cap="flat">
            <a:miter lim="127000"/>
          </a:ln>
        </xdr:spPr>
        <xdr:style>
          <a:lnRef idx="0">
            <a:srgbClr val="000000">
              <a:alpha val="0"/>
            </a:srgbClr>
          </a:lnRef>
          <a:fillRef idx="1">
            <a:srgbClr val="EEEEEE"/>
          </a:fillRef>
          <a:effectRef idx="0">
            <a:scrgbClr r="0" g="0" b="0"/>
          </a:effectRef>
          <a:fontRef idx="none"/>
        </xdr:style>
        <xdr:txBody>
          <a:bodyPr/>
          <a:lstStyle/>
          <a:p>
            <a:endParaRPr lang="es-CO"/>
          </a:p>
        </xdr:txBody>
      </xdr:sp>
      <xdr:sp macro="" textlink="">
        <xdr:nvSpPr>
          <xdr:cNvPr id="5" name="Shape 207903">
            <a:extLst>
              <a:ext uri="{FF2B5EF4-FFF2-40B4-BE49-F238E27FC236}">
                <a16:creationId xmlns:a16="http://schemas.microsoft.com/office/drawing/2014/main" id="{00000000-0008-0000-6B00-000005000000}"/>
              </a:ext>
            </a:extLst>
          </xdr:cNvPr>
          <xdr:cNvSpPr/>
        </xdr:nvSpPr>
        <xdr:spPr>
          <a:xfrm>
            <a:off x="0" y="320115"/>
            <a:ext cx="943356" cy="161849"/>
          </a:xfrm>
          <a:custGeom>
            <a:avLst/>
            <a:gdLst/>
            <a:ahLst/>
            <a:cxnLst/>
            <a:rect l="0" t="0" r="0" b="0"/>
            <a:pathLst>
              <a:path w="943356" h="161849">
                <a:moveTo>
                  <a:pt x="0" y="0"/>
                </a:moveTo>
                <a:lnTo>
                  <a:pt x="943356" y="0"/>
                </a:lnTo>
                <a:lnTo>
                  <a:pt x="943356" y="161849"/>
                </a:lnTo>
                <a:lnTo>
                  <a:pt x="0" y="161849"/>
                </a:lnTo>
                <a:lnTo>
                  <a:pt x="0" y="0"/>
                </a:lnTo>
              </a:path>
            </a:pathLst>
          </a:custGeom>
          <a:ln w="0" cap="flat">
            <a:miter lim="127000"/>
          </a:ln>
        </xdr:spPr>
        <xdr:style>
          <a:lnRef idx="0">
            <a:srgbClr val="000000">
              <a:alpha val="0"/>
            </a:srgbClr>
          </a:lnRef>
          <a:fillRef idx="1">
            <a:srgbClr val="EEEEEE"/>
          </a:fillRef>
          <a:effectRef idx="0">
            <a:scrgbClr r="0" g="0" b="0"/>
          </a:effectRef>
          <a:fontRef idx="none"/>
        </xdr:style>
        <xdr:txBody>
          <a:bodyPr/>
          <a:lstStyle/>
          <a:p>
            <a:endParaRPr lang="es-CO"/>
          </a:p>
        </xdr:txBody>
      </xdr:sp>
    </xdr:grpSp>
    <xdr:clientData/>
  </xdr:twoCellAnchor>
  <xdr:twoCellAnchor>
    <xdr:from>
      <xdr:col>18</xdr:col>
      <xdr:colOff>171450</xdr:colOff>
      <xdr:row>1</xdr:row>
      <xdr:rowOff>0</xdr:rowOff>
    </xdr:from>
    <xdr:to>
      <xdr:col>21</xdr:col>
      <xdr:colOff>206883</xdr:colOff>
      <xdr:row>3</xdr:row>
      <xdr:rowOff>141732</xdr:rowOff>
    </xdr:to>
    <xdr:sp macro="" textlink="">
      <xdr:nvSpPr>
        <xdr:cNvPr id="6" name="Flecha izquierda 2">
          <a:hlinkClick xmlns:r="http://schemas.openxmlformats.org/officeDocument/2006/relationships" r:id="rId1"/>
          <a:extLst>
            <a:ext uri="{FF2B5EF4-FFF2-40B4-BE49-F238E27FC236}">
              <a16:creationId xmlns:a16="http://schemas.microsoft.com/office/drawing/2014/main" id="{00000000-0008-0000-6B00-000006000000}"/>
            </a:ext>
          </a:extLst>
        </xdr:cNvPr>
        <xdr:cNvSpPr/>
      </xdr:nvSpPr>
      <xdr:spPr>
        <a:xfrm>
          <a:off x="25727025" y="161925"/>
          <a:ext cx="0" cy="551307"/>
        </a:xfrm>
        <a:prstGeom prst="leftArrow">
          <a:avLst/>
        </a:prstGeom>
        <a:solidFill>
          <a:schemeClr val="accent2">
            <a:lumMod val="40000"/>
            <a:lumOff val="60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CO" sz="1100"/>
        </a:p>
      </xdr:txBody>
    </xdr:sp>
    <xdr:clientData/>
  </xdr:twoCellAnchor>
  <xdr:twoCellAnchor>
    <xdr:from>
      <xdr:col>3</xdr:col>
      <xdr:colOff>1905001</xdr:colOff>
      <xdr:row>1</xdr:row>
      <xdr:rowOff>79375</xdr:rowOff>
    </xdr:from>
    <xdr:to>
      <xdr:col>3</xdr:col>
      <xdr:colOff>3240741</xdr:colOff>
      <xdr:row>3</xdr:row>
      <xdr:rowOff>185028</xdr:rowOff>
    </xdr:to>
    <xdr:sp macro="" textlink="">
      <xdr:nvSpPr>
        <xdr:cNvPr id="7" name="Flecha izquierda 2">
          <a:hlinkClick xmlns:r="http://schemas.openxmlformats.org/officeDocument/2006/relationships" r:id="rId1"/>
          <a:extLst>
            <a:ext uri="{FF2B5EF4-FFF2-40B4-BE49-F238E27FC236}">
              <a16:creationId xmlns:a16="http://schemas.microsoft.com/office/drawing/2014/main" id="{00000000-0008-0000-6B00-000007000000}"/>
            </a:ext>
          </a:extLst>
        </xdr:cNvPr>
        <xdr:cNvSpPr/>
      </xdr:nvSpPr>
      <xdr:spPr>
        <a:xfrm>
          <a:off x="22031326" y="241300"/>
          <a:ext cx="1335740" cy="496178"/>
        </a:xfrm>
        <a:prstGeom prst="leftArrow">
          <a:avLst/>
        </a:prstGeom>
        <a:solidFill>
          <a:schemeClr val="accent2">
            <a:lumMod val="40000"/>
            <a:lumOff val="60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2266950</xdr:colOff>
      <xdr:row>1</xdr:row>
      <xdr:rowOff>19050</xdr:rowOff>
    </xdr:from>
    <xdr:to>
      <xdr:col>0</xdr:col>
      <xdr:colOff>3245359</xdr:colOff>
      <xdr:row>3</xdr:row>
      <xdr:rowOff>76303</xdr:rowOff>
    </xdr:to>
    <xdr:sp macro="" textlink="">
      <xdr:nvSpPr>
        <xdr:cNvPr id="9" name="Flecha izquierda 2">
          <a:hlinkClick xmlns:r="http://schemas.openxmlformats.org/officeDocument/2006/relationships" r:id="rId1"/>
          <a:extLst>
            <a:ext uri="{FF2B5EF4-FFF2-40B4-BE49-F238E27FC236}">
              <a16:creationId xmlns:a16="http://schemas.microsoft.com/office/drawing/2014/main" id="{00000000-0008-0000-6B00-000009000000}"/>
            </a:ext>
          </a:extLst>
        </xdr:cNvPr>
        <xdr:cNvSpPr/>
      </xdr:nvSpPr>
      <xdr:spPr>
        <a:xfrm>
          <a:off x="2266950" y="180975"/>
          <a:ext cx="978409" cy="466828"/>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0</xdr:col>
      <xdr:colOff>66675</xdr:colOff>
      <xdr:row>0</xdr:row>
      <xdr:rowOff>47625</xdr:rowOff>
    </xdr:from>
    <xdr:to>
      <xdr:col>0</xdr:col>
      <xdr:colOff>1143000</xdr:colOff>
      <xdr:row>6</xdr:row>
      <xdr:rowOff>9525</xdr:rowOff>
    </xdr:to>
    <xdr:pic>
      <xdr:nvPicPr>
        <xdr:cNvPr id="10" name="Picture 278">
          <a:extLst>
            <a:ext uri="{FF2B5EF4-FFF2-40B4-BE49-F238E27FC236}">
              <a16:creationId xmlns:a16="http://schemas.microsoft.com/office/drawing/2014/main" id="{00000000-0008-0000-6B00-00000A000000}"/>
            </a:ext>
          </a:extLst>
        </xdr:cNvPr>
        <xdr:cNvPicPr/>
      </xdr:nvPicPr>
      <xdr:blipFill>
        <a:blip xmlns:r="http://schemas.openxmlformats.org/officeDocument/2006/relationships" r:embed="rId2"/>
        <a:stretch>
          <a:fillRect/>
        </a:stretch>
      </xdr:blipFill>
      <xdr:spPr>
        <a:xfrm>
          <a:off x="66675" y="47625"/>
          <a:ext cx="1076325" cy="10382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47625</xdr:colOff>
      <xdr:row>11</xdr:row>
      <xdr:rowOff>123825</xdr:rowOff>
    </xdr:from>
    <xdr:to>
      <xdr:col>17</xdr:col>
      <xdr:colOff>200025</xdr:colOff>
      <xdr:row>27</xdr:row>
      <xdr:rowOff>28575</xdr:rowOff>
    </xdr:to>
    <xdr:graphicFrame macro="">
      <xdr:nvGraphicFramePr>
        <xdr:cNvPr id="4097" name="Chart 456">
          <a:extLst>
            <a:ext uri="{FF2B5EF4-FFF2-40B4-BE49-F238E27FC236}">
              <a16:creationId xmlns:a16="http://schemas.microsoft.com/office/drawing/2014/main" id="{00000000-0008-0000-0D00-000001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140804</xdr:colOff>
      <xdr:row>2</xdr:row>
      <xdr:rowOff>0</xdr:rowOff>
    </xdr:from>
    <xdr:to>
      <xdr:col>28</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11347174" y="132522"/>
          <a:ext cx="1139919" cy="473036"/>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3</xdr:col>
      <xdr:colOff>0</xdr:colOff>
      <xdr:row>1</xdr:row>
      <xdr:rowOff>0</xdr:rowOff>
    </xdr:from>
    <xdr:to>
      <xdr:col>5</xdr:col>
      <xdr:colOff>180109</xdr:colOff>
      <xdr:row>5</xdr:row>
      <xdr:rowOff>37234</xdr:rowOff>
    </xdr:to>
    <xdr:pic>
      <xdr:nvPicPr>
        <xdr:cNvPr id="5" name="Picture 278">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stretch>
          <a:fillRect/>
        </a:stretch>
      </xdr:blipFill>
      <xdr:spPr>
        <a:xfrm>
          <a:off x="228600" y="76200"/>
          <a:ext cx="865909" cy="580159"/>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0.02341</cdr:x>
      <cdr:y>0</cdr:y>
    </cdr:from>
    <cdr:to>
      <cdr:x>0.98161</cdr:x>
      <cdr:y>0.09034</cdr:y>
    </cdr:to>
    <cdr:sp macro="" textlink="">
      <cdr:nvSpPr>
        <cdr:cNvPr id="2" name="1 CuadroTexto"/>
        <cdr:cNvSpPr txBox="1"/>
      </cdr:nvSpPr>
      <cdr:spPr>
        <a:xfrm xmlns:a="http://schemas.openxmlformats.org/drawingml/2006/main">
          <a:off x="133350" y="0"/>
          <a:ext cx="5457825" cy="3493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EN ODONTOLOGIA PRIMERA VEZ COMPARATIVO AÑO 2022</a:t>
          </a:r>
          <a:endParaRPr lang="es-ES" sz="1400" b="1">
            <a:solidFill>
              <a:sysClr val="windowText" lastClr="000000"/>
            </a:solidFill>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104775</xdr:colOff>
      <xdr:row>11</xdr:row>
      <xdr:rowOff>152400</xdr:rowOff>
    </xdr:from>
    <xdr:to>
      <xdr:col>16</xdr:col>
      <xdr:colOff>209550</xdr:colOff>
      <xdr:row>27</xdr:row>
      <xdr:rowOff>0</xdr:rowOff>
    </xdr:to>
    <xdr:graphicFrame macro="">
      <xdr:nvGraphicFramePr>
        <xdr:cNvPr id="6145" name="Chart 456">
          <a:extLst>
            <a:ext uri="{FF2B5EF4-FFF2-40B4-BE49-F238E27FC236}">
              <a16:creationId xmlns:a16="http://schemas.microsoft.com/office/drawing/2014/main" id="{00000000-0008-0000-0E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57150</xdr:colOff>
      <xdr:row>2</xdr:row>
      <xdr:rowOff>0</xdr:rowOff>
    </xdr:from>
    <xdr:to>
      <xdr:col>27</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10029825" y="133350"/>
          <a:ext cx="122605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265834</xdr:colOff>
      <xdr:row>5</xdr:row>
      <xdr:rowOff>37234</xdr:rowOff>
    </xdr:to>
    <xdr:pic>
      <xdr:nvPicPr>
        <xdr:cNvPr id="5" name="Picture 278">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0.10795</cdr:x>
      <cdr:y>0.00223</cdr:y>
    </cdr:from>
    <cdr:to>
      <cdr:x>0.91533</cdr:x>
      <cdr:y>0.09052</cdr:y>
    </cdr:to>
    <cdr:sp macro="" textlink="">
      <cdr:nvSpPr>
        <cdr:cNvPr id="2" name="1 CuadroTexto"/>
        <cdr:cNvSpPr txBox="1"/>
      </cdr:nvSpPr>
      <cdr:spPr>
        <a:xfrm xmlns:a="http://schemas.openxmlformats.org/drawingml/2006/main">
          <a:off x="504842" y="7462"/>
          <a:ext cx="3775935" cy="2960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EN PEDIATRÍA COMPARATIVO AÑO 2022</a:t>
          </a:r>
          <a:endParaRPr lang="es-ES" sz="1400" b="1">
            <a:solidFill>
              <a:sysClr val="windowText" lastClr="000000"/>
            </a:solidFil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104775</xdr:colOff>
      <xdr:row>11</xdr:row>
      <xdr:rowOff>152400</xdr:rowOff>
    </xdr:from>
    <xdr:to>
      <xdr:col>16</xdr:col>
      <xdr:colOff>209550</xdr:colOff>
      <xdr:row>27</xdr:row>
      <xdr:rowOff>0</xdr:rowOff>
    </xdr:to>
    <xdr:graphicFrame macro="">
      <xdr:nvGraphicFramePr>
        <xdr:cNvPr id="2" name="Chart 456">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57150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10029825" y="133350"/>
          <a:ext cx="122605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265834</xdr:colOff>
      <xdr:row>5</xdr:row>
      <xdr:rowOff>37234</xdr:rowOff>
    </xdr:to>
    <xdr:pic>
      <xdr:nvPicPr>
        <xdr:cNvPr id="5" name="Picture 278">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0.10795</cdr:x>
      <cdr:y>0.00223</cdr:y>
    </cdr:from>
    <cdr:to>
      <cdr:x>0.91533</cdr:x>
      <cdr:y>0.09052</cdr:y>
    </cdr:to>
    <cdr:sp macro="" textlink="">
      <cdr:nvSpPr>
        <cdr:cNvPr id="2" name="1 CuadroTexto"/>
        <cdr:cNvSpPr txBox="1"/>
      </cdr:nvSpPr>
      <cdr:spPr>
        <a:xfrm xmlns:a="http://schemas.openxmlformats.org/drawingml/2006/main">
          <a:off x="504842" y="7462"/>
          <a:ext cx="3775935" cy="2960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DE PRIMERA VEZ EN PEDIATRÍA COMPARATIVO AÑO 2022</a:t>
          </a:r>
          <a:endParaRPr lang="es-ES" sz="1400" b="1">
            <a:solidFill>
              <a:sysClr val="windowText" lastClr="000000"/>
            </a:solidFill>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2</xdr:col>
      <xdr:colOff>209550</xdr:colOff>
      <xdr:row>11</xdr:row>
      <xdr:rowOff>95250</xdr:rowOff>
    </xdr:from>
    <xdr:to>
      <xdr:col>16</xdr:col>
      <xdr:colOff>257175</xdr:colOff>
      <xdr:row>27</xdr:row>
      <xdr:rowOff>200025</xdr:rowOff>
    </xdr:to>
    <xdr:graphicFrame macro="">
      <xdr:nvGraphicFramePr>
        <xdr:cNvPr id="8193" name="Chart 456">
          <a:extLst>
            <a:ext uri="{FF2B5EF4-FFF2-40B4-BE49-F238E27FC236}">
              <a16:creationId xmlns:a16="http://schemas.microsoft.com/office/drawing/2014/main" id="{00000000-0008-0000-1000-000001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80391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114493</xdr:colOff>
      <xdr:row>5</xdr:row>
      <xdr:rowOff>50992</xdr:rowOff>
    </xdr:to>
    <xdr:pic>
      <xdr:nvPicPr>
        <xdr:cNvPr id="5" name="Picture 278">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3"/>
        <a:stretch>
          <a:fillRect/>
        </a:stretch>
      </xdr:blipFill>
      <xdr:spPr>
        <a:xfrm>
          <a:off x="148167" y="74083"/>
          <a:ext cx="865909" cy="580159"/>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0.06352</cdr:x>
      <cdr:y>0</cdr:y>
    </cdr:from>
    <cdr:to>
      <cdr:x>0.93648</cdr:x>
      <cdr:y>0.08687</cdr:y>
    </cdr:to>
    <cdr:sp macro="" textlink="">
      <cdr:nvSpPr>
        <cdr:cNvPr id="2" name="1 CuadroTexto"/>
        <cdr:cNvSpPr txBox="1"/>
      </cdr:nvSpPr>
      <cdr:spPr>
        <a:xfrm xmlns:a="http://schemas.openxmlformats.org/drawingml/2006/main">
          <a:off x="282548" y="0"/>
          <a:ext cx="3883079" cy="313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EN CIRUGÍA GENERAL COMPARATIVO AÑO 2022</a:t>
          </a:r>
          <a:endParaRPr lang="es-ES" sz="1400" b="1">
            <a:solidFill>
              <a:sysClr val="windowText" lastClr="000000"/>
            </a:solidFill>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2</xdr:col>
      <xdr:colOff>209550</xdr:colOff>
      <xdr:row>11</xdr:row>
      <xdr:rowOff>95250</xdr:rowOff>
    </xdr:from>
    <xdr:to>
      <xdr:col>16</xdr:col>
      <xdr:colOff>257175</xdr:colOff>
      <xdr:row>27</xdr:row>
      <xdr:rowOff>200025</xdr:rowOff>
    </xdr:to>
    <xdr:graphicFrame macro="">
      <xdr:nvGraphicFramePr>
        <xdr:cNvPr id="2" name="Chart 456">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66675</xdr:colOff>
      <xdr:row>2</xdr:row>
      <xdr:rowOff>0</xdr:rowOff>
    </xdr:from>
    <xdr:to>
      <xdr:col>28</xdr:col>
      <xdr:colOff>54483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11791950" y="133350"/>
          <a:ext cx="114985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237259</xdr:colOff>
      <xdr:row>5</xdr:row>
      <xdr:rowOff>37234</xdr:rowOff>
    </xdr:to>
    <xdr:pic>
      <xdr:nvPicPr>
        <xdr:cNvPr id="5" name="Picture 278">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152400</xdr:colOff>
      <xdr:row>11</xdr:row>
      <xdr:rowOff>95250</xdr:rowOff>
    </xdr:from>
    <xdr:to>
      <xdr:col>16</xdr:col>
      <xdr:colOff>180975</xdr:colOff>
      <xdr:row>27</xdr:row>
      <xdr:rowOff>19050</xdr:rowOff>
    </xdr:to>
    <xdr:graphicFrame macro="">
      <xdr:nvGraphicFramePr>
        <xdr:cNvPr id="2" name="Chart 456">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103909</xdr:colOff>
      <xdr:row>1</xdr:row>
      <xdr:rowOff>19050</xdr:rowOff>
    </xdr:from>
    <xdr:to>
      <xdr:col>27</xdr:col>
      <xdr:colOff>130683</xdr:colOff>
      <xdr:row>4</xdr:row>
      <xdr:rowOff>103632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1880273" y="96982"/>
          <a:ext cx="1187092" cy="474241"/>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50992</xdr:rowOff>
    </xdr:to>
    <xdr:pic>
      <xdr:nvPicPr>
        <xdr:cNvPr id="4" name="Picture 278">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tretch>
          <a:fillRect/>
        </a:stretch>
      </xdr:blipFill>
      <xdr:spPr>
        <a:xfrm>
          <a:off x="152400" y="76200"/>
          <a:ext cx="865909" cy="593917"/>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0.06352</cdr:x>
      <cdr:y>0</cdr:y>
    </cdr:from>
    <cdr:to>
      <cdr:x>0.93648</cdr:x>
      <cdr:y>0.08687</cdr:y>
    </cdr:to>
    <cdr:sp macro="" textlink="">
      <cdr:nvSpPr>
        <cdr:cNvPr id="2" name="1 CuadroTexto"/>
        <cdr:cNvSpPr txBox="1"/>
      </cdr:nvSpPr>
      <cdr:spPr>
        <a:xfrm xmlns:a="http://schemas.openxmlformats.org/drawingml/2006/main">
          <a:off x="282548" y="0"/>
          <a:ext cx="3883079" cy="313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DE PRIMERA VEZ EN CIRUGÍA GENERAL COMPARATIVO AÑO 2022</a:t>
          </a:r>
          <a:endParaRPr lang="es-ES" sz="1400" b="1">
            <a:solidFill>
              <a:sysClr val="windowText" lastClr="000000"/>
            </a:solidFill>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2</xdr:col>
      <xdr:colOff>66675</xdr:colOff>
      <xdr:row>11</xdr:row>
      <xdr:rowOff>0</xdr:rowOff>
    </xdr:from>
    <xdr:to>
      <xdr:col>16</xdr:col>
      <xdr:colOff>123825</xdr:colOff>
      <xdr:row>26</xdr:row>
      <xdr:rowOff>200025</xdr:rowOff>
    </xdr:to>
    <xdr:graphicFrame macro="">
      <xdr:nvGraphicFramePr>
        <xdr:cNvPr id="10242" name="Chart 456">
          <a:extLst>
            <a:ext uri="{FF2B5EF4-FFF2-40B4-BE49-F238E27FC236}">
              <a16:creationId xmlns:a16="http://schemas.microsoft.com/office/drawing/2014/main" id="{00000000-0008-0000-1200-000002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25</xdr:col>
      <xdr:colOff>406908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79629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5" name="Picture 278">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0.03375</cdr:x>
      <cdr:y>0.02058</cdr:y>
    </cdr:from>
    <cdr:to>
      <cdr:x>0.93294</cdr:x>
      <cdr:y>0.10905</cdr:y>
    </cdr:to>
    <cdr:sp macro="" textlink="">
      <cdr:nvSpPr>
        <cdr:cNvPr id="2" name="1 CuadroTexto"/>
        <cdr:cNvSpPr txBox="1"/>
      </cdr:nvSpPr>
      <cdr:spPr>
        <a:xfrm xmlns:a="http://schemas.openxmlformats.org/drawingml/2006/main">
          <a:off x="180975" y="71157"/>
          <a:ext cx="4821986" cy="30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PORCENTAJE</a:t>
          </a:r>
          <a:r>
            <a:rPr lang="es-ES" sz="1400" b="1" baseline="0">
              <a:solidFill>
                <a:sysClr val="windowText" lastClr="000000"/>
              </a:solidFill>
            </a:rPr>
            <a:t> DE CANCELACIÓN DE CIRUGÍAS PROGRAMADAS COMPARATIVO AÑO 2022</a:t>
          </a:r>
          <a:endParaRPr lang="es-ES" sz="1400" b="1">
            <a:solidFill>
              <a:sysClr val="windowText" lastClr="000000"/>
            </a:solidFill>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2</xdr:col>
      <xdr:colOff>114300</xdr:colOff>
      <xdr:row>11</xdr:row>
      <xdr:rowOff>85725</xdr:rowOff>
    </xdr:from>
    <xdr:to>
      <xdr:col>16</xdr:col>
      <xdr:colOff>152400</xdr:colOff>
      <xdr:row>27</xdr:row>
      <xdr:rowOff>104775</xdr:rowOff>
    </xdr:to>
    <xdr:graphicFrame macro="">
      <xdr:nvGraphicFramePr>
        <xdr:cNvPr id="12289" name="Chart 456">
          <a:extLst>
            <a:ext uri="{FF2B5EF4-FFF2-40B4-BE49-F238E27FC236}">
              <a16:creationId xmlns:a16="http://schemas.microsoft.com/office/drawing/2014/main" id="{00000000-0008-0000-1300-00000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561975</xdr:colOff>
      <xdr:row>2</xdr:row>
      <xdr:rowOff>9525</xdr:rowOff>
    </xdr:from>
    <xdr:to>
      <xdr:col>28</xdr:col>
      <xdr:colOff>130683</xdr:colOff>
      <xdr:row>4</xdr:row>
      <xdr:rowOff>151257</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12144375" y="142875"/>
          <a:ext cx="1311783"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180109</xdr:colOff>
      <xdr:row>5</xdr:row>
      <xdr:rowOff>37234</xdr:rowOff>
    </xdr:to>
    <xdr:pic>
      <xdr:nvPicPr>
        <xdr:cNvPr id="5" name="Picture 278">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0.03089</cdr:x>
      <cdr:y>0.01677</cdr:y>
    </cdr:from>
    <cdr:to>
      <cdr:x>0.9704</cdr:x>
      <cdr:y>0.10692</cdr:y>
    </cdr:to>
    <cdr:sp macro="" textlink="">
      <cdr:nvSpPr>
        <cdr:cNvPr id="2" name="1 CuadroTexto"/>
        <cdr:cNvSpPr txBox="1"/>
      </cdr:nvSpPr>
      <cdr:spPr>
        <a:xfrm xmlns:a="http://schemas.openxmlformats.org/drawingml/2006/main">
          <a:off x="228600" y="59102"/>
          <a:ext cx="6953250" cy="317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DE LA ATENCIÓN DE</a:t>
          </a:r>
          <a:r>
            <a:rPr lang="es-ES" sz="1400" b="1" baseline="0">
              <a:solidFill>
                <a:sysClr val="windowText" lastClr="000000"/>
              </a:solidFill>
            </a:rPr>
            <a:t> CONSULTA DE URGENCIAS  COMPARATIVO AÑO 2022</a:t>
          </a:r>
          <a:endParaRPr lang="es-ES" sz="1400" b="1">
            <a:solidFill>
              <a:sysClr val="windowText" lastClr="000000"/>
            </a:solidFil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24</xdr:col>
      <xdr:colOff>323850</xdr:colOff>
      <xdr:row>2</xdr:row>
      <xdr:rowOff>9525</xdr:rowOff>
    </xdr:from>
    <xdr:to>
      <xdr:col>26</xdr:col>
      <xdr:colOff>559308</xdr:colOff>
      <xdr:row>4</xdr:row>
      <xdr:rowOff>151257</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12487275" y="142875"/>
          <a:ext cx="13975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180109</xdr:colOff>
      <xdr:row>5</xdr:row>
      <xdr:rowOff>37234</xdr:rowOff>
    </xdr:to>
    <xdr:pic>
      <xdr:nvPicPr>
        <xdr:cNvPr id="5" name="Picture 278">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tretch>
          <a:fillRect/>
        </a:stretch>
      </xdr:blipFill>
      <xdr:spPr>
        <a:xfrm>
          <a:off x="152400" y="76200"/>
          <a:ext cx="865909" cy="580159"/>
        </a:xfrm>
        <a:prstGeom prst="rect">
          <a:avLst/>
        </a:prstGeom>
      </xdr:spPr>
    </xdr:pic>
    <xdr:clientData/>
  </xdr:twoCellAnchor>
  <xdr:twoCellAnchor>
    <xdr:from>
      <xdr:col>3</xdr:col>
      <xdr:colOff>0</xdr:colOff>
      <xdr:row>11</xdr:row>
      <xdr:rowOff>38100</xdr:rowOff>
    </xdr:from>
    <xdr:to>
      <xdr:col>16</xdr:col>
      <xdr:colOff>104774</xdr:colOff>
      <xdr:row>27</xdr:row>
      <xdr:rowOff>123825</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114300</xdr:colOff>
      <xdr:row>11</xdr:row>
      <xdr:rowOff>85725</xdr:rowOff>
    </xdr:from>
    <xdr:to>
      <xdr:col>16</xdr:col>
      <xdr:colOff>152400</xdr:colOff>
      <xdr:row>27</xdr:row>
      <xdr:rowOff>104775</xdr:rowOff>
    </xdr:to>
    <xdr:graphicFrame macro="">
      <xdr:nvGraphicFramePr>
        <xdr:cNvPr id="2" name="Chart 456">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552450</xdr:colOff>
      <xdr:row>2</xdr:row>
      <xdr:rowOff>0</xdr:rowOff>
    </xdr:from>
    <xdr:to>
      <xdr:col>26</xdr:col>
      <xdr:colOff>111633</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12134850" y="133350"/>
          <a:ext cx="130225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180109</xdr:colOff>
      <xdr:row>5</xdr:row>
      <xdr:rowOff>37234</xdr:rowOff>
    </xdr:to>
    <xdr:pic>
      <xdr:nvPicPr>
        <xdr:cNvPr id="5" name="Picture 278">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37.xml><?xml version="1.0" encoding="utf-8"?>
<c:userShapes xmlns:c="http://schemas.openxmlformats.org/drawingml/2006/chart">
  <cdr:relSizeAnchor xmlns:cdr="http://schemas.openxmlformats.org/drawingml/2006/chartDrawing">
    <cdr:from>
      <cdr:x>0.04748</cdr:x>
      <cdr:y>0.01677</cdr:y>
    </cdr:from>
    <cdr:to>
      <cdr:x>0.96434</cdr:x>
      <cdr:y>0.10692</cdr:y>
    </cdr:to>
    <cdr:sp macro="" textlink="">
      <cdr:nvSpPr>
        <cdr:cNvPr id="2" name="1 CuadroTexto"/>
        <cdr:cNvSpPr txBox="1"/>
      </cdr:nvSpPr>
      <cdr:spPr>
        <a:xfrm xmlns:a="http://schemas.openxmlformats.org/drawingml/2006/main">
          <a:off x="279035" y="59102"/>
          <a:ext cx="5388340" cy="317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REMISIÓN DE PACIENTES A OTROS SERVICIOS DE URGENCIAS </a:t>
          </a:r>
          <a:r>
            <a:rPr lang="es-ES" sz="1400" b="1" baseline="0">
              <a:solidFill>
                <a:sysClr val="windowText" lastClr="000000"/>
              </a:solidFill>
            </a:rPr>
            <a:t>COMPARATIVO AÑO 2022</a:t>
          </a:r>
          <a:endParaRPr lang="es-ES" sz="1400" b="1">
            <a:solidFill>
              <a:sysClr val="windowText" lastClr="000000"/>
            </a:solidFill>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2</xdr:col>
      <xdr:colOff>57150</xdr:colOff>
      <xdr:row>11</xdr:row>
      <xdr:rowOff>123825</xdr:rowOff>
    </xdr:from>
    <xdr:to>
      <xdr:col>16</xdr:col>
      <xdr:colOff>95250</xdr:colOff>
      <xdr:row>28</xdr:row>
      <xdr:rowOff>0</xdr:rowOff>
    </xdr:to>
    <xdr:graphicFrame macro="">
      <xdr:nvGraphicFramePr>
        <xdr:cNvPr id="14337" name="Chart 456">
          <a:extLst>
            <a:ext uri="{FF2B5EF4-FFF2-40B4-BE49-F238E27FC236}">
              <a16:creationId xmlns:a16="http://schemas.microsoft.com/office/drawing/2014/main" id="{00000000-0008-0000-1600-000001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25</xdr:col>
      <xdr:colOff>83058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90106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237259</xdr:colOff>
      <xdr:row>5</xdr:row>
      <xdr:rowOff>37234</xdr:rowOff>
    </xdr:to>
    <xdr:pic>
      <xdr:nvPicPr>
        <xdr:cNvPr id="5" name="Picture 278">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0.02322</cdr:x>
      <cdr:y>0.0106</cdr:y>
    </cdr:from>
    <cdr:to>
      <cdr:x>0.95854</cdr:x>
      <cdr:y>0.09966</cdr:y>
    </cdr:to>
    <cdr:sp macro="" textlink="">
      <cdr:nvSpPr>
        <cdr:cNvPr id="2" name="1 CuadroTexto"/>
        <cdr:cNvSpPr txBox="1"/>
      </cdr:nvSpPr>
      <cdr:spPr>
        <a:xfrm xmlns:a="http://schemas.openxmlformats.org/drawingml/2006/main">
          <a:off x="133350" y="41093"/>
          <a:ext cx="5372100" cy="3452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DE LA ATENCIÓN EN SERVICIOS</a:t>
          </a:r>
          <a:r>
            <a:rPr lang="es-ES" sz="1400" b="1" baseline="0">
              <a:solidFill>
                <a:sysClr val="windowText" lastClr="000000"/>
              </a:solidFill>
            </a:rPr>
            <a:t> DE IMAGENOLOGÍA COMPARATIVO AÑO 2022</a:t>
          </a:r>
          <a:endParaRPr lang="es-ES" sz="1400" b="1">
            <a:solidFill>
              <a:sysClr val="windowText" lastClr="00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0.07663</cdr:x>
      <cdr:y>0.00578</cdr:y>
    </cdr:from>
    <cdr:to>
      <cdr:x>0.95089</cdr:x>
      <cdr:y>0.09178</cdr:y>
    </cdr:to>
    <cdr:sp macro="" textlink="">
      <cdr:nvSpPr>
        <cdr:cNvPr id="2" name="1 CuadroTexto"/>
        <cdr:cNvSpPr txBox="1"/>
      </cdr:nvSpPr>
      <cdr:spPr>
        <a:xfrm xmlns:a="http://schemas.openxmlformats.org/drawingml/2006/main">
          <a:off x="352546" y="19812"/>
          <a:ext cx="4022098" cy="294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DE PRIMERA VEZ EN MEDICINA GENERAL COMPARATIVO AÑO 2022</a:t>
          </a:r>
          <a:endParaRPr lang="es-ES" sz="1400" b="1">
            <a:solidFill>
              <a:sysClr val="windowText" lastClr="000000"/>
            </a:solidFill>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47625</xdr:colOff>
      <xdr:row>11</xdr:row>
      <xdr:rowOff>0</xdr:rowOff>
    </xdr:from>
    <xdr:to>
      <xdr:col>16</xdr:col>
      <xdr:colOff>0</xdr:colOff>
      <xdr:row>27</xdr:row>
      <xdr:rowOff>1247775</xdr:rowOff>
    </xdr:to>
    <xdr:graphicFrame macro="">
      <xdr:nvGraphicFramePr>
        <xdr:cNvPr id="16386" name="Chart 456">
          <a:extLst>
            <a:ext uri="{FF2B5EF4-FFF2-40B4-BE49-F238E27FC236}">
              <a16:creationId xmlns:a16="http://schemas.microsoft.com/office/drawing/2014/main" id="{00000000-0008-0000-17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xdr:row>
      <xdr:rowOff>0</xdr:rowOff>
    </xdr:from>
    <xdr:to>
      <xdr:col>24</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780097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170584</xdr:colOff>
      <xdr:row>5</xdr:row>
      <xdr:rowOff>37234</xdr:rowOff>
    </xdr:to>
    <xdr:pic>
      <xdr:nvPicPr>
        <xdr:cNvPr id="5" name="Picture 278">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0.07793</cdr:x>
      <cdr:y>0.01036</cdr:y>
    </cdr:from>
    <cdr:to>
      <cdr:x>0.90038</cdr:x>
      <cdr:y>0.1021</cdr:y>
    </cdr:to>
    <cdr:sp macro="" textlink="">
      <cdr:nvSpPr>
        <cdr:cNvPr id="2" name="1 CuadroTexto"/>
        <cdr:cNvSpPr txBox="1"/>
      </cdr:nvSpPr>
      <cdr:spPr>
        <a:xfrm xmlns:a="http://schemas.openxmlformats.org/drawingml/2006/main">
          <a:off x="364461" y="38102"/>
          <a:ext cx="3846413" cy="3372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a:t>
          </a:r>
          <a:r>
            <a:rPr lang="es-ES" sz="1400" b="1" baseline="0">
              <a:solidFill>
                <a:sysClr val="windowText" lastClr="000000"/>
              </a:solidFill>
            </a:rPr>
            <a:t> REALIZACIÓN DE CIRUGÍA PROGRAMADA COMPARATIVO AÑO 2022</a:t>
          </a:r>
          <a:endParaRPr lang="es-ES" sz="1400" b="1">
            <a:solidFill>
              <a:sysClr val="windowText" lastClr="000000"/>
            </a:solidFill>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2</xdr:col>
      <xdr:colOff>47625</xdr:colOff>
      <xdr:row>11</xdr:row>
      <xdr:rowOff>114300</xdr:rowOff>
    </xdr:from>
    <xdr:to>
      <xdr:col>16</xdr:col>
      <xdr:colOff>175846</xdr:colOff>
      <xdr:row>27</xdr:row>
      <xdr:rowOff>36635</xdr:rowOff>
    </xdr:to>
    <xdr:graphicFrame macro="">
      <xdr:nvGraphicFramePr>
        <xdr:cNvPr id="18433" name="Chart 456">
          <a:extLst>
            <a:ext uri="{FF2B5EF4-FFF2-40B4-BE49-F238E27FC236}">
              <a16:creationId xmlns:a16="http://schemas.microsoft.com/office/drawing/2014/main" id="{00000000-0008-0000-1800-00000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138546</xdr:colOff>
      <xdr:row>2</xdr:row>
      <xdr:rowOff>34636</xdr:rowOff>
    </xdr:from>
    <xdr:to>
      <xdr:col>26</xdr:col>
      <xdr:colOff>86521</xdr:colOff>
      <xdr:row>5</xdr:row>
      <xdr:rowOff>11845</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10745932" y="173181"/>
          <a:ext cx="1108294" cy="470778"/>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218209</xdr:colOff>
      <xdr:row>5</xdr:row>
      <xdr:rowOff>37234</xdr:rowOff>
    </xdr:to>
    <xdr:pic>
      <xdr:nvPicPr>
        <xdr:cNvPr id="5" name="Picture 278">
          <a:extLst>
            <a:ext uri="{FF2B5EF4-FFF2-40B4-BE49-F238E27FC236}">
              <a16:creationId xmlns:a16="http://schemas.microsoft.com/office/drawing/2014/main" id="{00000000-0008-0000-18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43.xml><?xml version="1.0" encoding="utf-8"?>
<c:userShapes xmlns:c="http://schemas.openxmlformats.org/drawingml/2006/chart">
  <cdr:relSizeAnchor xmlns:cdr="http://schemas.openxmlformats.org/drawingml/2006/chartDrawing">
    <cdr:from>
      <cdr:x>0.06627</cdr:x>
      <cdr:y>0.02678</cdr:y>
    </cdr:from>
    <cdr:to>
      <cdr:x>0.91771</cdr:x>
      <cdr:y>0.11535</cdr:y>
    </cdr:to>
    <cdr:sp macro="" textlink="">
      <cdr:nvSpPr>
        <cdr:cNvPr id="2" name="1 CuadroTexto"/>
        <cdr:cNvSpPr txBox="1"/>
      </cdr:nvSpPr>
      <cdr:spPr>
        <a:xfrm xmlns:a="http://schemas.openxmlformats.org/drawingml/2006/main">
          <a:off x="438150" y="123825"/>
          <a:ext cx="5629274"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a:t>
          </a:r>
          <a:r>
            <a:rPr lang="es-ES" sz="1400" b="1" baseline="0">
              <a:solidFill>
                <a:sysClr val="windowText" lastClr="000000"/>
              </a:solidFill>
            </a:rPr>
            <a:t> DE RE-INGRESO DE PACIENTES HOSPITALIZADOS  COMPARATIVO AÑO 2022</a:t>
          </a:r>
          <a:endParaRPr lang="es-ES" sz="1400" b="1">
            <a:solidFill>
              <a:sysClr val="windowText" lastClr="000000"/>
            </a:solidFill>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11</xdr:row>
      <xdr:rowOff>209550</xdr:rowOff>
    </xdr:from>
    <xdr:to>
      <xdr:col>15</xdr:col>
      <xdr:colOff>371475</xdr:colOff>
      <xdr:row>26</xdr:row>
      <xdr:rowOff>361950</xdr:rowOff>
    </xdr:to>
    <xdr:graphicFrame macro="">
      <xdr:nvGraphicFramePr>
        <xdr:cNvPr id="20481" name="Chart 456">
          <a:extLst>
            <a:ext uri="{FF2B5EF4-FFF2-40B4-BE49-F238E27FC236}">
              <a16:creationId xmlns:a16="http://schemas.microsoft.com/office/drawing/2014/main" id="{00000000-0008-0000-1900-000001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79248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5" name="Picture 278">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0.05769</cdr:x>
      <cdr:y>0.02906</cdr:y>
    </cdr:from>
    <cdr:to>
      <cdr:x>0.97436</cdr:x>
      <cdr:y>0.11718</cdr:y>
    </cdr:to>
    <cdr:sp macro="" textlink="">
      <cdr:nvSpPr>
        <cdr:cNvPr id="2" name="1 CuadroTexto"/>
        <cdr:cNvSpPr txBox="1"/>
      </cdr:nvSpPr>
      <cdr:spPr>
        <a:xfrm xmlns:a="http://schemas.openxmlformats.org/drawingml/2006/main">
          <a:off x="342901" y="110165"/>
          <a:ext cx="5448300" cy="3340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a:t>
          </a:r>
          <a:r>
            <a:rPr lang="es-ES" sz="1400" b="1" baseline="0">
              <a:solidFill>
                <a:sysClr val="windowText" lastClr="000000"/>
              </a:solidFill>
            </a:rPr>
            <a:t> DE MORTALIDAD INTRA-HOSPITALARIA DESPUÉS DE 48 HORAS COMPARATIVO AÑO 2022</a:t>
          </a:r>
          <a:endParaRPr lang="es-ES" sz="1400" b="1">
            <a:solidFill>
              <a:sysClr val="windowText" lastClr="000000"/>
            </a:solidFill>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2</xdr:col>
      <xdr:colOff>104775</xdr:colOff>
      <xdr:row>10</xdr:row>
      <xdr:rowOff>85726</xdr:rowOff>
    </xdr:from>
    <xdr:to>
      <xdr:col>16</xdr:col>
      <xdr:colOff>190500</xdr:colOff>
      <xdr:row>27</xdr:row>
      <xdr:rowOff>29308</xdr:rowOff>
    </xdr:to>
    <xdr:graphicFrame macro="">
      <xdr:nvGraphicFramePr>
        <xdr:cNvPr id="22529" name="Chart 456">
          <a:extLst>
            <a:ext uri="{FF2B5EF4-FFF2-40B4-BE49-F238E27FC236}">
              <a16:creationId xmlns:a16="http://schemas.microsoft.com/office/drawing/2014/main" id="{00000000-0008-0000-1A00-000001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79724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146243</xdr:colOff>
      <xdr:row>5</xdr:row>
      <xdr:rowOff>50992</xdr:rowOff>
    </xdr:to>
    <xdr:pic>
      <xdr:nvPicPr>
        <xdr:cNvPr id="5" name="Picture 278">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3"/>
        <a:stretch>
          <a:fillRect/>
        </a:stretch>
      </xdr:blipFill>
      <xdr:spPr>
        <a:xfrm>
          <a:off x="148167" y="74083"/>
          <a:ext cx="865909" cy="580159"/>
        </a:xfrm>
        <a:prstGeom prst="rect">
          <a:avLst/>
        </a:prstGeom>
      </xdr:spPr>
    </xdr:pic>
    <xdr:clientData/>
  </xdr:twoCellAnchor>
</xdr:wsDr>
</file>

<file path=xl/drawings/drawing47.xml><?xml version="1.0" encoding="utf-8"?>
<c:userShapes xmlns:c="http://schemas.openxmlformats.org/drawingml/2006/chart">
  <cdr:relSizeAnchor xmlns:cdr="http://schemas.openxmlformats.org/drawingml/2006/chartDrawing">
    <cdr:from>
      <cdr:x>0.05007</cdr:x>
      <cdr:y>0.03694</cdr:y>
    </cdr:from>
    <cdr:to>
      <cdr:x>0.97478</cdr:x>
      <cdr:y>0.12518</cdr:y>
    </cdr:to>
    <cdr:sp macro="" textlink="">
      <cdr:nvSpPr>
        <cdr:cNvPr id="2" name="1 CuadroTexto"/>
        <cdr:cNvSpPr txBox="1"/>
      </cdr:nvSpPr>
      <cdr:spPr>
        <a:xfrm xmlns:a="http://schemas.openxmlformats.org/drawingml/2006/main">
          <a:off x="304800" y="171450"/>
          <a:ext cx="5629274"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a:t>
          </a:r>
          <a:r>
            <a:rPr lang="es-ES" sz="1400" b="1" baseline="0">
              <a:solidFill>
                <a:sysClr val="windowText" lastClr="000000"/>
              </a:solidFill>
            </a:rPr>
            <a:t> DE INFECCIONES INTRA-HOSPITALARIAS COMPARATIVO AÑO 2022</a:t>
          </a:r>
          <a:endParaRPr lang="es-ES" sz="1400" b="1">
            <a:solidFill>
              <a:sysClr val="windowText" lastClr="000000"/>
            </a:solidFill>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4578" name="Chart 456">
          <a:extLst>
            <a:ext uri="{FF2B5EF4-FFF2-40B4-BE49-F238E27FC236}">
              <a16:creationId xmlns:a16="http://schemas.microsoft.com/office/drawing/2014/main" id="{00000000-0008-0000-1B00-00000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2</xdr:row>
      <xdr:rowOff>0</xdr:rowOff>
    </xdr:from>
    <xdr:to>
      <xdr:col>28</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78962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164067</xdr:colOff>
      <xdr:row>5</xdr:row>
      <xdr:rowOff>38738</xdr:rowOff>
    </xdr:to>
    <xdr:pic>
      <xdr:nvPicPr>
        <xdr:cNvPr id="5" name="Picture 278">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3"/>
        <a:stretch>
          <a:fillRect/>
        </a:stretch>
      </xdr:blipFill>
      <xdr:spPr>
        <a:xfrm>
          <a:off x="160421" y="80211"/>
          <a:ext cx="865909" cy="580159"/>
        </a:xfrm>
        <a:prstGeom prst="rect">
          <a:avLst/>
        </a:prstGeom>
      </xdr:spPr>
    </xdr:pic>
    <xdr:clientData/>
  </xdr:twoCellAnchor>
</xdr:wsDr>
</file>

<file path=xl/drawings/drawing49.xml><?xml version="1.0" encoding="utf-8"?>
<c:userShapes xmlns:c="http://schemas.openxmlformats.org/drawingml/2006/chart">
  <cdr:relSizeAnchor xmlns:cdr="http://schemas.openxmlformats.org/drawingml/2006/chartDrawing">
    <cdr:from>
      <cdr:x>0.09773</cdr:x>
      <cdr:y>0.01815</cdr:y>
    </cdr:from>
    <cdr:to>
      <cdr:x>0.93484</cdr:x>
      <cdr:y>0.10484</cdr:y>
    </cdr:to>
    <cdr:sp macro="" textlink="">
      <cdr:nvSpPr>
        <cdr:cNvPr id="2" name="1 CuadroTexto"/>
        <cdr:cNvSpPr txBox="1"/>
      </cdr:nvSpPr>
      <cdr:spPr>
        <a:xfrm xmlns:a="http://schemas.openxmlformats.org/drawingml/2006/main">
          <a:off x="657225" y="85725"/>
          <a:ext cx="5629274"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PROPORCIÓN</a:t>
          </a:r>
          <a:r>
            <a:rPr lang="es-ES" sz="1400" b="1" baseline="0">
              <a:solidFill>
                <a:sysClr val="windowText" lastClr="000000"/>
              </a:solidFill>
            </a:rPr>
            <a:t> DE VIGILANCIA DE EVENTOS ADVERSOS COMPARATIVO AÑO 2022</a:t>
          </a:r>
          <a:endParaRPr lang="es-ES" sz="1400" b="1">
            <a:solidFill>
              <a:sysClr val="windowText" lastClr="000000"/>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2</xdr:col>
      <xdr:colOff>152400</xdr:colOff>
      <xdr:row>11</xdr:row>
      <xdr:rowOff>95250</xdr:rowOff>
    </xdr:from>
    <xdr:to>
      <xdr:col>16</xdr:col>
      <xdr:colOff>180975</xdr:colOff>
      <xdr:row>27</xdr:row>
      <xdr:rowOff>19050</xdr:rowOff>
    </xdr:to>
    <xdr:graphicFrame macro="">
      <xdr:nvGraphicFramePr>
        <xdr:cNvPr id="2" name="Chart 456">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222739</xdr:colOff>
      <xdr:row>1</xdr:row>
      <xdr:rowOff>51289</xdr:rowOff>
    </xdr:from>
    <xdr:to>
      <xdr:col>27</xdr:col>
      <xdr:colOff>139212</xdr:colOff>
      <xdr:row>4</xdr:row>
      <xdr:rowOff>134405</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11704027" y="124558"/>
          <a:ext cx="1074127" cy="464116"/>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2</xdr:col>
      <xdr:colOff>346363</xdr:colOff>
      <xdr:row>1</xdr:row>
      <xdr:rowOff>8659</xdr:rowOff>
    </xdr:from>
    <xdr:to>
      <xdr:col>4</xdr:col>
      <xdr:colOff>311727</xdr:colOff>
      <xdr:row>5</xdr:row>
      <xdr:rowOff>34636</xdr:rowOff>
    </xdr:to>
    <xdr:pic>
      <xdr:nvPicPr>
        <xdr:cNvPr id="5" name="Picture 278">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stretch>
          <a:fillRect/>
        </a:stretch>
      </xdr:blipFill>
      <xdr:spPr>
        <a:xfrm>
          <a:off x="502227" y="86591"/>
          <a:ext cx="865909" cy="58015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51.xml><?xml version="1.0" encoding="utf-8"?>
<c:userShapes xmlns:c="http://schemas.openxmlformats.org/drawingml/2006/chart">
  <cdr:relSizeAnchor xmlns:cdr="http://schemas.openxmlformats.org/drawingml/2006/chartDrawing">
    <cdr:from>
      <cdr:x>0.09773</cdr:x>
      <cdr:y>0.01815</cdr:y>
    </cdr:from>
    <cdr:to>
      <cdr:x>0.93484</cdr:x>
      <cdr:y>0.10484</cdr:y>
    </cdr:to>
    <cdr:sp macro="" textlink="">
      <cdr:nvSpPr>
        <cdr:cNvPr id="2" name="1 CuadroTexto"/>
        <cdr:cNvSpPr txBox="1"/>
      </cdr:nvSpPr>
      <cdr:spPr>
        <a:xfrm xmlns:a="http://schemas.openxmlformats.org/drawingml/2006/main">
          <a:off x="657225" y="85725"/>
          <a:ext cx="5629274"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CAIDAS HOSPITALARIAS</a:t>
          </a:r>
          <a:r>
            <a:rPr lang="es-ES" sz="1400" b="1" baseline="0">
              <a:solidFill>
                <a:sysClr val="windowText" lastClr="000000"/>
              </a:solidFill>
            </a:rPr>
            <a:t> POR 1000 DIAS PACIENTE COMPARATIVO AÑO 2022</a:t>
          </a:r>
          <a:endParaRPr lang="es-ES" sz="1400" b="1">
            <a:solidFill>
              <a:sysClr val="windowText" lastClr="000000"/>
            </a:solidFill>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53.xml><?xml version="1.0" encoding="utf-8"?>
<c:userShapes xmlns:c="http://schemas.openxmlformats.org/drawingml/2006/chart">
  <cdr:relSizeAnchor xmlns:cdr="http://schemas.openxmlformats.org/drawingml/2006/chartDrawing">
    <cdr:from>
      <cdr:x>0.09773</cdr:x>
      <cdr:y>0.01815</cdr:y>
    </cdr:from>
    <cdr:to>
      <cdr:x>0.93484</cdr:x>
      <cdr:y>0.10484</cdr:y>
    </cdr:to>
    <cdr:sp macro="" textlink="">
      <cdr:nvSpPr>
        <cdr:cNvPr id="2" name="1 CuadroTexto"/>
        <cdr:cNvSpPr txBox="1"/>
      </cdr:nvSpPr>
      <cdr:spPr>
        <a:xfrm xmlns:a="http://schemas.openxmlformats.org/drawingml/2006/main">
          <a:off x="657225" y="85725"/>
          <a:ext cx="5629274"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CAIDAS </a:t>
          </a:r>
          <a:r>
            <a:rPr lang="es-ES" sz="1400" b="1" baseline="0">
              <a:solidFill>
                <a:sysClr val="windowText" lastClr="000000"/>
              </a:solidFill>
            </a:rPr>
            <a:t>PACIENTE S EN URGENCIAS COMPARATIVO AÑO 2022</a:t>
          </a:r>
          <a:endParaRPr lang="es-ES" sz="1400" b="1">
            <a:solidFill>
              <a:sysClr val="windowText" lastClr="000000"/>
            </a:solidFill>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1E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0.02146</cdr:x>
      <cdr:y>0.01815</cdr:y>
    </cdr:from>
    <cdr:to>
      <cdr:x>0.9814</cdr:x>
      <cdr:y>0.10484</cdr:y>
    </cdr:to>
    <cdr:sp macro="" textlink="">
      <cdr:nvSpPr>
        <cdr:cNvPr id="2" name="1 CuadroTexto"/>
        <cdr:cNvSpPr txBox="1"/>
      </cdr:nvSpPr>
      <cdr:spPr>
        <a:xfrm xmlns:a="http://schemas.openxmlformats.org/drawingml/2006/main">
          <a:off x="142875" y="77290"/>
          <a:ext cx="6391275" cy="3691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CAIDAS </a:t>
          </a:r>
          <a:r>
            <a:rPr lang="es-ES" sz="1400" b="1" baseline="0">
              <a:solidFill>
                <a:sysClr val="windowText" lastClr="000000"/>
              </a:solidFill>
            </a:rPr>
            <a:t>PACIENTES EN CONSULTA EXTERNA COMPARATIVO AÑO 2022</a:t>
          </a:r>
          <a:endParaRPr lang="es-ES" sz="1400" b="1">
            <a:solidFill>
              <a:sysClr val="windowText" lastClr="000000"/>
            </a:solidFill>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1F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0.0256</cdr:x>
      <cdr:y>0.01815</cdr:y>
    </cdr:from>
    <cdr:to>
      <cdr:x>0.97611</cdr:x>
      <cdr:y>0.10484</cdr:y>
    </cdr:to>
    <cdr:sp macro="" textlink="">
      <cdr:nvSpPr>
        <cdr:cNvPr id="2" name="1 CuadroTexto"/>
        <cdr:cNvSpPr txBox="1"/>
      </cdr:nvSpPr>
      <cdr:spPr>
        <a:xfrm xmlns:a="http://schemas.openxmlformats.org/drawingml/2006/main">
          <a:off x="142876" y="77290"/>
          <a:ext cx="5305424" cy="3691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CAIDAS </a:t>
          </a:r>
          <a:r>
            <a:rPr lang="es-ES" sz="1400" b="1" baseline="0">
              <a:solidFill>
                <a:sysClr val="windowText" lastClr="000000"/>
              </a:solidFill>
            </a:rPr>
            <a:t>PACIENTES EN LABORATORIO CLÍNICO COMPARATIVO AÑO 2022</a:t>
          </a:r>
          <a:endParaRPr lang="es-ES" sz="1400" b="1">
            <a:solidFill>
              <a:sysClr val="windowText" lastClr="000000"/>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20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0.09773</cdr:x>
      <cdr:y>0.01815</cdr:y>
    </cdr:from>
    <cdr:to>
      <cdr:x>0.93484</cdr:x>
      <cdr:y>0.10484</cdr:y>
    </cdr:to>
    <cdr:sp macro="" textlink="">
      <cdr:nvSpPr>
        <cdr:cNvPr id="2" name="1 CuadroTexto"/>
        <cdr:cNvSpPr txBox="1"/>
      </cdr:nvSpPr>
      <cdr:spPr>
        <a:xfrm xmlns:a="http://schemas.openxmlformats.org/drawingml/2006/main">
          <a:off x="657225" y="85725"/>
          <a:ext cx="5629274"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CAIDAS </a:t>
          </a:r>
          <a:r>
            <a:rPr lang="es-ES" sz="1400" b="1" baseline="0">
              <a:solidFill>
                <a:sysClr val="windowText" lastClr="000000"/>
              </a:solidFill>
            </a:rPr>
            <a:t>PACIENTES EN RADIOLOGÍA COMPARATIVO AÑO 2022</a:t>
          </a:r>
          <a:endParaRPr lang="es-ES" sz="1400" b="1">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0.07663</cdr:x>
      <cdr:y>0.00578</cdr:y>
    </cdr:from>
    <cdr:to>
      <cdr:x>0.95089</cdr:x>
      <cdr:y>0.09178</cdr:y>
    </cdr:to>
    <cdr:sp macro="" textlink="">
      <cdr:nvSpPr>
        <cdr:cNvPr id="2" name="1 CuadroTexto"/>
        <cdr:cNvSpPr txBox="1"/>
      </cdr:nvSpPr>
      <cdr:spPr>
        <a:xfrm xmlns:a="http://schemas.openxmlformats.org/drawingml/2006/main">
          <a:off x="352546" y="19812"/>
          <a:ext cx="4022098" cy="294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t>OPORTUNIDAD EN LA ASIGNACIÓN</a:t>
          </a:r>
          <a:r>
            <a:rPr lang="es-ES" sz="1400" b="1" baseline="0"/>
            <a:t> DE CITAS DE MEDICINA GENERAL COMPARATIVO AÑO 2022</a:t>
          </a:r>
          <a:endParaRPr lang="es-ES" sz="1400" b="1"/>
        </a:p>
      </cdr:txBody>
    </cdr:sp>
  </cdr:relSizeAnchor>
</c:userShapes>
</file>

<file path=xl/drawings/drawing60.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21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61.xml><?xml version="1.0" encoding="utf-8"?>
<c:userShapes xmlns:c="http://schemas.openxmlformats.org/drawingml/2006/chart">
  <cdr:relSizeAnchor xmlns:cdr="http://schemas.openxmlformats.org/drawingml/2006/chartDrawing">
    <cdr:from>
      <cdr:x>0.05065</cdr:x>
      <cdr:y>0.01815</cdr:y>
    </cdr:from>
    <cdr:to>
      <cdr:x>0.97222</cdr:x>
      <cdr:y>0.10484</cdr:y>
    </cdr:to>
    <cdr:sp macro="" textlink="">
      <cdr:nvSpPr>
        <cdr:cNvPr id="2" name="1 CuadroTexto"/>
        <cdr:cNvSpPr txBox="1"/>
      </cdr:nvSpPr>
      <cdr:spPr>
        <a:xfrm xmlns:a="http://schemas.openxmlformats.org/drawingml/2006/main">
          <a:off x="295275" y="77290"/>
          <a:ext cx="5372100" cy="3691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a:t>
          </a:r>
          <a:r>
            <a:rPr lang="es-ES" sz="1400" b="1" baseline="0">
              <a:solidFill>
                <a:sysClr val="windowText" lastClr="000000"/>
              </a:solidFill>
            </a:rPr>
            <a:t> DE </a:t>
          </a:r>
          <a:r>
            <a:rPr lang="es-ES" sz="1400" b="1">
              <a:solidFill>
                <a:sysClr val="windowText" lastClr="000000"/>
              </a:solidFill>
            </a:rPr>
            <a:t>CAIDAS </a:t>
          </a:r>
          <a:r>
            <a:rPr lang="es-ES" sz="1400" b="1" baseline="0">
              <a:solidFill>
                <a:sysClr val="windowText" lastClr="000000"/>
              </a:solidFill>
            </a:rPr>
            <a:t>PACIENTES CLASIFICADAS COMO EVENTO ADVERSO  COMPARATIVO AÑO 2022</a:t>
          </a:r>
          <a:endParaRPr lang="es-ES" sz="1400" b="1">
            <a:solidFill>
              <a:sysClr val="windowText" lastClr="000000"/>
            </a:solidFill>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22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0.09773</cdr:x>
      <cdr:y>0.01815</cdr:y>
    </cdr:from>
    <cdr:to>
      <cdr:x>0.93484</cdr:x>
      <cdr:y>0.10484</cdr:y>
    </cdr:to>
    <cdr:sp macro="" textlink="">
      <cdr:nvSpPr>
        <cdr:cNvPr id="2" name="1 CuadroTexto"/>
        <cdr:cNvSpPr txBox="1"/>
      </cdr:nvSpPr>
      <cdr:spPr>
        <a:xfrm xmlns:a="http://schemas.openxmlformats.org/drawingml/2006/main">
          <a:off x="657225" y="85725"/>
          <a:ext cx="5629274"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CAIDAS </a:t>
          </a:r>
          <a:r>
            <a:rPr lang="es-ES" sz="1400" b="1" baseline="0">
              <a:solidFill>
                <a:sysClr val="windowText" lastClr="000000"/>
              </a:solidFill>
            </a:rPr>
            <a:t>PACIENTES CLASIFICADAS COMO INCIDENTE  COMPARATIVO AÑO 2022</a:t>
          </a:r>
          <a:endParaRPr lang="es-ES" sz="1400" b="1">
            <a:solidFill>
              <a:sysClr val="windowText" lastClr="000000"/>
            </a:solidFill>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0.0156</cdr:x>
      <cdr:y>0.01815</cdr:y>
    </cdr:from>
    <cdr:to>
      <cdr:x>0.9792</cdr:x>
      <cdr:y>0.10484</cdr:y>
    </cdr:to>
    <cdr:sp macro="" textlink="">
      <cdr:nvSpPr>
        <cdr:cNvPr id="2" name="1 CuadroTexto"/>
        <cdr:cNvSpPr txBox="1"/>
      </cdr:nvSpPr>
      <cdr:spPr>
        <a:xfrm xmlns:a="http://schemas.openxmlformats.org/drawingml/2006/main">
          <a:off x="85725" y="77290"/>
          <a:ext cx="5295900" cy="3691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EVENTOS ADVERSOS RELACIONADAS CON MEDICAMENTOS EN HOSPITALIZACIÓN</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67.xml><?xml version="1.0" encoding="utf-8"?>
<c:userShapes xmlns:c="http://schemas.openxmlformats.org/drawingml/2006/chart">
  <cdr:relSizeAnchor xmlns:cdr="http://schemas.openxmlformats.org/drawingml/2006/chartDrawing">
    <cdr:from>
      <cdr:x>0.09773</cdr:x>
      <cdr:y>0.01815</cdr:y>
    </cdr:from>
    <cdr:to>
      <cdr:x>0.93484</cdr:x>
      <cdr:y>0.10484</cdr:y>
    </cdr:to>
    <cdr:sp macro="" textlink="">
      <cdr:nvSpPr>
        <cdr:cNvPr id="2" name="1 CuadroTexto"/>
        <cdr:cNvSpPr txBox="1"/>
      </cdr:nvSpPr>
      <cdr:spPr>
        <a:xfrm xmlns:a="http://schemas.openxmlformats.org/drawingml/2006/main">
          <a:off x="657225" y="85725"/>
          <a:ext cx="5629274"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EVENTOS ADVERSOS RELACIONADOS CON MEDICAMENTOS EN URGENCIAS</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7896225"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25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0.09773</cdr:x>
      <cdr:y>0.01815</cdr:y>
    </cdr:from>
    <cdr:to>
      <cdr:x>0.93484</cdr:x>
      <cdr:y>0.10484</cdr:y>
    </cdr:to>
    <cdr:sp macro="" textlink="">
      <cdr:nvSpPr>
        <cdr:cNvPr id="2" name="1 CuadroTexto"/>
        <cdr:cNvSpPr txBox="1"/>
      </cdr:nvSpPr>
      <cdr:spPr>
        <a:xfrm xmlns:a="http://schemas.openxmlformats.org/drawingml/2006/main">
          <a:off x="657225" y="85725"/>
          <a:ext cx="5629274"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TASA DE PACIENTES CON ULCERAS DE PRESIÓN EN HOSPITALIZACIÓN</a:t>
          </a:r>
          <a:r>
            <a:rPr lang="es-ES" sz="1400" b="1" baseline="0">
              <a:solidFill>
                <a:sysClr val="windowText" lastClr="000000"/>
              </a:solidFill>
            </a:rPr>
            <a:t>  COMPARATIVO AÑO 2022</a:t>
          </a:r>
          <a:endParaRPr lang="es-ES" sz="1400" b="1">
            <a:solidFill>
              <a:sysClr val="windowText" lastClr="000000"/>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2</xdr:col>
      <xdr:colOff>152400</xdr:colOff>
      <xdr:row>11</xdr:row>
      <xdr:rowOff>95250</xdr:rowOff>
    </xdr:from>
    <xdr:to>
      <xdr:col>16</xdr:col>
      <xdr:colOff>180975</xdr:colOff>
      <xdr:row>27</xdr:row>
      <xdr:rowOff>19050</xdr:rowOff>
    </xdr:to>
    <xdr:graphicFrame macro="">
      <xdr:nvGraphicFramePr>
        <xdr:cNvPr id="2" name="Chart 456">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95250</xdr:colOff>
      <xdr:row>2</xdr:row>
      <xdr:rowOff>19050</xdr:rowOff>
    </xdr:from>
    <xdr:to>
      <xdr:col>28</xdr:col>
      <xdr:colOff>47625</xdr:colOff>
      <xdr:row>4</xdr:row>
      <xdr:rowOff>160782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12639675" y="152400"/>
          <a:ext cx="1114425"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161925</xdr:colOff>
      <xdr:row>1</xdr:row>
      <xdr:rowOff>19050</xdr:rowOff>
    </xdr:from>
    <xdr:to>
      <xdr:col>3</xdr:col>
      <xdr:colOff>580159</xdr:colOff>
      <xdr:row>5</xdr:row>
      <xdr:rowOff>56284</xdr:rowOff>
    </xdr:to>
    <xdr:pic>
      <xdr:nvPicPr>
        <xdr:cNvPr id="5" name="Picture 278">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stretch>
          <a:fillRect/>
        </a:stretch>
      </xdr:blipFill>
      <xdr:spPr>
        <a:xfrm>
          <a:off x="314325" y="95250"/>
          <a:ext cx="865909" cy="58015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a:off x="86582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3</xdr:col>
      <xdr:colOff>418234</xdr:colOff>
      <xdr:row>5</xdr:row>
      <xdr:rowOff>37234</xdr:rowOff>
    </xdr:to>
    <xdr:pic>
      <xdr:nvPicPr>
        <xdr:cNvPr id="5" name="Picture 278">
          <a:extLst>
            <a:ext uri="{FF2B5EF4-FFF2-40B4-BE49-F238E27FC236}">
              <a16:creationId xmlns:a16="http://schemas.microsoft.com/office/drawing/2014/main" id="{00000000-0008-0000-26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71.xml><?xml version="1.0" encoding="utf-8"?>
<c:userShapes xmlns:c="http://schemas.openxmlformats.org/drawingml/2006/chart">
  <cdr:relSizeAnchor xmlns:cdr="http://schemas.openxmlformats.org/drawingml/2006/chartDrawing">
    <cdr:from>
      <cdr:x>0.01517</cdr:x>
      <cdr:y>0.01815</cdr:y>
    </cdr:from>
    <cdr:to>
      <cdr:x>0.97572</cdr:x>
      <cdr:y>0.10484</cdr:y>
    </cdr:to>
    <cdr:sp macro="" textlink="">
      <cdr:nvSpPr>
        <cdr:cNvPr id="2" name="1 CuadroTexto"/>
        <cdr:cNvSpPr txBox="1"/>
      </cdr:nvSpPr>
      <cdr:spPr>
        <a:xfrm xmlns:a="http://schemas.openxmlformats.org/drawingml/2006/main">
          <a:off x="95250" y="77290"/>
          <a:ext cx="6029325" cy="3691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PROPORCIÓN</a:t>
          </a:r>
          <a:r>
            <a:rPr lang="es-ES" sz="1400" b="1" baseline="0">
              <a:solidFill>
                <a:sysClr val="windowText" lastClr="000000"/>
              </a:solidFill>
            </a:rPr>
            <a:t> DE PACIENTES REMITIDOS A NIVELES SUPERIORES DESDE SERVICIOS AMBULATORIO Y HOSPITALARIO  COMPARATIVO AÑO 2022</a:t>
          </a:r>
          <a:endParaRPr lang="es-ES" sz="1400" b="1">
            <a:solidFill>
              <a:sysClr val="windowText" lastClr="000000"/>
            </a:solidFill>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2</xdr:col>
      <xdr:colOff>142875</xdr:colOff>
      <xdr:row>11</xdr:row>
      <xdr:rowOff>19050</xdr:rowOff>
    </xdr:from>
    <xdr:to>
      <xdr:col>16</xdr:col>
      <xdr:colOff>152400</xdr:colOff>
      <xdr:row>27</xdr:row>
      <xdr:rowOff>124558</xdr:rowOff>
    </xdr:to>
    <xdr:graphicFrame macro="">
      <xdr:nvGraphicFramePr>
        <xdr:cNvPr id="2" name="Chart 456">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a:off x="78962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27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73.xml><?xml version="1.0" encoding="utf-8"?>
<c:userShapes xmlns:c="http://schemas.openxmlformats.org/drawingml/2006/chart">
  <cdr:relSizeAnchor xmlns:cdr="http://schemas.openxmlformats.org/drawingml/2006/chartDrawing">
    <cdr:from>
      <cdr:x>0.04333</cdr:x>
      <cdr:y>0.01815</cdr:y>
    </cdr:from>
    <cdr:to>
      <cdr:x>0.93484</cdr:x>
      <cdr:y>0.10484</cdr:y>
    </cdr:to>
    <cdr:sp macro="" textlink="">
      <cdr:nvSpPr>
        <cdr:cNvPr id="2" name="1 CuadroTexto"/>
        <cdr:cNvSpPr txBox="1"/>
      </cdr:nvSpPr>
      <cdr:spPr>
        <a:xfrm xmlns:a="http://schemas.openxmlformats.org/drawingml/2006/main">
          <a:off x="238125" y="77290"/>
          <a:ext cx="4899686" cy="3691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PROPORCIÓN</a:t>
          </a:r>
          <a:r>
            <a:rPr lang="es-ES" sz="1400" b="1" baseline="0">
              <a:solidFill>
                <a:sysClr val="windowText" lastClr="000000"/>
              </a:solidFill>
            </a:rPr>
            <a:t> DE PARTOS REMITIDOS A NIVELES SUPERIORES  COMPARATIVO AÑO 2022</a:t>
          </a:r>
          <a:endParaRPr lang="es-ES" sz="1400" b="1">
            <a:solidFill>
              <a:sysClr val="windowText" lastClr="000000"/>
            </a:solidFill>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1027" name="Chart 456">
          <a:extLst>
            <a:ext uri="{FF2B5EF4-FFF2-40B4-BE49-F238E27FC236}">
              <a16:creationId xmlns:a16="http://schemas.microsoft.com/office/drawing/2014/main" id="{00000000-0008-0000-2800-00000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800-000003000000}"/>
            </a:ext>
          </a:extLst>
        </xdr:cNvPr>
        <xdr:cNvSpPr/>
      </xdr:nvSpPr>
      <xdr:spPr>
        <a:xfrm>
          <a:off x="74009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246784</xdr:colOff>
      <xdr:row>5</xdr:row>
      <xdr:rowOff>37234</xdr:rowOff>
    </xdr:to>
    <xdr:pic>
      <xdr:nvPicPr>
        <xdr:cNvPr id="5" name="Picture 278">
          <a:extLst>
            <a:ext uri="{FF2B5EF4-FFF2-40B4-BE49-F238E27FC236}">
              <a16:creationId xmlns:a16="http://schemas.microsoft.com/office/drawing/2014/main" id="{00000000-0008-0000-28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TASA DE SATISFACCIÓN</a:t>
          </a:r>
          <a:r>
            <a:rPr lang="es-ES" sz="1400" b="1" baseline="0">
              <a:solidFill>
                <a:sysClr val="windowText" lastClr="000000"/>
              </a:solidFill>
            </a:rPr>
            <a:t> GLOBAL DE LOS USUARIOS COMPARATIVO AÑO 2022</a:t>
          </a:r>
          <a:endParaRPr lang="es-ES" sz="1400" b="1">
            <a:solidFill>
              <a:sysClr val="windowText" lastClr="000000"/>
            </a:solidFill>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2</xdr:col>
      <xdr:colOff>142875</xdr:colOff>
      <xdr:row>11</xdr:row>
      <xdr:rowOff>133350</xdr:rowOff>
    </xdr:from>
    <xdr:to>
      <xdr:col>16</xdr:col>
      <xdr:colOff>190500</xdr:colOff>
      <xdr:row>28</xdr:row>
      <xdr:rowOff>19050</xdr:rowOff>
    </xdr:to>
    <xdr:graphicFrame macro="">
      <xdr:nvGraphicFramePr>
        <xdr:cNvPr id="2" name="Chart 456">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900-000003000000}"/>
            </a:ext>
          </a:extLst>
        </xdr:cNvPr>
        <xdr:cNvSpPr/>
      </xdr:nvSpPr>
      <xdr:spPr>
        <a:xfrm>
          <a:off x="8667750"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5" name="Picture 278">
          <a:extLst>
            <a:ext uri="{FF2B5EF4-FFF2-40B4-BE49-F238E27FC236}">
              <a16:creationId xmlns:a16="http://schemas.microsoft.com/office/drawing/2014/main" id="{00000000-0008-0000-29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0.06352</cdr:x>
      <cdr:y>0</cdr:y>
    </cdr:from>
    <cdr:to>
      <cdr:x>0.93648</cdr:x>
      <cdr:y>0.08687</cdr:y>
    </cdr:to>
    <cdr:sp macro="" textlink="">
      <cdr:nvSpPr>
        <cdr:cNvPr id="2" name="1 CuadroTexto"/>
        <cdr:cNvSpPr txBox="1"/>
      </cdr:nvSpPr>
      <cdr:spPr>
        <a:xfrm xmlns:a="http://schemas.openxmlformats.org/drawingml/2006/main">
          <a:off x="282548" y="0"/>
          <a:ext cx="3883079" cy="313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DE PRIMERA VEZ GINECOLOGIA COMPARATIVO AÑO 2022</a:t>
          </a:r>
          <a:endParaRPr lang="es-ES" sz="1400" b="1">
            <a:solidFill>
              <a:sysClr val="windowText" lastClr="000000"/>
            </a:solidFill>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2</xdr:col>
      <xdr:colOff>142875</xdr:colOff>
      <xdr:row>11</xdr:row>
      <xdr:rowOff>133350</xdr:rowOff>
    </xdr:from>
    <xdr:to>
      <xdr:col>16</xdr:col>
      <xdr:colOff>190500</xdr:colOff>
      <xdr:row>28</xdr:row>
      <xdr:rowOff>19050</xdr:rowOff>
    </xdr:to>
    <xdr:graphicFrame macro="">
      <xdr:nvGraphicFramePr>
        <xdr:cNvPr id="2" name="Chart 456">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xdr:row>
      <xdr:rowOff>0</xdr:rowOff>
    </xdr:from>
    <xdr:to>
      <xdr:col>26</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A00-000003000000}"/>
            </a:ext>
          </a:extLst>
        </xdr:cNvPr>
        <xdr:cNvSpPr/>
      </xdr:nvSpPr>
      <xdr:spPr>
        <a:xfrm>
          <a:off x="810577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5" name="Picture 278">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79.xml><?xml version="1.0" encoding="utf-8"?>
<c:userShapes xmlns:c="http://schemas.openxmlformats.org/drawingml/2006/chart">
  <cdr:relSizeAnchor xmlns:cdr="http://schemas.openxmlformats.org/drawingml/2006/chartDrawing">
    <cdr:from>
      <cdr:x>0.06352</cdr:x>
      <cdr:y>0</cdr:y>
    </cdr:from>
    <cdr:to>
      <cdr:x>0.93648</cdr:x>
      <cdr:y>0.08687</cdr:y>
    </cdr:to>
    <cdr:sp macro="" textlink="">
      <cdr:nvSpPr>
        <cdr:cNvPr id="2" name="1 CuadroTexto"/>
        <cdr:cNvSpPr txBox="1"/>
      </cdr:nvSpPr>
      <cdr:spPr>
        <a:xfrm xmlns:a="http://schemas.openxmlformats.org/drawingml/2006/main">
          <a:off x="282548" y="0"/>
          <a:ext cx="3883079" cy="313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GINECOLOGIA COMPARATIVO AÑO 2022</a:t>
          </a:r>
          <a:endParaRPr lang="es-ES" sz="1400" b="1">
            <a:solidFill>
              <a:sysClr val="windowText" lastClr="00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0.07663</cdr:x>
      <cdr:y>0.00578</cdr:y>
    </cdr:from>
    <cdr:to>
      <cdr:x>0.95089</cdr:x>
      <cdr:y>0.09178</cdr:y>
    </cdr:to>
    <cdr:sp macro="" textlink="">
      <cdr:nvSpPr>
        <cdr:cNvPr id="2" name="1 CuadroTexto"/>
        <cdr:cNvSpPr txBox="1"/>
      </cdr:nvSpPr>
      <cdr:spPr>
        <a:xfrm xmlns:a="http://schemas.openxmlformats.org/drawingml/2006/main">
          <a:off x="352546" y="19812"/>
          <a:ext cx="4022098" cy="294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200" b="1"/>
            <a:t>OPORTUNIDAD EN LA ASIGNACIÓN</a:t>
          </a:r>
          <a:r>
            <a:rPr lang="es-ES" sz="1200" b="1" baseline="0"/>
            <a:t> DE CITAS EN ORTOPEDIA </a:t>
          </a:r>
          <a:r>
            <a:rPr lang="es-ES" sz="1200" b="1" baseline="0">
              <a:effectLst/>
              <a:latin typeface="Calibri"/>
              <a:ea typeface="+mn-ea"/>
              <a:cs typeface="+mn-cs"/>
            </a:rPr>
            <a:t>COMPARATIVO AÑO 2022</a:t>
          </a:r>
          <a:endParaRPr lang="es-ES" sz="1200" b="1"/>
        </a:p>
      </cdr:txBody>
    </cdr:sp>
  </cdr:relSizeAnchor>
</c:userShapes>
</file>

<file path=xl/drawings/drawing80.xml><?xml version="1.0" encoding="utf-8"?>
<xdr:wsDr xmlns:xdr="http://schemas.openxmlformats.org/drawingml/2006/spreadsheetDrawing" xmlns:a="http://schemas.openxmlformats.org/drawingml/2006/main">
  <xdr:twoCellAnchor>
    <xdr:from>
      <xdr:col>2</xdr:col>
      <xdr:colOff>209550</xdr:colOff>
      <xdr:row>11</xdr:row>
      <xdr:rowOff>95250</xdr:rowOff>
    </xdr:from>
    <xdr:to>
      <xdr:col>16</xdr:col>
      <xdr:colOff>257175</xdr:colOff>
      <xdr:row>27</xdr:row>
      <xdr:rowOff>200025</xdr:rowOff>
    </xdr:to>
    <xdr:graphicFrame macro="">
      <xdr:nvGraphicFramePr>
        <xdr:cNvPr id="2" name="Chart 456">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B00-000003000000}"/>
            </a:ext>
          </a:extLst>
        </xdr:cNvPr>
        <xdr:cNvSpPr/>
      </xdr:nvSpPr>
      <xdr:spPr>
        <a:xfrm>
          <a:off x="78105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227734</xdr:colOff>
      <xdr:row>5</xdr:row>
      <xdr:rowOff>37234</xdr:rowOff>
    </xdr:to>
    <xdr:pic>
      <xdr:nvPicPr>
        <xdr:cNvPr id="5" name="Picture 278">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81.xml><?xml version="1.0" encoding="utf-8"?>
<c:userShapes xmlns:c="http://schemas.openxmlformats.org/drawingml/2006/chart">
  <cdr:relSizeAnchor xmlns:cdr="http://schemas.openxmlformats.org/drawingml/2006/chartDrawing">
    <cdr:from>
      <cdr:x>0.06352</cdr:x>
      <cdr:y>0</cdr:y>
    </cdr:from>
    <cdr:to>
      <cdr:x>0.93648</cdr:x>
      <cdr:y>0.08687</cdr:y>
    </cdr:to>
    <cdr:sp macro="" textlink="">
      <cdr:nvSpPr>
        <cdr:cNvPr id="2" name="1 CuadroTexto"/>
        <cdr:cNvSpPr txBox="1"/>
      </cdr:nvSpPr>
      <cdr:spPr>
        <a:xfrm xmlns:a="http://schemas.openxmlformats.org/drawingml/2006/main">
          <a:off x="282548" y="0"/>
          <a:ext cx="3883079" cy="313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OBSTETRICIA COMPARATIVO AÑO 2022</a:t>
          </a:r>
        </a:p>
      </cdr:txBody>
    </cdr:sp>
  </cdr:relSizeAnchor>
</c:userShapes>
</file>

<file path=xl/drawings/drawing82.xml><?xml version="1.0" encoding="utf-8"?>
<xdr:wsDr xmlns:xdr="http://schemas.openxmlformats.org/drawingml/2006/spreadsheetDrawing" xmlns:a="http://schemas.openxmlformats.org/drawingml/2006/main">
  <xdr:twoCellAnchor>
    <xdr:from>
      <xdr:col>2</xdr:col>
      <xdr:colOff>209550</xdr:colOff>
      <xdr:row>11</xdr:row>
      <xdr:rowOff>95250</xdr:rowOff>
    </xdr:from>
    <xdr:to>
      <xdr:col>16</xdr:col>
      <xdr:colOff>257175</xdr:colOff>
      <xdr:row>27</xdr:row>
      <xdr:rowOff>200025</xdr:rowOff>
    </xdr:to>
    <xdr:graphicFrame macro="">
      <xdr:nvGraphicFramePr>
        <xdr:cNvPr id="2" name="Chart 456">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27</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C00-000003000000}"/>
            </a:ext>
          </a:extLst>
        </xdr:cNvPr>
        <xdr:cNvSpPr/>
      </xdr:nvSpPr>
      <xdr:spPr>
        <a:xfrm>
          <a:off x="8553450" y="133350"/>
          <a:ext cx="978408" cy="46558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222971</xdr:colOff>
      <xdr:row>5</xdr:row>
      <xdr:rowOff>20566</xdr:rowOff>
    </xdr:to>
    <xdr:pic>
      <xdr:nvPicPr>
        <xdr:cNvPr id="5" name="Picture 278">
          <a:extLst>
            <a:ext uri="{FF2B5EF4-FFF2-40B4-BE49-F238E27FC236}">
              <a16:creationId xmlns:a16="http://schemas.microsoft.com/office/drawing/2014/main" id="{00000000-0008-0000-2C00-000005000000}"/>
            </a:ext>
          </a:extLst>
        </xdr:cNvPr>
        <xdr:cNvPicPr/>
      </xdr:nvPicPr>
      <xdr:blipFill>
        <a:blip xmlns:r="http://schemas.openxmlformats.org/officeDocument/2006/relationships" r:embed="rId3"/>
        <a:stretch>
          <a:fillRect/>
        </a:stretch>
      </xdr:blipFill>
      <xdr:spPr>
        <a:xfrm>
          <a:off x="142875" y="71438"/>
          <a:ext cx="865909" cy="580159"/>
        </a:xfrm>
        <a:prstGeom prst="rect">
          <a:avLst/>
        </a:prstGeom>
      </xdr:spPr>
    </xdr:pic>
    <xdr:clientData/>
  </xdr:twoCellAnchor>
</xdr:wsDr>
</file>

<file path=xl/drawings/drawing83.xml><?xml version="1.0" encoding="utf-8"?>
<c:userShapes xmlns:c="http://schemas.openxmlformats.org/drawingml/2006/chart">
  <cdr:relSizeAnchor xmlns:cdr="http://schemas.openxmlformats.org/drawingml/2006/chartDrawing">
    <cdr:from>
      <cdr:x>0.06352</cdr:x>
      <cdr:y>0</cdr:y>
    </cdr:from>
    <cdr:to>
      <cdr:x>0.93648</cdr:x>
      <cdr:y>0.08687</cdr:y>
    </cdr:to>
    <cdr:sp macro="" textlink="">
      <cdr:nvSpPr>
        <cdr:cNvPr id="2" name="1 CuadroTexto"/>
        <cdr:cNvSpPr txBox="1"/>
      </cdr:nvSpPr>
      <cdr:spPr>
        <a:xfrm xmlns:a="http://schemas.openxmlformats.org/drawingml/2006/main">
          <a:off x="282548" y="0"/>
          <a:ext cx="3883079" cy="313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400" b="1">
              <a:solidFill>
                <a:sysClr val="windowText" lastClr="000000"/>
              </a:solidFill>
            </a:rPr>
            <a:t>OPORTUNIDAD EN LA ASIGNACIÓN</a:t>
          </a:r>
          <a:r>
            <a:rPr lang="es-ES" sz="1400" b="1" baseline="0">
              <a:solidFill>
                <a:sysClr val="windowText" lastClr="000000"/>
              </a:solidFill>
            </a:rPr>
            <a:t> DE CITAS DE PRIMERA VEZ EN  OBSTETRICIA COMPARATIVO AÑO 2022</a:t>
          </a:r>
        </a:p>
      </cdr:txBody>
    </cdr:sp>
  </cdr:relSizeAnchor>
</c:userShapes>
</file>

<file path=xl/drawings/drawing84.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2D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D00-000003000000}"/>
            </a:ext>
          </a:extLst>
        </xdr:cNvPr>
        <xdr:cNvSpPr/>
      </xdr:nvSpPr>
      <xdr:spPr>
        <a:xfrm>
          <a:off x="80105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256309</xdr:colOff>
      <xdr:row>5</xdr:row>
      <xdr:rowOff>37234</xdr:rowOff>
    </xdr:to>
    <xdr:pic>
      <xdr:nvPicPr>
        <xdr:cNvPr id="5" name="Picture 278">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85.xml><?xml version="1.0" encoding="utf-8"?>
<c:userShapes xmlns:c="http://schemas.openxmlformats.org/drawingml/2006/chart">
  <cdr:relSizeAnchor xmlns:cdr="http://schemas.openxmlformats.org/drawingml/2006/chartDrawing">
    <cdr:from>
      <cdr:x>0.08419</cdr:x>
      <cdr:y>0.00942</cdr:y>
    </cdr:from>
    <cdr:to>
      <cdr:x>0.95876</cdr:x>
      <cdr:y>0.09867</cdr:y>
    </cdr:to>
    <cdr:sp macro="" textlink="">
      <cdr:nvSpPr>
        <cdr:cNvPr id="2" name="1 CuadroTexto"/>
        <cdr:cNvSpPr txBox="1"/>
      </cdr:nvSpPr>
      <cdr:spPr>
        <a:xfrm xmlns:a="http://schemas.openxmlformats.org/drawingml/2006/main">
          <a:off x="466725" y="37830"/>
          <a:ext cx="4848225" cy="35841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300" b="1">
              <a:solidFill>
                <a:sysClr val="windowText" lastClr="000000"/>
              </a:solidFill>
            </a:rPr>
            <a:t>OPORTUNIDAD</a:t>
          </a:r>
          <a:r>
            <a:rPr lang="es-ES" sz="1300" b="1" baseline="0">
              <a:solidFill>
                <a:sysClr val="windowText" lastClr="000000"/>
              </a:solidFill>
            </a:rPr>
            <a:t>  DE SERVICIOS DE IMAGENOLOGIA Y DIAGNOSTICO GENERAL RADIOLOGIA SIMPLE COMPARATIVO AÑO 2022</a:t>
          </a:r>
          <a:endParaRPr lang="es-ES" sz="1300" b="1">
            <a:solidFill>
              <a:sysClr val="windowText" lastClr="000000"/>
            </a:solidFill>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2E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E00-000003000000}"/>
            </a:ext>
          </a:extLst>
        </xdr:cNvPr>
        <xdr:cNvSpPr/>
      </xdr:nvSpPr>
      <xdr:spPr>
        <a:xfrm>
          <a:off x="818197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265834</xdr:colOff>
      <xdr:row>5</xdr:row>
      <xdr:rowOff>37234</xdr:rowOff>
    </xdr:to>
    <xdr:pic>
      <xdr:nvPicPr>
        <xdr:cNvPr id="5" name="Picture 278">
          <a:extLst>
            <a:ext uri="{FF2B5EF4-FFF2-40B4-BE49-F238E27FC236}">
              <a16:creationId xmlns:a16="http://schemas.microsoft.com/office/drawing/2014/main" id="{00000000-0008-0000-2E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87.xml><?xml version="1.0" encoding="utf-8"?>
<c:userShapes xmlns:c="http://schemas.openxmlformats.org/drawingml/2006/chart">
  <cdr:relSizeAnchor xmlns:cdr="http://schemas.openxmlformats.org/drawingml/2006/chartDrawing">
    <cdr:from>
      <cdr:x>0.06425</cdr:x>
      <cdr:y>0.00942</cdr:y>
    </cdr:from>
    <cdr:to>
      <cdr:x>0.95552</cdr:x>
      <cdr:y>0.14727</cdr:y>
    </cdr:to>
    <cdr:sp macro="" textlink="">
      <cdr:nvSpPr>
        <cdr:cNvPr id="2" name="1 CuadroTexto"/>
        <cdr:cNvSpPr txBox="1"/>
      </cdr:nvSpPr>
      <cdr:spPr>
        <a:xfrm xmlns:a="http://schemas.openxmlformats.org/drawingml/2006/main">
          <a:off x="371476" y="35945"/>
          <a:ext cx="5153024" cy="52603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300" b="1">
              <a:solidFill>
                <a:sysClr val="windowText" lastClr="000000"/>
              </a:solidFill>
            </a:rPr>
            <a:t>OPORTUNIDAD</a:t>
          </a:r>
          <a:r>
            <a:rPr lang="es-ES" sz="1300" b="1" baseline="0">
              <a:solidFill>
                <a:sysClr val="windowText" lastClr="000000"/>
              </a:solidFill>
            </a:rPr>
            <a:t>  DE SERVICIOS DE IMAGENOLOGIA Y DIAGNOSTICO ESPECIALIZADO TAC - OTROS COMPARATIVO AÑO 2022</a:t>
          </a:r>
          <a:endParaRPr lang="es-ES" sz="1300" b="1">
            <a:solidFill>
              <a:sysClr val="windowText" lastClr="000000"/>
            </a:solidFill>
          </a:endParaRPr>
        </a:p>
      </cdr:txBody>
    </cdr:sp>
  </cdr:relSizeAnchor>
</c:userShapes>
</file>

<file path=xl/drawings/drawing88.xml><?xml version="1.0" encoding="utf-8"?>
<xdr:wsDr xmlns:xdr="http://schemas.openxmlformats.org/drawingml/2006/spreadsheetDrawing" xmlns:a="http://schemas.openxmlformats.org/drawingml/2006/main">
  <xdr:twoCellAnchor>
    <xdr:from>
      <xdr:col>2</xdr:col>
      <xdr:colOff>219075</xdr:colOff>
      <xdr:row>11</xdr:row>
      <xdr:rowOff>66675</xdr:rowOff>
    </xdr:from>
    <xdr:to>
      <xdr:col>16</xdr:col>
      <xdr:colOff>276225</xdr:colOff>
      <xdr:row>26</xdr:row>
      <xdr:rowOff>177312</xdr:rowOff>
    </xdr:to>
    <xdr:graphicFrame macro="">
      <xdr:nvGraphicFramePr>
        <xdr:cNvPr id="457" name="Chart 456">
          <a:extLst>
            <a:ext uri="{FF2B5EF4-FFF2-40B4-BE49-F238E27FC236}">
              <a16:creationId xmlns:a16="http://schemas.microsoft.com/office/drawing/2014/main" id="{00000000-0008-0000-2F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2F00-000003000000}"/>
            </a:ext>
          </a:extLst>
        </xdr:cNvPr>
        <xdr:cNvSpPr/>
      </xdr:nvSpPr>
      <xdr:spPr>
        <a:xfrm>
          <a:off x="84772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227734</xdr:colOff>
      <xdr:row>5</xdr:row>
      <xdr:rowOff>37234</xdr:rowOff>
    </xdr:to>
    <xdr:pic>
      <xdr:nvPicPr>
        <xdr:cNvPr id="5" name="Picture 278">
          <a:extLst>
            <a:ext uri="{FF2B5EF4-FFF2-40B4-BE49-F238E27FC236}">
              <a16:creationId xmlns:a16="http://schemas.microsoft.com/office/drawing/2014/main" id="{00000000-0008-0000-2F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89.xml><?xml version="1.0" encoding="utf-8"?>
<c:userShapes xmlns:c="http://schemas.openxmlformats.org/drawingml/2006/chart">
  <cdr:relSizeAnchor xmlns:cdr="http://schemas.openxmlformats.org/drawingml/2006/chartDrawing">
    <cdr:from>
      <cdr:x>0.08906</cdr:x>
      <cdr:y>0.04904</cdr:y>
    </cdr:from>
    <cdr:to>
      <cdr:x>0.93511</cdr:x>
      <cdr:y>0.13829</cdr:y>
    </cdr:to>
    <cdr:sp macro="" textlink="">
      <cdr:nvSpPr>
        <cdr:cNvPr id="2" name="1 CuadroTexto"/>
        <cdr:cNvSpPr txBox="1"/>
      </cdr:nvSpPr>
      <cdr:spPr>
        <a:xfrm xmlns:a="http://schemas.openxmlformats.org/drawingml/2006/main">
          <a:off x="666750" y="176846"/>
          <a:ext cx="6334097" cy="32186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300" b="1">
              <a:solidFill>
                <a:sysClr val="windowText" lastClr="000000"/>
              </a:solidFill>
            </a:rPr>
            <a:t>OPORTUNIDAD</a:t>
          </a:r>
          <a:r>
            <a:rPr lang="es-ES" sz="1300" b="1" baseline="0">
              <a:solidFill>
                <a:sysClr val="windowText" lastClr="000000"/>
              </a:solidFill>
            </a:rPr>
            <a:t>  TOMA DE MUESTRAS LABORATORIO BASICO COMPARATIVO AÑO 2022</a:t>
          </a:r>
          <a:endParaRPr lang="es-ES" sz="1300" b="1">
            <a:solidFill>
              <a:sysClr val="windowText" lastClr="000000"/>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2</xdr:col>
      <xdr:colOff>152400</xdr:colOff>
      <xdr:row>11</xdr:row>
      <xdr:rowOff>95250</xdr:rowOff>
    </xdr:from>
    <xdr:to>
      <xdr:col>16</xdr:col>
      <xdr:colOff>180975</xdr:colOff>
      <xdr:row>27</xdr:row>
      <xdr:rowOff>19050</xdr:rowOff>
    </xdr:to>
    <xdr:graphicFrame macro="">
      <xdr:nvGraphicFramePr>
        <xdr:cNvPr id="2" name="Chart 456">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84665</xdr:colOff>
      <xdr:row>1</xdr:row>
      <xdr:rowOff>19050</xdr:rowOff>
    </xdr:from>
    <xdr:to>
      <xdr:col>25</xdr:col>
      <xdr:colOff>130682</xdr:colOff>
      <xdr:row>4</xdr:row>
      <xdr:rowOff>103632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12901082" y="93133"/>
          <a:ext cx="1210183" cy="454999"/>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50992</xdr:rowOff>
    </xdr:to>
    <xdr:pic>
      <xdr:nvPicPr>
        <xdr:cNvPr id="4" name="Picture 278">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3"/>
        <a:stretch>
          <a:fillRect/>
        </a:stretch>
      </xdr:blipFill>
      <xdr:spPr>
        <a:xfrm>
          <a:off x="152400" y="76200"/>
          <a:ext cx="865909" cy="593917"/>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2</xdr:col>
      <xdr:colOff>171450</xdr:colOff>
      <xdr:row>11</xdr:row>
      <xdr:rowOff>57150</xdr:rowOff>
    </xdr:from>
    <xdr:to>
      <xdr:col>16</xdr:col>
      <xdr:colOff>228600</xdr:colOff>
      <xdr:row>26</xdr:row>
      <xdr:rowOff>167787</xdr:rowOff>
    </xdr:to>
    <xdr:graphicFrame macro="">
      <xdr:nvGraphicFramePr>
        <xdr:cNvPr id="457" name="Chart 456">
          <a:extLst>
            <a:ext uri="{FF2B5EF4-FFF2-40B4-BE49-F238E27FC236}">
              <a16:creationId xmlns:a16="http://schemas.microsoft.com/office/drawing/2014/main" id="{00000000-0008-0000-30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000-000003000000}"/>
            </a:ext>
          </a:extLst>
        </xdr:cNvPr>
        <xdr:cNvSpPr/>
      </xdr:nvSpPr>
      <xdr:spPr>
        <a:xfrm>
          <a:off x="80200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208684</xdr:colOff>
      <xdr:row>5</xdr:row>
      <xdr:rowOff>37234</xdr:rowOff>
    </xdr:to>
    <xdr:pic>
      <xdr:nvPicPr>
        <xdr:cNvPr id="5" name="Picture 278">
          <a:extLst>
            <a:ext uri="{FF2B5EF4-FFF2-40B4-BE49-F238E27FC236}">
              <a16:creationId xmlns:a16="http://schemas.microsoft.com/office/drawing/2014/main" id="{00000000-0008-0000-30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91.xml><?xml version="1.0" encoding="utf-8"?>
<c:userShapes xmlns:c="http://schemas.openxmlformats.org/drawingml/2006/chart">
  <cdr:relSizeAnchor xmlns:cdr="http://schemas.openxmlformats.org/drawingml/2006/chartDrawing">
    <cdr:from>
      <cdr:x>0.14075</cdr:x>
      <cdr:y>0.00942</cdr:y>
    </cdr:from>
    <cdr:to>
      <cdr:x>0.81403</cdr:x>
      <cdr:y>0.09867</cdr:y>
    </cdr:to>
    <cdr:sp macro="" textlink="">
      <cdr:nvSpPr>
        <cdr:cNvPr id="2" name="1 CuadroTexto"/>
        <cdr:cNvSpPr txBox="1"/>
      </cdr:nvSpPr>
      <cdr:spPr>
        <a:xfrm xmlns:a="http://schemas.openxmlformats.org/drawingml/2006/main">
          <a:off x="718427" y="37517"/>
          <a:ext cx="3436610" cy="3553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300" b="1">
              <a:solidFill>
                <a:sysClr val="windowText" lastClr="000000"/>
              </a:solidFill>
            </a:rPr>
            <a:t>TASA</a:t>
          </a:r>
          <a:r>
            <a:rPr lang="es-ES" sz="1300" b="1" baseline="0">
              <a:solidFill>
                <a:sysClr val="windowText" lastClr="000000"/>
              </a:solidFill>
            </a:rPr>
            <a:t> DE INFECCION INTRAHOSPITALARIA COMPARATIVO AÑO 2022</a:t>
          </a:r>
          <a:endParaRPr lang="es-ES" sz="1300" b="1">
            <a:solidFill>
              <a:sysClr val="windowText" lastClr="000000"/>
            </a:solidFill>
          </a:endParaRPr>
        </a:p>
      </cdr:txBody>
    </cdr:sp>
  </cdr:relSizeAnchor>
</c:userShapes>
</file>

<file path=xl/drawings/drawing92.xml><?xml version="1.0" encoding="utf-8"?>
<xdr:wsDr xmlns:xdr="http://schemas.openxmlformats.org/drawingml/2006/spreadsheetDrawing" xmlns:a="http://schemas.openxmlformats.org/drawingml/2006/main">
  <xdr:twoCellAnchor>
    <xdr:from>
      <xdr:col>2</xdr:col>
      <xdr:colOff>142875</xdr:colOff>
      <xdr:row>11</xdr:row>
      <xdr:rowOff>85725</xdr:rowOff>
    </xdr:from>
    <xdr:to>
      <xdr:col>16</xdr:col>
      <xdr:colOff>200025</xdr:colOff>
      <xdr:row>26</xdr:row>
      <xdr:rowOff>196362</xdr:rowOff>
    </xdr:to>
    <xdr:graphicFrame macro="">
      <xdr:nvGraphicFramePr>
        <xdr:cNvPr id="457" name="Chart 456">
          <a:extLst>
            <a:ext uri="{FF2B5EF4-FFF2-40B4-BE49-F238E27FC236}">
              <a16:creationId xmlns:a16="http://schemas.microsoft.com/office/drawing/2014/main" id="{00000000-0008-0000-31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102108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100-000003000000}"/>
            </a:ext>
          </a:extLst>
        </xdr:cNvPr>
        <xdr:cNvSpPr/>
      </xdr:nvSpPr>
      <xdr:spPr>
        <a:xfrm>
          <a:off x="852487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227734</xdr:colOff>
      <xdr:row>5</xdr:row>
      <xdr:rowOff>37234</xdr:rowOff>
    </xdr:to>
    <xdr:pic>
      <xdr:nvPicPr>
        <xdr:cNvPr id="5" name="Picture 278">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93.xml><?xml version="1.0" encoding="utf-8"?>
<c:userShapes xmlns:c="http://schemas.openxmlformats.org/drawingml/2006/chart">
  <cdr:relSizeAnchor xmlns:cdr="http://schemas.openxmlformats.org/drawingml/2006/chartDrawing">
    <cdr:from>
      <cdr:x>0.14075</cdr:x>
      <cdr:y>0.00942</cdr:y>
    </cdr:from>
    <cdr:to>
      <cdr:x>0.97903</cdr:x>
      <cdr:y>0.09867</cdr:y>
    </cdr:to>
    <cdr:sp macro="" textlink="">
      <cdr:nvSpPr>
        <cdr:cNvPr id="2" name="1 CuadroTexto"/>
        <cdr:cNvSpPr txBox="1"/>
      </cdr:nvSpPr>
      <cdr:spPr>
        <a:xfrm xmlns:a="http://schemas.openxmlformats.org/drawingml/2006/main">
          <a:off x="831199" y="33971"/>
          <a:ext cx="4950476" cy="32186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300" b="1">
              <a:solidFill>
                <a:sysClr val="windowText" lastClr="000000"/>
              </a:solidFill>
            </a:rPr>
            <a:t>TIEMPO DE ESPERA CONSULTA</a:t>
          </a:r>
          <a:r>
            <a:rPr lang="es-ES" sz="1300" b="1" baseline="0">
              <a:solidFill>
                <a:sysClr val="windowText" lastClr="000000"/>
              </a:solidFill>
            </a:rPr>
            <a:t> DE URGENCIAS TRIAGE II COMPARATIVO AÑO 2022</a:t>
          </a:r>
          <a:endParaRPr lang="es-ES" sz="1300" b="1">
            <a:solidFill>
              <a:sysClr val="windowText" lastClr="000000"/>
            </a:solidFill>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2</xdr:col>
      <xdr:colOff>28575</xdr:colOff>
      <xdr:row>10</xdr:row>
      <xdr:rowOff>66675</xdr:rowOff>
    </xdr:from>
    <xdr:to>
      <xdr:col>16</xdr:col>
      <xdr:colOff>85725</xdr:colOff>
      <xdr:row>26</xdr:row>
      <xdr:rowOff>101112</xdr:rowOff>
    </xdr:to>
    <xdr:graphicFrame macro="">
      <xdr:nvGraphicFramePr>
        <xdr:cNvPr id="457" name="Chart 456">
          <a:extLst>
            <a:ext uri="{FF2B5EF4-FFF2-40B4-BE49-F238E27FC236}">
              <a16:creationId xmlns:a16="http://schemas.microsoft.com/office/drawing/2014/main" id="{00000000-0008-0000-32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773430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256309</xdr:colOff>
      <xdr:row>5</xdr:row>
      <xdr:rowOff>37234</xdr:rowOff>
    </xdr:to>
    <xdr:pic>
      <xdr:nvPicPr>
        <xdr:cNvPr id="5" name="Picture 278">
          <a:extLst>
            <a:ext uri="{FF2B5EF4-FFF2-40B4-BE49-F238E27FC236}">
              <a16:creationId xmlns:a16="http://schemas.microsoft.com/office/drawing/2014/main" id="{00000000-0008-0000-32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95.xml><?xml version="1.0" encoding="utf-8"?>
<c:userShapes xmlns:c="http://schemas.openxmlformats.org/drawingml/2006/chart">
  <cdr:relSizeAnchor xmlns:cdr="http://schemas.openxmlformats.org/drawingml/2006/chartDrawing">
    <cdr:from>
      <cdr:x>0.05599</cdr:x>
      <cdr:y>0.03576</cdr:y>
    </cdr:from>
    <cdr:to>
      <cdr:x>0.94401</cdr:x>
      <cdr:y>0.12501</cdr:y>
    </cdr:to>
    <cdr:sp macro="" textlink="">
      <cdr:nvSpPr>
        <cdr:cNvPr id="2" name="1 CuadroTexto"/>
        <cdr:cNvSpPr txBox="1"/>
      </cdr:nvSpPr>
      <cdr:spPr>
        <a:xfrm xmlns:a="http://schemas.openxmlformats.org/drawingml/2006/main">
          <a:off x="342901" y="155180"/>
          <a:ext cx="5438774" cy="38732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RAZON DE MORTALIDAD MATERNA</a:t>
          </a:r>
          <a:r>
            <a:rPr lang="es-ES" sz="1400" b="1" baseline="0">
              <a:solidFill>
                <a:sysClr val="windowText" lastClr="000000"/>
              </a:solidFill>
            </a:rPr>
            <a:t> AÑO COMPARATIVO AÑO 2022</a:t>
          </a:r>
          <a:endParaRPr lang="es-ES" sz="1400" b="1">
            <a:solidFill>
              <a:sysClr val="windowText" lastClr="000000"/>
            </a:solidFill>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2</xdr:col>
      <xdr:colOff>123825</xdr:colOff>
      <xdr:row>11</xdr:row>
      <xdr:rowOff>38100</xdr:rowOff>
    </xdr:from>
    <xdr:to>
      <xdr:col>16</xdr:col>
      <xdr:colOff>180975</xdr:colOff>
      <xdr:row>26</xdr:row>
      <xdr:rowOff>148737</xdr:rowOff>
    </xdr:to>
    <xdr:graphicFrame macro="">
      <xdr:nvGraphicFramePr>
        <xdr:cNvPr id="457" name="Chart 456">
          <a:extLst>
            <a:ext uri="{FF2B5EF4-FFF2-40B4-BE49-F238E27FC236}">
              <a16:creationId xmlns:a16="http://schemas.microsoft.com/office/drawing/2014/main" id="{00000000-0008-0000-33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300-000003000000}"/>
            </a:ext>
          </a:extLst>
        </xdr:cNvPr>
        <xdr:cNvSpPr/>
      </xdr:nvSpPr>
      <xdr:spPr>
        <a:xfrm>
          <a:off x="6372225"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265834</xdr:colOff>
      <xdr:row>5</xdr:row>
      <xdr:rowOff>37234</xdr:rowOff>
    </xdr:to>
    <xdr:pic>
      <xdr:nvPicPr>
        <xdr:cNvPr id="5" name="Picture 278">
          <a:extLst>
            <a:ext uri="{FF2B5EF4-FFF2-40B4-BE49-F238E27FC236}">
              <a16:creationId xmlns:a16="http://schemas.microsoft.com/office/drawing/2014/main" id="{00000000-0008-0000-33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97.xml><?xml version="1.0" encoding="utf-8"?>
<c:userShapes xmlns:c="http://schemas.openxmlformats.org/drawingml/2006/chart">
  <cdr:relSizeAnchor xmlns:cdr="http://schemas.openxmlformats.org/drawingml/2006/chartDrawing">
    <cdr:from>
      <cdr:x>0.05136</cdr:x>
      <cdr:y>0.0407</cdr:y>
    </cdr:from>
    <cdr:to>
      <cdr:x>1</cdr:x>
      <cdr:y>0.12995</cdr:y>
    </cdr:to>
    <cdr:sp macro="" textlink="">
      <cdr:nvSpPr>
        <cdr:cNvPr id="2" name="1 CuadroTexto"/>
        <cdr:cNvSpPr txBox="1"/>
      </cdr:nvSpPr>
      <cdr:spPr>
        <a:xfrm xmlns:a="http://schemas.openxmlformats.org/drawingml/2006/main">
          <a:off x="342900" y="148720"/>
          <a:ext cx="6334125"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TASA DE MORTALIDAD EN MENORES</a:t>
          </a:r>
          <a:r>
            <a:rPr lang="es-ES" sz="1400" b="1" baseline="0">
              <a:solidFill>
                <a:sysClr val="windowText" lastClr="000000"/>
              </a:solidFill>
            </a:rPr>
            <a:t> DE 5 AÑOS. COMPARATIVO AÑO 2022</a:t>
          </a:r>
          <a:endParaRPr lang="es-ES" sz="1400" b="1">
            <a:solidFill>
              <a:sysClr val="windowText" lastClr="000000"/>
            </a:solidFill>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2</xdr:col>
      <xdr:colOff>133350</xdr:colOff>
      <xdr:row>11</xdr:row>
      <xdr:rowOff>28575</xdr:rowOff>
    </xdr:from>
    <xdr:to>
      <xdr:col>16</xdr:col>
      <xdr:colOff>190500</xdr:colOff>
      <xdr:row>26</xdr:row>
      <xdr:rowOff>139212</xdr:rowOff>
    </xdr:to>
    <xdr:graphicFrame macro="">
      <xdr:nvGraphicFramePr>
        <xdr:cNvPr id="457" name="Chart 456">
          <a:extLst>
            <a:ext uri="{FF2B5EF4-FFF2-40B4-BE49-F238E27FC236}">
              <a16:creationId xmlns:a16="http://schemas.microsoft.com/office/drawing/2014/main" id="{00000000-0008-0000-3400-0000C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xdr:row>
      <xdr:rowOff>0</xdr:rowOff>
    </xdr:from>
    <xdr:to>
      <xdr:col>25</xdr:col>
      <xdr:colOff>121158</xdr:colOff>
      <xdr:row>4</xdr:row>
      <xdr:rowOff>141732</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00000000-0008-0000-3400-000003000000}"/>
            </a:ext>
          </a:extLst>
        </xdr:cNvPr>
        <xdr:cNvSpPr/>
      </xdr:nvSpPr>
      <xdr:spPr>
        <a:xfrm>
          <a:off x="6267450" y="133350"/>
          <a:ext cx="978408" cy="484632"/>
        </a:xfrm>
        <a:prstGeom prst="leftArrow">
          <a:avLst/>
        </a:prstGeom>
        <a:solidFill>
          <a:schemeClr val="accent4">
            <a:lumMod val="75000"/>
          </a:schemeClr>
        </a:solidFill>
        <a:ln>
          <a:solidFill>
            <a:schemeClr val="accent4">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editAs="oneCell">
    <xdr:from>
      <xdr:col>2</xdr:col>
      <xdr:colOff>0</xdr:colOff>
      <xdr:row>1</xdr:row>
      <xdr:rowOff>0</xdr:rowOff>
    </xdr:from>
    <xdr:to>
      <xdr:col>4</xdr:col>
      <xdr:colOff>199159</xdr:colOff>
      <xdr:row>5</xdr:row>
      <xdr:rowOff>37234</xdr:rowOff>
    </xdr:to>
    <xdr:pic>
      <xdr:nvPicPr>
        <xdr:cNvPr id="5" name="Picture 278">
          <a:extLst>
            <a:ext uri="{FF2B5EF4-FFF2-40B4-BE49-F238E27FC236}">
              <a16:creationId xmlns:a16="http://schemas.microsoft.com/office/drawing/2014/main" id="{00000000-0008-0000-3400-000005000000}"/>
            </a:ext>
          </a:extLst>
        </xdr:cNvPr>
        <xdr:cNvPicPr/>
      </xdr:nvPicPr>
      <xdr:blipFill>
        <a:blip xmlns:r="http://schemas.openxmlformats.org/officeDocument/2006/relationships" r:embed="rId3"/>
        <a:stretch>
          <a:fillRect/>
        </a:stretch>
      </xdr:blipFill>
      <xdr:spPr>
        <a:xfrm>
          <a:off x="152400" y="76200"/>
          <a:ext cx="865909" cy="580159"/>
        </a:xfrm>
        <a:prstGeom prst="rect">
          <a:avLst/>
        </a:prstGeom>
      </xdr:spPr>
    </xdr:pic>
    <xdr:clientData/>
  </xdr:twoCellAnchor>
</xdr:wsDr>
</file>

<file path=xl/drawings/drawing99.xml><?xml version="1.0" encoding="utf-8"?>
<c:userShapes xmlns:c="http://schemas.openxmlformats.org/drawingml/2006/chart">
  <cdr:relSizeAnchor xmlns:cdr="http://schemas.openxmlformats.org/drawingml/2006/chartDrawing">
    <cdr:from>
      <cdr:x>0.08306</cdr:x>
      <cdr:y>0.00421</cdr:y>
    </cdr:from>
    <cdr:to>
      <cdr:x>0.93376</cdr:x>
      <cdr:y>0.09346</cdr:y>
    </cdr:to>
    <cdr:sp macro="" textlink="">
      <cdr:nvSpPr>
        <cdr:cNvPr id="2" name="1 CuadroTexto"/>
        <cdr:cNvSpPr txBox="1"/>
      </cdr:nvSpPr>
      <cdr:spPr>
        <a:xfrm xmlns:a="http://schemas.openxmlformats.org/drawingml/2006/main">
          <a:off x="370246" y="15370"/>
          <a:ext cx="3792179" cy="3261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400" b="1">
              <a:solidFill>
                <a:sysClr val="windowText" lastClr="000000"/>
              </a:solidFill>
            </a:rPr>
            <a:t>TASA DE MORTALIDAD</a:t>
          </a:r>
          <a:r>
            <a:rPr lang="es-ES" sz="1400" b="1" baseline="0">
              <a:solidFill>
                <a:sysClr val="windowText" lastClr="000000"/>
              </a:solidFill>
            </a:rPr>
            <a:t> INFANTIL COMPARATIVO AÑO 2022</a:t>
          </a:r>
          <a:endParaRPr lang="es-ES" sz="1400" b="1">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5\Users\lauradanielapinzon\Desktop\BE6AAC8E\A%20MAYO%20DE%20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3.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s>
</file>

<file path=xl/worksheets/_rels/sheet100.xml.rels><?xml version="1.0" encoding="UTF-8" standalone="yes"?>
<Relationships xmlns="http://schemas.openxmlformats.org/package/2006/relationships"><Relationship Id="rId8" Type="http://schemas.openxmlformats.org/officeDocument/2006/relationships/printerSettings" Target="../printerSettings/printerSettings2872.bin"/><Relationship Id="rId13" Type="http://schemas.openxmlformats.org/officeDocument/2006/relationships/printerSettings" Target="../printerSettings/printerSettings2877.bin"/><Relationship Id="rId18" Type="http://schemas.openxmlformats.org/officeDocument/2006/relationships/printerSettings" Target="../printerSettings/printerSettings2882.bin"/><Relationship Id="rId26" Type="http://schemas.openxmlformats.org/officeDocument/2006/relationships/printerSettings" Target="../printerSettings/printerSettings2890.bin"/><Relationship Id="rId3" Type="http://schemas.openxmlformats.org/officeDocument/2006/relationships/printerSettings" Target="../printerSettings/printerSettings2867.bin"/><Relationship Id="rId21" Type="http://schemas.openxmlformats.org/officeDocument/2006/relationships/printerSettings" Target="../printerSettings/printerSettings2885.bin"/><Relationship Id="rId7" Type="http://schemas.openxmlformats.org/officeDocument/2006/relationships/printerSettings" Target="../printerSettings/printerSettings2871.bin"/><Relationship Id="rId12" Type="http://schemas.openxmlformats.org/officeDocument/2006/relationships/printerSettings" Target="../printerSettings/printerSettings2876.bin"/><Relationship Id="rId17" Type="http://schemas.openxmlformats.org/officeDocument/2006/relationships/printerSettings" Target="../printerSettings/printerSettings2881.bin"/><Relationship Id="rId25" Type="http://schemas.openxmlformats.org/officeDocument/2006/relationships/printerSettings" Target="../printerSettings/printerSettings2889.bin"/><Relationship Id="rId2" Type="http://schemas.openxmlformats.org/officeDocument/2006/relationships/printerSettings" Target="../printerSettings/printerSettings2866.bin"/><Relationship Id="rId16" Type="http://schemas.openxmlformats.org/officeDocument/2006/relationships/printerSettings" Target="../printerSettings/printerSettings2880.bin"/><Relationship Id="rId20" Type="http://schemas.openxmlformats.org/officeDocument/2006/relationships/printerSettings" Target="../printerSettings/printerSettings2884.bin"/><Relationship Id="rId29" Type="http://schemas.openxmlformats.org/officeDocument/2006/relationships/printerSettings" Target="../printerSettings/printerSettings2893.bin"/><Relationship Id="rId1" Type="http://schemas.openxmlformats.org/officeDocument/2006/relationships/printerSettings" Target="../printerSettings/printerSettings2865.bin"/><Relationship Id="rId6" Type="http://schemas.openxmlformats.org/officeDocument/2006/relationships/printerSettings" Target="../printerSettings/printerSettings2870.bin"/><Relationship Id="rId11" Type="http://schemas.openxmlformats.org/officeDocument/2006/relationships/printerSettings" Target="../printerSettings/printerSettings2875.bin"/><Relationship Id="rId24" Type="http://schemas.openxmlformats.org/officeDocument/2006/relationships/printerSettings" Target="../printerSettings/printerSettings2888.bin"/><Relationship Id="rId5" Type="http://schemas.openxmlformats.org/officeDocument/2006/relationships/printerSettings" Target="../printerSettings/printerSettings2869.bin"/><Relationship Id="rId15" Type="http://schemas.openxmlformats.org/officeDocument/2006/relationships/printerSettings" Target="../printerSettings/printerSettings2879.bin"/><Relationship Id="rId23" Type="http://schemas.openxmlformats.org/officeDocument/2006/relationships/printerSettings" Target="../printerSettings/printerSettings2887.bin"/><Relationship Id="rId28" Type="http://schemas.openxmlformats.org/officeDocument/2006/relationships/printerSettings" Target="../printerSettings/printerSettings2892.bin"/><Relationship Id="rId10" Type="http://schemas.openxmlformats.org/officeDocument/2006/relationships/printerSettings" Target="../printerSettings/printerSettings2874.bin"/><Relationship Id="rId19" Type="http://schemas.openxmlformats.org/officeDocument/2006/relationships/printerSettings" Target="../printerSettings/printerSettings2883.bin"/><Relationship Id="rId31" Type="http://schemas.openxmlformats.org/officeDocument/2006/relationships/drawing" Target="../drawings/drawing191.xml"/><Relationship Id="rId4" Type="http://schemas.openxmlformats.org/officeDocument/2006/relationships/printerSettings" Target="../printerSettings/printerSettings2868.bin"/><Relationship Id="rId9" Type="http://schemas.openxmlformats.org/officeDocument/2006/relationships/printerSettings" Target="../printerSettings/printerSettings2873.bin"/><Relationship Id="rId14" Type="http://schemas.openxmlformats.org/officeDocument/2006/relationships/printerSettings" Target="../printerSettings/printerSettings2878.bin"/><Relationship Id="rId22" Type="http://schemas.openxmlformats.org/officeDocument/2006/relationships/printerSettings" Target="../printerSettings/printerSettings2886.bin"/><Relationship Id="rId27" Type="http://schemas.openxmlformats.org/officeDocument/2006/relationships/printerSettings" Target="../printerSettings/printerSettings2891.bin"/><Relationship Id="rId30" Type="http://schemas.openxmlformats.org/officeDocument/2006/relationships/printerSettings" Target="../printerSettings/printerSettings2894.bin"/></Relationships>
</file>

<file path=xl/worksheets/_rels/sheet101.xml.rels><?xml version="1.0" encoding="UTF-8" standalone="yes"?>
<Relationships xmlns="http://schemas.openxmlformats.org/package/2006/relationships"><Relationship Id="rId8" Type="http://schemas.openxmlformats.org/officeDocument/2006/relationships/printerSettings" Target="../printerSettings/printerSettings2902.bin"/><Relationship Id="rId13" Type="http://schemas.openxmlformats.org/officeDocument/2006/relationships/printerSettings" Target="../printerSettings/printerSettings2907.bin"/><Relationship Id="rId18" Type="http://schemas.openxmlformats.org/officeDocument/2006/relationships/printerSettings" Target="../printerSettings/printerSettings2912.bin"/><Relationship Id="rId26" Type="http://schemas.openxmlformats.org/officeDocument/2006/relationships/printerSettings" Target="../printerSettings/printerSettings2920.bin"/><Relationship Id="rId3" Type="http://schemas.openxmlformats.org/officeDocument/2006/relationships/printerSettings" Target="../printerSettings/printerSettings2897.bin"/><Relationship Id="rId21" Type="http://schemas.openxmlformats.org/officeDocument/2006/relationships/printerSettings" Target="../printerSettings/printerSettings2915.bin"/><Relationship Id="rId7" Type="http://schemas.openxmlformats.org/officeDocument/2006/relationships/printerSettings" Target="../printerSettings/printerSettings2901.bin"/><Relationship Id="rId12" Type="http://schemas.openxmlformats.org/officeDocument/2006/relationships/printerSettings" Target="../printerSettings/printerSettings2906.bin"/><Relationship Id="rId17" Type="http://schemas.openxmlformats.org/officeDocument/2006/relationships/printerSettings" Target="../printerSettings/printerSettings2911.bin"/><Relationship Id="rId25" Type="http://schemas.openxmlformats.org/officeDocument/2006/relationships/printerSettings" Target="../printerSettings/printerSettings2919.bin"/><Relationship Id="rId2" Type="http://schemas.openxmlformats.org/officeDocument/2006/relationships/printerSettings" Target="../printerSettings/printerSettings2896.bin"/><Relationship Id="rId16" Type="http://schemas.openxmlformats.org/officeDocument/2006/relationships/printerSettings" Target="../printerSettings/printerSettings2910.bin"/><Relationship Id="rId20" Type="http://schemas.openxmlformats.org/officeDocument/2006/relationships/printerSettings" Target="../printerSettings/printerSettings2914.bin"/><Relationship Id="rId29" Type="http://schemas.openxmlformats.org/officeDocument/2006/relationships/printerSettings" Target="../printerSettings/printerSettings2923.bin"/><Relationship Id="rId1" Type="http://schemas.openxmlformats.org/officeDocument/2006/relationships/printerSettings" Target="../printerSettings/printerSettings2895.bin"/><Relationship Id="rId6" Type="http://schemas.openxmlformats.org/officeDocument/2006/relationships/printerSettings" Target="../printerSettings/printerSettings2900.bin"/><Relationship Id="rId11" Type="http://schemas.openxmlformats.org/officeDocument/2006/relationships/printerSettings" Target="../printerSettings/printerSettings2905.bin"/><Relationship Id="rId24" Type="http://schemas.openxmlformats.org/officeDocument/2006/relationships/printerSettings" Target="../printerSettings/printerSettings2918.bin"/><Relationship Id="rId5" Type="http://schemas.openxmlformats.org/officeDocument/2006/relationships/printerSettings" Target="../printerSettings/printerSettings2899.bin"/><Relationship Id="rId15" Type="http://schemas.openxmlformats.org/officeDocument/2006/relationships/printerSettings" Target="../printerSettings/printerSettings2909.bin"/><Relationship Id="rId23" Type="http://schemas.openxmlformats.org/officeDocument/2006/relationships/printerSettings" Target="../printerSettings/printerSettings2917.bin"/><Relationship Id="rId28" Type="http://schemas.openxmlformats.org/officeDocument/2006/relationships/printerSettings" Target="../printerSettings/printerSettings2922.bin"/><Relationship Id="rId10" Type="http://schemas.openxmlformats.org/officeDocument/2006/relationships/printerSettings" Target="../printerSettings/printerSettings2904.bin"/><Relationship Id="rId19" Type="http://schemas.openxmlformats.org/officeDocument/2006/relationships/printerSettings" Target="../printerSettings/printerSettings2913.bin"/><Relationship Id="rId31" Type="http://schemas.openxmlformats.org/officeDocument/2006/relationships/drawing" Target="../drawings/drawing193.xml"/><Relationship Id="rId4" Type="http://schemas.openxmlformats.org/officeDocument/2006/relationships/printerSettings" Target="../printerSettings/printerSettings2898.bin"/><Relationship Id="rId9" Type="http://schemas.openxmlformats.org/officeDocument/2006/relationships/printerSettings" Target="../printerSettings/printerSettings2903.bin"/><Relationship Id="rId14" Type="http://schemas.openxmlformats.org/officeDocument/2006/relationships/printerSettings" Target="../printerSettings/printerSettings2908.bin"/><Relationship Id="rId22" Type="http://schemas.openxmlformats.org/officeDocument/2006/relationships/printerSettings" Target="../printerSettings/printerSettings2916.bin"/><Relationship Id="rId27" Type="http://schemas.openxmlformats.org/officeDocument/2006/relationships/printerSettings" Target="../printerSettings/printerSettings2921.bin"/><Relationship Id="rId30" Type="http://schemas.openxmlformats.org/officeDocument/2006/relationships/printerSettings" Target="../printerSettings/printerSettings2924.bin"/></Relationships>
</file>

<file path=xl/worksheets/_rels/sheet102.xml.rels><?xml version="1.0" encoding="UTF-8" standalone="yes"?>
<Relationships xmlns="http://schemas.openxmlformats.org/package/2006/relationships"><Relationship Id="rId8" Type="http://schemas.openxmlformats.org/officeDocument/2006/relationships/printerSettings" Target="../printerSettings/printerSettings2932.bin"/><Relationship Id="rId13" Type="http://schemas.openxmlformats.org/officeDocument/2006/relationships/printerSettings" Target="../printerSettings/printerSettings2937.bin"/><Relationship Id="rId18" Type="http://schemas.openxmlformats.org/officeDocument/2006/relationships/printerSettings" Target="../printerSettings/printerSettings2942.bin"/><Relationship Id="rId26" Type="http://schemas.openxmlformats.org/officeDocument/2006/relationships/printerSettings" Target="../printerSettings/printerSettings2950.bin"/><Relationship Id="rId3" Type="http://schemas.openxmlformats.org/officeDocument/2006/relationships/printerSettings" Target="../printerSettings/printerSettings2927.bin"/><Relationship Id="rId21" Type="http://schemas.openxmlformats.org/officeDocument/2006/relationships/printerSettings" Target="../printerSettings/printerSettings2945.bin"/><Relationship Id="rId7" Type="http://schemas.openxmlformats.org/officeDocument/2006/relationships/printerSettings" Target="../printerSettings/printerSettings2931.bin"/><Relationship Id="rId12" Type="http://schemas.openxmlformats.org/officeDocument/2006/relationships/printerSettings" Target="../printerSettings/printerSettings2936.bin"/><Relationship Id="rId17" Type="http://schemas.openxmlformats.org/officeDocument/2006/relationships/printerSettings" Target="../printerSettings/printerSettings2941.bin"/><Relationship Id="rId25" Type="http://schemas.openxmlformats.org/officeDocument/2006/relationships/printerSettings" Target="../printerSettings/printerSettings2949.bin"/><Relationship Id="rId2" Type="http://schemas.openxmlformats.org/officeDocument/2006/relationships/printerSettings" Target="../printerSettings/printerSettings2926.bin"/><Relationship Id="rId16" Type="http://schemas.openxmlformats.org/officeDocument/2006/relationships/printerSettings" Target="../printerSettings/printerSettings2940.bin"/><Relationship Id="rId20" Type="http://schemas.openxmlformats.org/officeDocument/2006/relationships/printerSettings" Target="../printerSettings/printerSettings2944.bin"/><Relationship Id="rId29" Type="http://schemas.openxmlformats.org/officeDocument/2006/relationships/printerSettings" Target="../printerSettings/printerSettings2953.bin"/><Relationship Id="rId1" Type="http://schemas.openxmlformats.org/officeDocument/2006/relationships/printerSettings" Target="../printerSettings/printerSettings2925.bin"/><Relationship Id="rId6" Type="http://schemas.openxmlformats.org/officeDocument/2006/relationships/printerSettings" Target="../printerSettings/printerSettings2930.bin"/><Relationship Id="rId11" Type="http://schemas.openxmlformats.org/officeDocument/2006/relationships/printerSettings" Target="../printerSettings/printerSettings2935.bin"/><Relationship Id="rId24" Type="http://schemas.openxmlformats.org/officeDocument/2006/relationships/printerSettings" Target="../printerSettings/printerSettings2948.bin"/><Relationship Id="rId5" Type="http://schemas.openxmlformats.org/officeDocument/2006/relationships/printerSettings" Target="../printerSettings/printerSettings2929.bin"/><Relationship Id="rId15" Type="http://schemas.openxmlformats.org/officeDocument/2006/relationships/printerSettings" Target="../printerSettings/printerSettings2939.bin"/><Relationship Id="rId23" Type="http://schemas.openxmlformats.org/officeDocument/2006/relationships/printerSettings" Target="../printerSettings/printerSettings2947.bin"/><Relationship Id="rId28" Type="http://schemas.openxmlformats.org/officeDocument/2006/relationships/printerSettings" Target="../printerSettings/printerSettings2952.bin"/><Relationship Id="rId10" Type="http://schemas.openxmlformats.org/officeDocument/2006/relationships/printerSettings" Target="../printerSettings/printerSettings2934.bin"/><Relationship Id="rId19" Type="http://schemas.openxmlformats.org/officeDocument/2006/relationships/printerSettings" Target="../printerSettings/printerSettings2943.bin"/><Relationship Id="rId31" Type="http://schemas.openxmlformats.org/officeDocument/2006/relationships/drawing" Target="../drawings/drawing195.xml"/><Relationship Id="rId4" Type="http://schemas.openxmlformats.org/officeDocument/2006/relationships/printerSettings" Target="../printerSettings/printerSettings2928.bin"/><Relationship Id="rId9" Type="http://schemas.openxmlformats.org/officeDocument/2006/relationships/printerSettings" Target="../printerSettings/printerSettings2933.bin"/><Relationship Id="rId14" Type="http://schemas.openxmlformats.org/officeDocument/2006/relationships/printerSettings" Target="../printerSettings/printerSettings2938.bin"/><Relationship Id="rId22" Type="http://schemas.openxmlformats.org/officeDocument/2006/relationships/printerSettings" Target="../printerSettings/printerSettings2946.bin"/><Relationship Id="rId27" Type="http://schemas.openxmlformats.org/officeDocument/2006/relationships/printerSettings" Target="../printerSettings/printerSettings2951.bin"/><Relationship Id="rId30" Type="http://schemas.openxmlformats.org/officeDocument/2006/relationships/printerSettings" Target="../printerSettings/printerSettings2954.bin"/></Relationships>
</file>

<file path=xl/worksheets/_rels/sheet103.xml.rels><?xml version="1.0" encoding="UTF-8" standalone="yes"?>
<Relationships xmlns="http://schemas.openxmlformats.org/package/2006/relationships"><Relationship Id="rId8" Type="http://schemas.openxmlformats.org/officeDocument/2006/relationships/printerSettings" Target="../printerSettings/printerSettings2962.bin"/><Relationship Id="rId13" Type="http://schemas.openxmlformats.org/officeDocument/2006/relationships/printerSettings" Target="../printerSettings/printerSettings2967.bin"/><Relationship Id="rId18" Type="http://schemas.openxmlformats.org/officeDocument/2006/relationships/printerSettings" Target="../printerSettings/printerSettings2972.bin"/><Relationship Id="rId26" Type="http://schemas.openxmlformats.org/officeDocument/2006/relationships/printerSettings" Target="../printerSettings/printerSettings2980.bin"/><Relationship Id="rId3" Type="http://schemas.openxmlformats.org/officeDocument/2006/relationships/printerSettings" Target="../printerSettings/printerSettings2957.bin"/><Relationship Id="rId21" Type="http://schemas.openxmlformats.org/officeDocument/2006/relationships/printerSettings" Target="../printerSettings/printerSettings2975.bin"/><Relationship Id="rId7" Type="http://schemas.openxmlformats.org/officeDocument/2006/relationships/printerSettings" Target="../printerSettings/printerSettings2961.bin"/><Relationship Id="rId12" Type="http://schemas.openxmlformats.org/officeDocument/2006/relationships/printerSettings" Target="../printerSettings/printerSettings2966.bin"/><Relationship Id="rId17" Type="http://schemas.openxmlformats.org/officeDocument/2006/relationships/printerSettings" Target="../printerSettings/printerSettings2971.bin"/><Relationship Id="rId25" Type="http://schemas.openxmlformats.org/officeDocument/2006/relationships/printerSettings" Target="../printerSettings/printerSettings2979.bin"/><Relationship Id="rId2" Type="http://schemas.openxmlformats.org/officeDocument/2006/relationships/printerSettings" Target="../printerSettings/printerSettings2956.bin"/><Relationship Id="rId16" Type="http://schemas.openxmlformats.org/officeDocument/2006/relationships/printerSettings" Target="../printerSettings/printerSettings2970.bin"/><Relationship Id="rId20" Type="http://schemas.openxmlformats.org/officeDocument/2006/relationships/printerSettings" Target="../printerSettings/printerSettings2974.bin"/><Relationship Id="rId29" Type="http://schemas.openxmlformats.org/officeDocument/2006/relationships/printerSettings" Target="../printerSettings/printerSettings2983.bin"/><Relationship Id="rId1" Type="http://schemas.openxmlformats.org/officeDocument/2006/relationships/printerSettings" Target="../printerSettings/printerSettings2955.bin"/><Relationship Id="rId6" Type="http://schemas.openxmlformats.org/officeDocument/2006/relationships/printerSettings" Target="../printerSettings/printerSettings2960.bin"/><Relationship Id="rId11" Type="http://schemas.openxmlformats.org/officeDocument/2006/relationships/printerSettings" Target="../printerSettings/printerSettings2965.bin"/><Relationship Id="rId24" Type="http://schemas.openxmlformats.org/officeDocument/2006/relationships/printerSettings" Target="../printerSettings/printerSettings2978.bin"/><Relationship Id="rId5" Type="http://schemas.openxmlformats.org/officeDocument/2006/relationships/printerSettings" Target="../printerSettings/printerSettings2959.bin"/><Relationship Id="rId15" Type="http://schemas.openxmlformats.org/officeDocument/2006/relationships/printerSettings" Target="../printerSettings/printerSettings2969.bin"/><Relationship Id="rId23" Type="http://schemas.openxmlformats.org/officeDocument/2006/relationships/printerSettings" Target="../printerSettings/printerSettings2977.bin"/><Relationship Id="rId28" Type="http://schemas.openxmlformats.org/officeDocument/2006/relationships/printerSettings" Target="../printerSettings/printerSettings2982.bin"/><Relationship Id="rId10" Type="http://schemas.openxmlformats.org/officeDocument/2006/relationships/printerSettings" Target="../printerSettings/printerSettings2964.bin"/><Relationship Id="rId19" Type="http://schemas.openxmlformats.org/officeDocument/2006/relationships/printerSettings" Target="../printerSettings/printerSettings2973.bin"/><Relationship Id="rId31" Type="http://schemas.openxmlformats.org/officeDocument/2006/relationships/drawing" Target="../drawings/drawing197.xml"/><Relationship Id="rId4" Type="http://schemas.openxmlformats.org/officeDocument/2006/relationships/printerSettings" Target="../printerSettings/printerSettings2958.bin"/><Relationship Id="rId9" Type="http://schemas.openxmlformats.org/officeDocument/2006/relationships/printerSettings" Target="../printerSettings/printerSettings2963.bin"/><Relationship Id="rId14" Type="http://schemas.openxmlformats.org/officeDocument/2006/relationships/printerSettings" Target="../printerSettings/printerSettings2968.bin"/><Relationship Id="rId22" Type="http://schemas.openxmlformats.org/officeDocument/2006/relationships/printerSettings" Target="../printerSettings/printerSettings2976.bin"/><Relationship Id="rId27" Type="http://schemas.openxmlformats.org/officeDocument/2006/relationships/printerSettings" Target="../printerSettings/printerSettings2981.bin"/><Relationship Id="rId30" Type="http://schemas.openxmlformats.org/officeDocument/2006/relationships/printerSettings" Target="../printerSettings/printerSettings2984.bin"/></Relationships>
</file>

<file path=xl/worksheets/_rels/sheet104.xml.rels><?xml version="1.0" encoding="UTF-8" standalone="yes"?>
<Relationships xmlns="http://schemas.openxmlformats.org/package/2006/relationships"><Relationship Id="rId8" Type="http://schemas.openxmlformats.org/officeDocument/2006/relationships/printerSettings" Target="../printerSettings/printerSettings2992.bin"/><Relationship Id="rId13" Type="http://schemas.openxmlformats.org/officeDocument/2006/relationships/printerSettings" Target="../printerSettings/printerSettings2997.bin"/><Relationship Id="rId18" Type="http://schemas.openxmlformats.org/officeDocument/2006/relationships/printerSettings" Target="../printerSettings/printerSettings3002.bin"/><Relationship Id="rId26" Type="http://schemas.openxmlformats.org/officeDocument/2006/relationships/printerSettings" Target="../printerSettings/printerSettings3010.bin"/><Relationship Id="rId3" Type="http://schemas.openxmlformats.org/officeDocument/2006/relationships/printerSettings" Target="../printerSettings/printerSettings2987.bin"/><Relationship Id="rId21" Type="http://schemas.openxmlformats.org/officeDocument/2006/relationships/printerSettings" Target="../printerSettings/printerSettings3005.bin"/><Relationship Id="rId7" Type="http://schemas.openxmlformats.org/officeDocument/2006/relationships/printerSettings" Target="../printerSettings/printerSettings2991.bin"/><Relationship Id="rId12" Type="http://schemas.openxmlformats.org/officeDocument/2006/relationships/printerSettings" Target="../printerSettings/printerSettings2996.bin"/><Relationship Id="rId17" Type="http://schemas.openxmlformats.org/officeDocument/2006/relationships/printerSettings" Target="../printerSettings/printerSettings3001.bin"/><Relationship Id="rId25" Type="http://schemas.openxmlformats.org/officeDocument/2006/relationships/printerSettings" Target="../printerSettings/printerSettings3009.bin"/><Relationship Id="rId2" Type="http://schemas.openxmlformats.org/officeDocument/2006/relationships/printerSettings" Target="../printerSettings/printerSettings2986.bin"/><Relationship Id="rId16" Type="http://schemas.openxmlformats.org/officeDocument/2006/relationships/printerSettings" Target="../printerSettings/printerSettings3000.bin"/><Relationship Id="rId20" Type="http://schemas.openxmlformats.org/officeDocument/2006/relationships/printerSettings" Target="../printerSettings/printerSettings3004.bin"/><Relationship Id="rId29" Type="http://schemas.openxmlformats.org/officeDocument/2006/relationships/printerSettings" Target="../printerSettings/printerSettings3013.bin"/><Relationship Id="rId1" Type="http://schemas.openxmlformats.org/officeDocument/2006/relationships/printerSettings" Target="../printerSettings/printerSettings2985.bin"/><Relationship Id="rId6" Type="http://schemas.openxmlformats.org/officeDocument/2006/relationships/printerSettings" Target="../printerSettings/printerSettings2990.bin"/><Relationship Id="rId11" Type="http://schemas.openxmlformats.org/officeDocument/2006/relationships/printerSettings" Target="../printerSettings/printerSettings2995.bin"/><Relationship Id="rId24" Type="http://schemas.openxmlformats.org/officeDocument/2006/relationships/printerSettings" Target="../printerSettings/printerSettings3008.bin"/><Relationship Id="rId5" Type="http://schemas.openxmlformats.org/officeDocument/2006/relationships/printerSettings" Target="../printerSettings/printerSettings2989.bin"/><Relationship Id="rId15" Type="http://schemas.openxmlformats.org/officeDocument/2006/relationships/printerSettings" Target="../printerSettings/printerSettings2999.bin"/><Relationship Id="rId23" Type="http://schemas.openxmlformats.org/officeDocument/2006/relationships/printerSettings" Target="../printerSettings/printerSettings3007.bin"/><Relationship Id="rId28" Type="http://schemas.openxmlformats.org/officeDocument/2006/relationships/printerSettings" Target="../printerSettings/printerSettings3012.bin"/><Relationship Id="rId10" Type="http://schemas.openxmlformats.org/officeDocument/2006/relationships/printerSettings" Target="../printerSettings/printerSettings2994.bin"/><Relationship Id="rId19" Type="http://schemas.openxmlformats.org/officeDocument/2006/relationships/printerSettings" Target="../printerSettings/printerSettings3003.bin"/><Relationship Id="rId31" Type="http://schemas.openxmlformats.org/officeDocument/2006/relationships/drawing" Target="../drawings/drawing199.xml"/><Relationship Id="rId4" Type="http://schemas.openxmlformats.org/officeDocument/2006/relationships/printerSettings" Target="../printerSettings/printerSettings2988.bin"/><Relationship Id="rId9" Type="http://schemas.openxmlformats.org/officeDocument/2006/relationships/printerSettings" Target="../printerSettings/printerSettings2993.bin"/><Relationship Id="rId14" Type="http://schemas.openxmlformats.org/officeDocument/2006/relationships/printerSettings" Target="../printerSettings/printerSettings2998.bin"/><Relationship Id="rId22" Type="http://schemas.openxmlformats.org/officeDocument/2006/relationships/printerSettings" Target="../printerSettings/printerSettings3006.bin"/><Relationship Id="rId27" Type="http://schemas.openxmlformats.org/officeDocument/2006/relationships/printerSettings" Target="../printerSettings/printerSettings3011.bin"/><Relationship Id="rId30" Type="http://schemas.openxmlformats.org/officeDocument/2006/relationships/printerSettings" Target="../printerSettings/printerSettings3014.bin"/></Relationships>
</file>

<file path=xl/worksheets/_rels/sheet105.xml.rels><?xml version="1.0" encoding="UTF-8" standalone="yes"?>
<Relationships xmlns="http://schemas.openxmlformats.org/package/2006/relationships"><Relationship Id="rId8" Type="http://schemas.openxmlformats.org/officeDocument/2006/relationships/printerSettings" Target="../printerSettings/printerSettings3022.bin"/><Relationship Id="rId13" Type="http://schemas.openxmlformats.org/officeDocument/2006/relationships/printerSettings" Target="../printerSettings/printerSettings3027.bin"/><Relationship Id="rId18" Type="http://schemas.openxmlformats.org/officeDocument/2006/relationships/printerSettings" Target="../printerSettings/printerSettings3032.bin"/><Relationship Id="rId26" Type="http://schemas.openxmlformats.org/officeDocument/2006/relationships/printerSettings" Target="../printerSettings/printerSettings3040.bin"/><Relationship Id="rId3" Type="http://schemas.openxmlformats.org/officeDocument/2006/relationships/printerSettings" Target="../printerSettings/printerSettings3017.bin"/><Relationship Id="rId21" Type="http://schemas.openxmlformats.org/officeDocument/2006/relationships/printerSettings" Target="../printerSettings/printerSettings3035.bin"/><Relationship Id="rId7" Type="http://schemas.openxmlformats.org/officeDocument/2006/relationships/printerSettings" Target="../printerSettings/printerSettings3021.bin"/><Relationship Id="rId12" Type="http://schemas.openxmlformats.org/officeDocument/2006/relationships/printerSettings" Target="../printerSettings/printerSettings3026.bin"/><Relationship Id="rId17" Type="http://schemas.openxmlformats.org/officeDocument/2006/relationships/printerSettings" Target="../printerSettings/printerSettings3031.bin"/><Relationship Id="rId25" Type="http://schemas.openxmlformats.org/officeDocument/2006/relationships/printerSettings" Target="../printerSettings/printerSettings3039.bin"/><Relationship Id="rId2" Type="http://schemas.openxmlformats.org/officeDocument/2006/relationships/printerSettings" Target="../printerSettings/printerSettings3016.bin"/><Relationship Id="rId16" Type="http://schemas.openxmlformats.org/officeDocument/2006/relationships/printerSettings" Target="../printerSettings/printerSettings3030.bin"/><Relationship Id="rId20" Type="http://schemas.openxmlformats.org/officeDocument/2006/relationships/printerSettings" Target="../printerSettings/printerSettings3034.bin"/><Relationship Id="rId29" Type="http://schemas.openxmlformats.org/officeDocument/2006/relationships/printerSettings" Target="../printerSettings/printerSettings3043.bin"/><Relationship Id="rId1" Type="http://schemas.openxmlformats.org/officeDocument/2006/relationships/printerSettings" Target="../printerSettings/printerSettings3015.bin"/><Relationship Id="rId6" Type="http://schemas.openxmlformats.org/officeDocument/2006/relationships/printerSettings" Target="../printerSettings/printerSettings3020.bin"/><Relationship Id="rId11" Type="http://schemas.openxmlformats.org/officeDocument/2006/relationships/printerSettings" Target="../printerSettings/printerSettings3025.bin"/><Relationship Id="rId24" Type="http://schemas.openxmlformats.org/officeDocument/2006/relationships/printerSettings" Target="../printerSettings/printerSettings3038.bin"/><Relationship Id="rId5" Type="http://schemas.openxmlformats.org/officeDocument/2006/relationships/printerSettings" Target="../printerSettings/printerSettings3019.bin"/><Relationship Id="rId15" Type="http://schemas.openxmlformats.org/officeDocument/2006/relationships/printerSettings" Target="../printerSettings/printerSettings3029.bin"/><Relationship Id="rId23" Type="http://schemas.openxmlformats.org/officeDocument/2006/relationships/printerSettings" Target="../printerSettings/printerSettings3037.bin"/><Relationship Id="rId28" Type="http://schemas.openxmlformats.org/officeDocument/2006/relationships/printerSettings" Target="../printerSettings/printerSettings3042.bin"/><Relationship Id="rId10" Type="http://schemas.openxmlformats.org/officeDocument/2006/relationships/printerSettings" Target="../printerSettings/printerSettings3024.bin"/><Relationship Id="rId19" Type="http://schemas.openxmlformats.org/officeDocument/2006/relationships/printerSettings" Target="../printerSettings/printerSettings3033.bin"/><Relationship Id="rId31" Type="http://schemas.openxmlformats.org/officeDocument/2006/relationships/drawing" Target="../drawings/drawing201.xml"/><Relationship Id="rId4" Type="http://schemas.openxmlformats.org/officeDocument/2006/relationships/printerSettings" Target="../printerSettings/printerSettings3018.bin"/><Relationship Id="rId9" Type="http://schemas.openxmlformats.org/officeDocument/2006/relationships/printerSettings" Target="../printerSettings/printerSettings3023.bin"/><Relationship Id="rId14" Type="http://schemas.openxmlformats.org/officeDocument/2006/relationships/printerSettings" Target="../printerSettings/printerSettings3028.bin"/><Relationship Id="rId22" Type="http://schemas.openxmlformats.org/officeDocument/2006/relationships/printerSettings" Target="../printerSettings/printerSettings3036.bin"/><Relationship Id="rId27" Type="http://schemas.openxmlformats.org/officeDocument/2006/relationships/printerSettings" Target="../printerSettings/printerSettings3041.bin"/><Relationship Id="rId30" Type="http://schemas.openxmlformats.org/officeDocument/2006/relationships/printerSettings" Target="../printerSettings/printerSettings3044.bin"/></Relationships>
</file>

<file path=xl/worksheets/_rels/sheet106.xml.rels><?xml version="1.0" encoding="UTF-8" standalone="yes"?>
<Relationships xmlns="http://schemas.openxmlformats.org/package/2006/relationships"><Relationship Id="rId8" Type="http://schemas.openxmlformats.org/officeDocument/2006/relationships/printerSettings" Target="../printerSettings/printerSettings3052.bin"/><Relationship Id="rId13" Type="http://schemas.openxmlformats.org/officeDocument/2006/relationships/printerSettings" Target="../printerSettings/printerSettings3057.bin"/><Relationship Id="rId18" Type="http://schemas.openxmlformats.org/officeDocument/2006/relationships/printerSettings" Target="../printerSettings/printerSettings3062.bin"/><Relationship Id="rId26" Type="http://schemas.openxmlformats.org/officeDocument/2006/relationships/printerSettings" Target="../printerSettings/printerSettings3070.bin"/><Relationship Id="rId3" Type="http://schemas.openxmlformats.org/officeDocument/2006/relationships/printerSettings" Target="../printerSettings/printerSettings3047.bin"/><Relationship Id="rId21" Type="http://schemas.openxmlformats.org/officeDocument/2006/relationships/printerSettings" Target="../printerSettings/printerSettings3065.bin"/><Relationship Id="rId7" Type="http://schemas.openxmlformats.org/officeDocument/2006/relationships/printerSettings" Target="../printerSettings/printerSettings3051.bin"/><Relationship Id="rId12" Type="http://schemas.openxmlformats.org/officeDocument/2006/relationships/printerSettings" Target="../printerSettings/printerSettings3056.bin"/><Relationship Id="rId17" Type="http://schemas.openxmlformats.org/officeDocument/2006/relationships/printerSettings" Target="../printerSettings/printerSettings3061.bin"/><Relationship Id="rId25" Type="http://schemas.openxmlformats.org/officeDocument/2006/relationships/printerSettings" Target="../printerSettings/printerSettings3069.bin"/><Relationship Id="rId2" Type="http://schemas.openxmlformats.org/officeDocument/2006/relationships/printerSettings" Target="../printerSettings/printerSettings3046.bin"/><Relationship Id="rId16" Type="http://schemas.openxmlformats.org/officeDocument/2006/relationships/printerSettings" Target="../printerSettings/printerSettings3060.bin"/><Relationship Id="rId20" Type="http://schemas.openxmlformats.org/officeDocument/2006/relationships/printerSettings" Target="../printerSettings/printerSettings3064.bin"/><Relationship Id="rId29" Type="http://schemas.openxmlformats.org/officeDocument/2006/relationships/printerSettings" Target="../printerSettings/printerSettings3073.bin"/><Relationship Id="rId1" Type="http://schemas.openxmlformats.org/officeDocument/2006/relationships/printerSettings" Target="../printerSettings/printerSettings3045.bin"/><Relationship Id="rId6" Type="http://schemas.openxmlformats.org/officeDocument/2006/relationships/printerSettings" Target="../printerSettings/printerSettings3050.bin"/><Relationship Id="rId11" Type="http://schemas.openxmlformats.org/officeDocument/2006/relationships/printerSettings" Target="../printerSettings/printerSettings3055.bin"/><Relationship Id="rId24" Type="http://schemas.openxmlformats.org/officeDocument/2006/relationships/printerSettings" Target="../printerSettings/printerSettings3068.bin"/><Relationship Id="rId5" Type="http://schemas.openxmlformats.org/officeDocument/2006/relationships/printerSettings" Target="../printerSettings/printerSettings3049.bin"/><Relationship Id="rId15" Type="http://schemas.openxmlformats.org/officeDocument/2006/relationships/printerSettings" Target="../printerSettings/printerSettings3059.bin"/><Relationship Id="rId23" Type="http://schemas.openxmlformats.org/officeDocument/2006/relationships/printerSettings" Target="../printerSettings/printerSettings3067.bin"/><Relationship Id="rId28" Type="http://schemas.openxmlformats.org/officeDocument/2006/relationships/printerSettings" Target="../printerSettings/printerSettings3072.bin"/><Relationship Id="rId10" Type="http://schemas.openxmlformats.org/officeDocument/2006/relationships/printerSettings" Target="../printerSettings/printerSettings3054.bin"/><Relationship Id="rId19" Type="http://schemas.openxmlformats.org/officeDocument/2006/relationships/printerSettings" Target="../printerSettings/printerSettings3063.bin"/><Relationship Id="rId31" Type="http://schemas.openxmlformats.org/officeDocument/2006/relationships/drawing" Target="../drawings/drawing203.xml"/><Relationship Id="rId4" Type="http://schemas.openxmlformats.org/officeDocument/2006/relationships/printerSettings" Target="../printerSettings/printerSettings3048.bin"/><Relationship Id="rId9" Type="http://schemas.openxmlformats.org/officeDocument/2006/relationships/printerSettings" Target="../printerSettings/printerSettings3053.bin"/><Relationship Id="rId14" Type="http://schemas.openxmlformats.org/officeDocument/2006/relationships/printerSettings" Target="../printerSettings/printerSettings3058.bin"/><Relationship Id="rId22" Type="http://schemas.openxmlformats.org/officeDocument/2006/relationships/printerSettings" Target="../printerSettings/printerSettings3066.bin"/><Relationship Id="rId27" Type="http://schemas.openxmlformats.org/officeDocument/2006/relationships/printerSettings" Target="../printerSettings/printerSettings3071.bin"/><Relationship Id="rId30" Type="http://schemas.openxmlformats.org/officeDocument/2006/relationships/printerSettings" Target="../printerSettings/printerSettings3074.bin"/></Relationships>
</file>

<file path=xl/worksheets/_rels/sheet107.xml.rels><?xml version="1.0" encoding="UTF-8" standalone="yes"?>
<Relationships xmlns="http://schemas.openxmlformats.org/package/2006/relationships"><Relationship Id="rId8" Type="http://schemas.openxmlformats.org/officeDocument/2006/relationships/printerSettings" Target="../printerSettings/printerSettings3082.bin"/><Relationship Id="rId13" Type="http://schemas.openxmlformats.org/officeDocument/2006/relationships/printerSettings" Target="../printerSettings/printerSettings3087.bin"/><Relationship Id="rId18" Type="http://schemas.openxmlformats.org/officeDocument/2006/relationships/printerSettings" Target="../printerSettings/printerSettings3092.bin"/><Relationship Id="rId26" Type="http://schemas.openxmlformats.org/officeDocument/2006/relationships/printerSettings" Target="../printerSettings/printerSettings3100.bin"/><Relationship Id="rId3" Type="http://schemas.openxmlformats.org/officeDocument/2006/relationships/printerSettings" Target="../printerSettings/printerSettings3077.bin"/><Relationship Id="rId21" Type="http://schemas.openxmlformats.org/officeDocument/2006/relationships/printerSettings" Target="../printerSettings/printerSettings3095.bin"/><Relationship Id="rId7" Type="http://schemas.openxmlformats.org/officeDocument/2006/relationships/printerSettings" Target="../printerSettings/printerSettings3081.bin"/><Relationship Id="rId12" Type="http://schemas.openxmlformats.org/officeDocument/2006/relationships/printerSettings" Target="../printerSettings/printerSettings3086.bin"/><Relationship Id="rId17" Type="http://schemas.openxmlformats.org/officeDocument/2006/relationships/printerSettings" Target="../printerSettings/printerSettings3091.bin"/><Relationship Id="rId25" Type="http://schemas.openxmlformats.org/officeDocument/2006/relationships/printerSettings" Target="../printerSettings/printerSettings3099.bin"/><Relationship Id="rId2" Type="http://schemas.openxmlformats.org/officeDocument/2006/relationships/printerSettings" Target="../printerSettings/printerSettings3076.bin"/><Relationship Id="rId16" Type="http://schemas.openxmlformats.org/officeDocument/2006/relationships/printerSettings" Target="../printerSettings/printerSettings3090.bin"/><Relationship Id="rId20" Type="http://schemas.openxmlformats.org/officeDocument/2006/relationships/printerSettings" Target="../printerSettings/printerSettings3094.bin"/><Relationship Id="rId29" Type="http://schemas.openxmlformats.org/officeDocument/2006/relationships/printerSettings" Target="../printerSettings/printerSettings3103.bin"/><Relationship Id="rId1" Type="http://schemas.openxmlformats.org/officeDocument/2006/relationships/printerSettings" Target="../printerSettings/printerSettings3075.bin"/><Relationship Id="rId6" Type="http://schemas.openxmlformats.org/officeDocument/2006/relationships/printerSettings" Target="../printerSettings/printerSettings3080.bin"/><Relationship Id="rId11" Type="http://schemas.openxmlformats.org/officeDocument/2006/relationships/printerSettings" Target="../printerSettings/printerSettings3085.bin"/><Relationship Id="rId24" Type="http://schemas.openxmlformats.org/officeDocument/2006/relationships/printerSettings" Target="../printerSettings/printerSettings3098.bin"/><Relationship Id="rId5" Type="http://schemas.openxmlformats.org/officeDocument/2006/relationships/printerSettings" Target="../printerSettings/printerSettings3079.bin"/><Relationship Id="rId15" Type="http://schemas.openxmlformats.org/officeDocument/2006/relationships/printerSettings" Target="../printerSettings/printerSettings3089.bin"/><Relationship Id="rId23" Type="http://schemas.openxmlformats.org/officeDocument/2006/relationships/printerSettings" Target="../printerSettings/printerSettings3097.bin"/><Relationship Id="rId28" Type="http://schemas.openxmlformats.org/officeDocument/2006/relationships/printerSettings" Target="../printerSettings/printerSettings3102.bin"/><Relationship Id="rId10" Type="http://schemas.openxmlformats.org/officeDocument/2006/relationships/printerSettings" Target="../printerSettings/printerSettings3084.bin"/><Relationship Id="rId19" Type="http://schemas.openxmlformats.org/officeDocument/2006/relationships/printerSettings" Target="../printerSettings/printerSettings3093.bin"/><Relationship Id="rId31" Type="http://schemas.openxmlformats.org/officeDocument/2006/relationships/drawing" Target="../drawings/drawing205.xml"/><Relationship Id="rId4" Type="http://schemas.openxmlformats.org/officeDocument/2006/relationships/printerSettings" Target="../printerSettings/printerSettings3078.bin"/><Relationship Id="rId9" Type="http://schemas.openxmlformats.org/officeDocument/2006/relationships/printerSettings" Target="../printerSettings/printerSettings3083.bin"/><Relationship Id="rId14" Type="http://schemas.openxmlformats.org/officeDocument/2006/relationships/printerSettings" Target="../printerSettings/printerSettings3088.bin"/><Relationship Id="rId22" Type="http://schemas.openxmlformats.org/officeDocument/2006/relationships/printerSettings" Target="../printerSettings/printerSettings3096.bin"/><Relationship Id="rId27" Type="http://schemas.openxmlformats.org/officeDocument/2006/relationships/printerSettings" Target="../printerSettings/printerSettings3101.bin"/><Relationship Id="rId30" Type="http://schemas.openxmlformats.org/officeDocument/2006/relationships/printerSettings" Target="../printerSettings/printerSettings3104.bin"/></Relationships>
</file>

<file path=xl/worksheets/_rels/sheet108.xml.rels><?xml version="1.0" encoding="UTF-8" standalone="yes"?>
<Relationships xmlns="http://schemas.openxmlformats.org/package/2006/relationships"><Relationship Id="rId8" Type="http://schemas.openxmlformats.org/officeDocument/2006/relationships/printerSettings" Target="../printerSettings/printerSettings3112.bin"/><Relationship Id="rId13" Type="http://schemas.openxmlformats.org/officeDocument/2006/relationships/printerSettings" Target="../printerSettings/printerSettings3117.bin"/><Relationship Id="rId18" Type="http://schemas.openxmlformats.org/officeDocument/2006/relationships/printerSettings" Target="../printerSettings/printerSettings3122.bin"/><Relationship Id="rId26" Type="http://schemas.openxmlformats.org/officeDocument/2006/relationships/printerSettings" Target="../printerSettings/printerSettings3130.bin"/><Relationship Id="rId3" Type="http://schemas.openxmlformats.org/officeDocument/2006/relationships/printerSettings" Target="../printerSettings/printerSettings3107.bin"/><Relationship Id="rId21" Type="http://schemas.openxmlformats.org/officeDocument/2006/relationships/printerSettings" Target="../printerSettings/printerSettings3125.bin"/><Relationship Id="rId7" Type="http://schemas.openxmlformats.org/officeDocument/2006/relationships/printerSettings" Target="../printerSettings/printerSettings3111.bin"/><Relationship Id="rId12" Type="http://schemas.openxmlformats.org/officeDocument/2006/relationships/printerSettings" Target="../printerSettings/printerSettings3116.bin"/><Relationship Id="rId17" Type="http://schemas.openxmlformats.org/officeDocument/2006/relationships/printerSettings" Target="../printerSettings/printerSettings3121.bin"/><Relationship Id="rId25" Type="http://schemas.openxmlformats.org/officeDocument/2006/relationships/printerSettings" Target="../printerSettings/printerSettings3129.bin"/><Relationship Id="rId2" Type="http://schemas.openxmlformats.org/officeDocument/2006/relationships/printerSettings" Target="../printerSettings/printerSettings3106.bin"/><Relationship Id="rId16" Type="http://schemas.openxmlformats.org/officeDocument/2006/relationships/printerSettings" Target="../printerSettings/printerSettings3120.bin"/><Relationship Id="rId20" Type="http://schemas.openxmlformats.org/officeDocument/2006/relationships/printerSettings" Target="../printerSettings/printerSettings3124.bin"/><Relationship Id="rId29" Type="http://schemas.openxmlformats.org/officeDocument/2006/relationships/printerSettings" Target="../printerSettings/printerSettings3133.bin"/><Relationship Id="rId1" Type="http://schemas.openxmlformats.org/officeDocument/2006/relationships/printerSettings" Target="../printerSettings/printerSettings3105.bin"/><Relationship Id="rId6" Type="http://schemas.openxmlformats.org/officeDocument/2006/relationships/printerSettings" Target="../printerSettings/printerSettings3110.bin"/><Relationship Id="rId11" Type="http://schemas.openxmlformats.org/officeDocument/2006/relationships/printerSettings" Target="../printerSettings/printerSettings3115.bin"/><Relationship Id="rId24" Type="http://schemas.openxmlformats.org/officeDocument/2006/relationships/printerSettings" Target="../printerSettings/printerSettings3128.bin"/><Relationship Id="rId5" Type="http://schemas.openxmlformats.org/officeDocument/2006/relationships/printerSettings" Target="../printerSettings/printerSettings3109.bin"/><Relationship Id="rId15" Type="http://schemas.openxmlformats.org/officeDocument/2006/relationships/printerSettings" Target="../printerSettings/printerSettings3119.bin"/><Relationship Id="rId23" Type="http://schemas.openxmlformats.org/officeDocument/2006/relationships/printerSettings" Target="../printerSettings/printerSettings3127.bin"/><Relationship Id="rId28" Type="http://schemas.openxmlformats.org/officeDocument/2006/relationships/printerSettings" Target="../printerSettings/printerSettings3132.bin"/><Relationship Id="rId10" Type="http://schemas.openxmlformats.org/officeDocument/2006/relationships/printerSettings" Target="../printerSettings/printerSettings3114.bin"/><Relationship Id="rId19" Type="http://schemas.openxmlformats.org/officeDocument/2006/relationships/printerSettings" Target="../printerSettings/printerSettings3123.bin"/><Relationship Id="rId31" Type="http://schemas.openxmlformats.org/officeDocument/2006/relationships/drawing" Target="../drawings/drawing207.xml"/><Relationship Id="rId4" Type="http://schemas.openxmlformats.org/officeDocument/2006/relationships/printerSettings" Target="../printerSettings/printerSettings3108.bin"/><Relationship Id="rId9" Type="http://schemas.openxmlformats.org/officeDocument/2006/relationships/printerSettings" Target="../printerSettings/printerSettings3113.bin"/><Relationship Id="rId14" Type="http://schemas.openxmlformats.org/officeDocument/2006/relationships/printerSettings" Target="../printerSettings/printerSettings3118.bin"/><Relationship Id="rId22" Type="http://schemas.openxmlformats.org/officeDocument/2006/relationships/printerSettings" Target="../printerSettings/printerSettings3126.bin"/><Relationship Id="rId27" Type="http://schemas.openxmlformats.org/officeDocument/2006/relationships/printerSettings" Target="../printerSettings/printerSettings3131.bin"/><Relationship Id="rId30" Type="http://schemas.openxmlformats.org/officeDocument/2006/relationships/printerSettings" Target="../printerSettings/printerSettings313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31" Type="http://schemas.openxmlformats.org/officeDocument/2006/relationships/drawing" Target="../drawings/drawing15.xml"/><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printerSettings" Target="../printerSettings/printerSettings31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26.bin"/><Relationship Id="rId13" Type="http://schemas.openxmlformats.org/officeDocument/2006/relationships/printerSettings" Target="../printerSettings/printerSettings331.bin"/><Relationship Id="rId18" Type="http://schemas.openxmlformats.org/officeDocument/2006/relationships/printerSettings" Target="../printerSettings/printerSettings336.bin"/><Relationship Id="rId26" Type="http://schemas.openxmlformats.org/officeDocument/2006/relationships/printerSettings" Target="../printerSettings/printerSettings344.bin"/><Relationship Id="rId3" Type="http://schemas.openxmlformats.org/officeDocument/2006/relationships/printerSettings" Target="../printerSettings/printerSettings321.bin"/><Relationship Id="rId21" Type="http://schemas.openxmlformats.org/officeDocument/2006/relationships/printerSettings" Target="../printerSettings/printerSettings339.bin"/><Relationship Id="rId7" Type="http://schemas.openxmlformats.org/officeDocument/2006/relationships/printerSettings" Target="../printerSettings/printerSettings325.bin"/><Relationship Id="rId12" Type="http://schemas.openxmlformats.org/officeDocument/2006/relationships/printerSettings" Target="../printerSettings/printerSettings330.bin"/><Relationship Id="rId17" Type="http://schemas.openxmlformats.org/officeDocument/2006/relationships/printerSettings" Target="../printerSettings/printerSettings335.bin"/><Relationship Id="rId25" Type="http://schemas.openxmlformats.org/officeDocument/2006/relationships/printerSettings" Target="../printerSettings/printerSettings343.bin"/><Relationship Id="rId2" Type="http://schemas.openxmlformats.org/officeDocument/2006/relationships/printerSettings" Target="../printerSettings/printerSettings320.bin"/><Relationship Id="rId16" Type="http://schemas.openxmlformats.org/officeDocument/2006/relationships/printerSettings" Target="../printerSettings/printerSettings334.bin"/><Relationship Id="rId20" Type="http://schemas.openxmlformats.org/officeDocument/2006/relationships/printerSettings" Target="../printerSettings/printerSettings338.bin"/><Relationship Id="rId29" Type="http://schemas.openxmlformats.org/officeDocument/2006/relationships/printerSettings" Target="../printerSettings/printerSettings347.bin"/><Relationship Id="rId1" Type="http://schemas.openxmlformats.org/officeDocument/2006/relationships/printerSettings" Target="../printerSettings/printerSettings319.bin"/><Relationship Id="rId6" Type="http://schemas.openxmlformats.org/officeDocument/2006/relationships/printerSettings" Target="../printerSettings/printerSettings324.bin"/><Relationship Id="rId11" Type="http://schemas.openxmlformats.org/officeDocument/2006/relationships/printerSettings" Target="../printerSettings/printerSettings329.bin"/><Relationship Id="rId24" Type="http://schemas.openxmlformats.org/officeDocument/2006/relationships/printerSettings" Target="../printerSettings/printerSettings342.bin"/><Relationship Id="rId5" Type="http://schemas.openxmlformats.org/officeDocument/2006/relationships/printerSettings" Target="../printerSettings/printerSettings323.bin"/><Relationship Id="rId15" Type="http://schemas.openxmlformats.org/officeDocument/2006/relationships/printerSettings" Target="../printerSettings/printerSettings333.bin"/><Relationship Id="rId23" Type="http://schemas.openxmlformats.org/officeDocument/2006/relationships/printerSettings" Target="../printerSettings/printerSettings341.bin"/><Relationship Id="rId28" Type="http://schemas.openxmlformats.org/officeDocument/2006/relationships/printerSettings" Target="../printerSettings/printerSettings346.bin"/><Relationship Id="rId10" Type="http://schemas.openxmlformats.org/officeDocument/2006/relationships/printerSettings" Target="../printerSettings/printerSettings328.bin"/><Relationship Id="rId19" Type="http://schemas.openxmlformats.org/officeDocument/2006/relationships/printerSettings" Target="../printerSettings/printerSettings337.bin"/><Relationship Id="rId31" Type="http://schemas.openxmlformats.org/officeDocument/2006/relationships/drawing" Target="../drawings/drawing17.xml"/><Relationship Id="rId4" Type="http://schemas.openxmlformats.org/officeDocument/2006/relationships/printerSettings" Target="../printerSettings/printerSettings322.bin"/><Relationship Id="rId9" Type="http://schemas.openxmlformats.org/officeDocument/2006/relationships/printerSettings" Target="../printerSettings/printerSettings327.bin"/><Relationship Id="rId14" Type="http://schemas.openxmlformats.org/officeDocument/2006/relationships/printerSettings" Target="../printerSettings/printerSettings332.bin"/><Relationship Id="rId22" Type="http://schemas.openxmlformats.org/officeDocument/2006/relationships/printerSettings" Target="../printerSettings/printerSettings340.bin"/><Relationship Id="rId27" Type="http://schemas.openxmlformats.org/officeDocument/2006/relationships/printerSettings" Target="../printerSettings/printerSettings345.bin"/><Relationship Id="rId30" Type="http://schemas.openxmlformats.org/officeDocument/2006/relationships/printerSettings" Target="../printerSettings/printerSettings34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56.bin"/><Relationship Id="rId13" Type="http://schemas.openxmlformats.org/officeDocument/2006/relationships/printerSettings" Target="../printerSettings/printerSettings361.bin"/><Relationship Id="rId18" Type="http://schemas.openxmlformats.org/officeDocument/2006/relationships/printerSettings" Target="../printerSettings/printerSettings366.bin"/><Relationship Id="rId26" Type="http://schemas.openxmlformats.org/officeDocument/2006/relationships/printerSettings" Target="../printerSettings/printerSettings374.bin"/><Relationship Id="rId3" Type="http://schemas.openxmlformats.org/officeDocument/2006/relationships/printerSettings" Target="../printerSettings/printerSettings351.bin"/><Relationship Id="rId21" Type="http://schemas.openxmlformats.org/officeDocument/2006/relationships/printerSettings" Target="../printerSettings/printerSettings369.bin"/><Relationship Id="rId7" Type="http://schemas.openxmlformats.org/officeDocument/2006/relationships/printerSettings" Target="../printerSettings/printerSettings355.bin"/><Relationship Id="rId12" Type="http://schemas.openxmlformats.org/officeDocument/2006/relationships/printerSettings" Target="../printerSettings/printerSettings360.bin"/><Relationship Id="rId17" Type="http://schemas.openxmlformats.org/officeDocument/2006/relationships/printerSettings" Target="../printerSettings/printerSettings365.bin"/><Relationship Id="rId25" Type="http://schemas.openxmlformats.org/officeDocument/2006/relationships/printerSettings" Target="../printerSettings/printerSettings373.bin"/><Relationship Id="rId2" Type="http://schemas.openxmlformats.org/officeDocument/2006/relationships/printerSettings" Target="../printerSettings/printerSettings350.bin"/><Relationship Id="rId16" Type="http://schemas.openxmlformats.org/officeDocument/2006/relationships/printerSettings" Target="../printerSettings/printerSettings364.bin"/><Relationship Id="rId20" Type="http://schemas.openxmlformats.org/officeDocument/2006/relationships/printerSettings" Target="../printerSettings/printerSettings368.bin"/><Relationship Id="rId29" Type="http://schemas.openxmlformats.org/officeDocument/2006/relationships/printerSettings" Target="../printerSettings/printerSettings377.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printerSettings" Target="../printerSettings/printerSettings359.bin"/><Relationship Id="rId24" Type="http://schemas.openxmlformats.org/officeDocument/2006/relationships/printerSettings" Target="../printerSettings/printerSettings372.bin"/><Relationship Id="rId5" Type="http://schemas.openxmlformats.org/officeDocument/2006/relationships/printerSettings" Target="../printerSettings/printerSettings353.bin"/><Relationship Id="rId15" Type="http://schemas.openxmlformats.org/officeDocument/2006/relationships/printerSettings" Target="../printerSettings/printerSettings363.bin"/><Relationship Id="rId23" Type="http://schemas.openxmlformats.org/officeDocument/2006/relationships/printerSettings" Target="../printerSettings/printerSettings371.bin"/><Relationship Id="rId28" Type="http://schemas.openxmlformats.org/officeDocument/2006/relationships/printerSettings" Target="../printerSettings/printerSettings376.bin"/><Relationship Id="rId10" Type="http://schemas.openxmlformats.org/officeDocument/2006/relationships/printerSettings" Target="../printerSettings/printerSettings358.bin"/><Relationship Id="rId19" Type="http://schemas.openxmlformats.org/officeDocument/2006/relationships/printerSettings" Target="../printerSettings/printerSettings367.bin"/><Relationship Id="rId31" Type="http://schemas.openxmlformats.org/officeDocument/2006/relationships/drawing" Target="../drawings/drawing19.xml"/><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 Id="rId14" Type="http://schemas.openxmlformats.org/officeDocument/2006/relationships/printerSettings" Target="../printerSettings/printerSettings362.bin"/><Relationship Id="rId22" Type="http://schemas.openxmlformats.org/officeDocument/2006/relationships/printerSettings" Target="../printerSettings/printerSettings370.bin"/><Relationship Id="rId27" Type="http://schemas.openxmlformats.org/officeDocument/2006/relationships/printerSettings" Target="../printerSettings/printerSettings375.bin"/><Relationship Id="rId30" Type="http://schemas.openxmlformats.org/officeDocument/2006/relationships/printerSettings" Target="../printerSettings/printerSettings37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86.bin"/><Relationship Id="rId13" Type="http://schemas.openxmlformats.org/officeDocument/2006/relationships/printerSettings" Target="../printerSettings/printerSettings391.bin"/><Relationship Id="rId18" Type="http://schemas.openxmlformats.org/officeDocument/2006/relationships/printerSettings" Target="../printerSettings/printerSettings396.bin"/><Relationship Id="rId26" Type="http://schemas.openxmlformats.org/officeDocument/2006/relationships/printerSettings" Target="../printerSettings/printerSettings404.bin"/><Relationship Id="rId3" Type="http://schemas.openxmlformats.org/officeDocument/2006/relationships/printerSettings" Target="../printerSettings/printerSettings381.bin"/><Relationship Id="rId21" Type="http://schemas.openxmlformats.org/officeDocument/2006/relationships/printerSettings" Target="../printerSettings/printerSettings399.bin"/><Relationship Id="rId7" Type="http://schemas.openxmlformats.org/officeDocument/2006/relationships/printerSettings" Target="../printerSettings/printerSettings385.bin"/><Relationship Id="rId12" Type="http://schemas.openxmlformats.org/officeDocument/2006/relationships/printerSettings" Target="../printerSettings/printerSettings390.bin"/><Relationship Id="rId17" Type="http://schemas.openxmlformats.org/officeDocument/2006/relationships/printerSettings" Target="../printerSettings/printerSettings395.bin"/><Relationship Id="rId25" Type="http://schemas.openxmlformats.org/officeDocument/2006/relationships/printerSettings" Target="../printerSettings/printerSettings403.bin"/><Relationship Id="rId2" Type="http://schemas.openxmlformats.org/officeDocument/2006/relationships/printerSettings" Target="../printerSettings/printerSettings380.bin"/><Relationship Id="rId16" Type="http://schemas.openxmlformats.org/officeDocument/2006/relationships/printerSettings" Target="../printerSettings/printerSettings394.bin"/><Relationship Id="rId20" Type="http://schemas.openxmlformats.org/officeDocument/2006/relationships/printerSettings" Target="../printerSettings/printerSettings398.bin"/><Relationship Id="rId29" Type="http://schemas.openxmlformats.org/officeDocument/2006/relationships/printerSettings" Target="../printerSettings/printerSettings407.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11" Type="http://schemas.openxmlformats.org/officeDocument/2006/relationships/printerSettings" Target="../printerSettings/printerSettings389.bin"/><Relationship Id="rId24" Type="http://schemas.openxmlformats.org/officeDocument/2006/relationships/printerSettings" Target="../printerSettings/printerSettings402.bin"/><Relationship Id="rId5" Type="http://schemas.openxmlformats.org/officeDocument/2006/relationships/printerSettings" Target="../printerSettings/printerSettings383.bin"/><Relationship Id="rId15" Type="http://schemas.openxmlformats.org/officeDocument/2006/relationships/printerSettings" Target="../printerSettings/printerSettings393.bin"/><Relationship Id="rId23" Type="http://schemas.openxmlformats.org/officeDocument/2006/relationships/printerSettings" Target="../printerSettings/printerSettings401.bin"/><Relationship Id="rId28" Type="http://schemas.openxmlformats.org/officeDocument/2006/relationships/printerSettings" Target="../printerSettings/printerSettings406.bin"/><Relationship Id="rId10" Type="http://schemas.openxmlformats.org/officeDocument/2006/relationships/printerSettings" Target="../printerSettings/printerSettings388.bin"/><Relationship Id="rId19" Type="http://schemas.openxmlformats.org/officeDocument/2006/relationships/printerSettings" Target="../printerSettings/printerSettings397.bin"/><Relationship Id="rId31" Type="http://schemas.openxmlformats.org/officeDocument/2006/relationships/drawing" Target="../drawings/drawing21.xml"/><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 Id="rId14" Type="http://schemas.openxmlformats.org/officeDocument/2006/relationships/printerSettings" Target="../printerSettings/printerSettings392.bin"/><Relationship Id="rId22" Type="http://schemas.openxmlformats.org/officeDocument/2006/relationships/printerSettings" Target="../printerSettings/printerSettings400.bin"/><Relationship Id="rId27" Type="http://schemas.openxmlformats.org/officeDocument/2006/relationships/printerSettings" Target="../printerSettings/printerSettings405.bin"/><Relationship Id="rId30" Type="http://schemas.openxmlformats.org/officeDocument/2006/relationships/printerSettings" Target="../printerSettings/printerSettings40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26" Type="http://schemas.openxmlformats.org/officeDocument/2006/relationships/printerSettings" Target="../printerSettings/printerSettings434.bin"/><Relationship Id="rId3" Type="http://schemas.openxmlformats.org/officeDocument/2006/relationships/printerSettings" Target="../printerSettings/printerSettings411.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5" Type="http://schemas.openxmlformats.org/officeDocument/2006/relationships/printerSettings" Target="../printerSettings/printerSettings433.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printerSettings" Target="../printerSettings/printerSettings428.bin"/><Relationship Id="rId29" Type="http://schemas.openxmlformats.org/officeDocument/2006/relationships/printerSettings" Target="../printerSettings/printerSettings437.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24" Type="http://schemas.openxmlformats.org/officeDocument/2006/relationships/printerSettings" Target="../printerSettings/printerSettings432.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23" Type="http://schemas.openxmlformats.org/officeDocument/2006/relationships/printerSettings" Target="../printerSettings/printerSettings431.bin"/><Relationship Id="rId28" Type="http://schemas.openxmlformats.org/officeDocument/2006/relationships/printerSettings" Target="../printerSettings/printerSettings436.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31" Type="http://schemas.openxmlformats.org/officeDocument/2006/relationships/drawing" Target="../drawings/drawing23.xml"/><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 Id="rId22" Type="http://schemas.openxmlformats.org/officeDocument/2006/relationships/printerSettings" Target="../printerSettings/printerSettings430.bin"/><Relationship Id="rId27" Type="http://schemas.openxmlformats.org/officeDocument/2006/relationships/printerSettings" Target="../printerSettings/printerSettings435.bin"/><Relationship Id="rId30" Type="http://schemas.openxmlformats.org/officeDocument/2006/relationships/printerSettings" Target="../printerSettings/printerSettings438.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26" Type="http://schemas.openxmlformats.org/officeDocument/2006/relationships/printerSettings" Target="../printerSettings/printerSettings464.bin"/><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printerSettings" Target="../printerSettings/printerSettings463.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29" Type="http://schemas.openxmlformats.org/officeDocument/2006/relationships/printerSettings" Target="../printerSettings/printerSettings467.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28" Type="http://schemas.openxmlformats.org/officeDocument/2006/relationships/printerSettings" Target="../printerSettings/printerSettings466.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31" Type="http://schemas.openxmlformats.org/officeDocument/2006/relationships/drawing" Target="../drawings/drawing25.xml"/><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 Id="rId27" Type="http://schemas.openxmlformats.org/officeDocument/2006/relationships/printerSettings" Target="../printerSettings/printerSettings465.bin"/><Relationship Id="rId30" Type="http://schemas.openxmlformats.org/officeDocument/2006/relationships/printerSettings" Target="../printerSettings/printerSettings468.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76.bin"/><Relationship Id="rId13" Type="http://schemas.openxmlformats.org/officeDocument/2006/relationships/printerSettings" Target="../printerSettings/printerSettings481.bin"/><Relationship Id="rId18" Type="http://schemas.openxmlformats.org/officeDocument/2006/relationships/printerSettings" Target="../printerSettings/printerSettings486.bin"/><Relationship Id="rId26" Type="http://schemas.openxmlformats.org/officeDocument/2006/relationships/printerSettings" Target="../printerSettings/printerSettings494.bin"/><Relationship Id="rId3" Type="http://schemas.openxmlformats.org/officeDocument/2006/relationships/printerSettings" Target="../printerSettings/printerSettings471.bin"/><Relationship Id="rId21" Type="http://schemas.openxmlformats.org/officeDocument/2006/relationships/printerSettings" Target="../printerSettings/printerSettings489.bin"/><Relationship Id="rId7" Type="http://schemas.openxmlformats.org/officeDocument/2006/relationships/printerSettings" Target="../printerSettings/printerSettings475.bin"/><Relationship Id="rId12" Type="http://schemas.openxmlformats.org/officeDocument/2006/relationships/printerSettings" Target="../printerSettings/printerSettings480.bin"/><Relationship Id="rId17" Type="http://schemas.openxmlformats.org/officeDocument/2006/relationships/printerSettings" Target="../printerSettings/printerSettings485.bin"/><Relationship Id="rId25" Type="http://schemas.openxmlformats.org/officeDocument/2006/relationships/printerSettings" Target="../printerSettings/printerSettings493.bin"/><Relationship Id="rId2" Type="http://schemas.openxmlformats.org/officeDocument/2006/relationships/printerSettings" Target="../printerSettings/printerSettings470.bin"/><Relationship Id="rId16" Type="http://schemas.openxmlformats.org/officeDocument/2006/relationships/printerSettings" Target="../printerSettings/printerSettings484.bin"/><Relationship Id="rId20" Type="http://schemas.openxmlformats.org/officeDocument/2006/relationships/printerSettings" Target="../printerSettings/printerSettings488.bin"/><Relationship Id="rId29" Type="http://schemas.openxmlformats.org/officeDocument/2006/relationships/printerSettings" Target="../printerSettings/printerSettings497.bin"/><Relationship Id="rId1" Type="http://schemas.openxmlformats.org/officeDocument/2006/relationships/printerSettings" Target="../printerSettings/printerSettings469.bin"/><Relationship Id="rId6" Type="http://schemas.openxmlformats.org/officeDocument/2006/relationships/printerSettings" Target="../printerSettings/printerSettings474.bin"/><Relationship Id="rId11" Type="http://schemas.openxmlformats.org/officeDocument/2006/relationships/printerSettings" Target="../printerSettings/printerSettings479.bin"/><Relationship Id="rId24" Type="http://schemas.openxmlformats.org/officeDocument/2006/relationships/printerSettings" Target="../printerSettings/printerSettings492.bin"/><Relationship Id="rId5" Type="http://schemas.openxmlformats.org/officeDocument/2006/relationships/printerSettings" Target="../printerSettings/printerSettings473.bin"/><Relationship Id="rId15" Type="http://schemas.openxmlformats.org/officeDocument/2006/relationships/printerSettings" Target="../printerSettings/printerSettings483.bin"/><Relationship Id="rId23" Type="http://schemas.openxmlformats.org/officeDocument/2006/relationships/printerSettings" Target="../printerSettings/printerSettings491.bin"/><Relationship Id="rId28" Type="http://schemas.openxmlformats.org/officeDocument/2006/relationships/printerSettings" Target="../printerSettings/printerSettings496.bin"/><Relationship Id="rId10" Type="http://schemas.openxmlformats.org/officeDocument/2006/relationships/printerSettings" Target="../printerSettings/printerSettings478.bin"/><Relationship Id="rId19" Type="http://schemas.openxmlformats.org/officeDocument/2006/relationships/printerSettings" Target="../printerSettings/printerSettings487.bin"/><Relationship Id="rId31" Type="http://schemas.openxmlformats.org/officeDocument/2006/relationships/drawing" Target="../drawings/drawing27.xml"/><Relationship Id="rId4" Type="http://schemas.openxmlformats.org/officeDocument/2006/relationships/printerSettings" Target="../printerSettings/printerSettings472.bin"/><Relationship Id="rId9" Type="http://schemas.openxmlformats.org/officeDocument/2006/relationships/printerSettings" Target="../printerSettings/printerSettings477.bin"/><Relationship Id="rId14" Type="http://schemas.openxmlformats.org/officeDocument/2006/relationships/printerSettings" Target="../printerSettings/printerSettings482.bin"/><Relationship Id="rId22" Type="http://schemas.openxmlformats.org/officeDocument/2006/relationships/printerSettings" Target="../printerSettings/printerSettings490.bin"/><Relationship Id="rId27" Type="http://schemas.openxmlformats.org/officeDocument/2006/relationships/printerSettings" Target="../printerSettings/printerSettings495.bin"/><Relationship Id="rId30" Type="http://schemas.openxmlformats.org/officeDocument/2006/relationships/printerSettings" Target="../printerSettings/printerSettings49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printerSettings" Target="../printerSettings/printerSettings524.bin"/><Relationship Id="rId3" Type="http://schemas.openxmlformats.org/officeDocument/2006/relationships/printerSettings" Target="../printerSettings/printerSettings501.bin"/><Relationship Id="rId21" Type="http://schemas.openxmlformats.org/officeDocument/2006/relationships/printerSettings" Target="../printerSettings/printerSettings519.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29" Type="http://schemas.openxmlformats.org/officeDocument/2006/relationships/printerSettings" Target="../printerSettings/printerSettings527.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28" Type="http://schemas.openxmlformats.org/officeDocument/2006/relationships/printerSettings" Target="../printerSettings/printerSettings526.bin"/><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31" Type="http://schemas.openxmlformats.org/officeDocument/2006/relationships/drawing" Target="../drawings/drawing29.xml"/><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 Id="rId27" Type="http://schemas.openxmlformats.org/officeDocument/2006/relationships/printerSettings" Target="../printerSettings/printerSettings525.bin"/><Relationship Id="rId30" Type="http://schemas.openxmlformats.org/officeDocument/2006/relationships/printerSettings" Target="../printerSettings/printerSettings528.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36.bin"/><Relationship Id="rId13" Type="http://schemas.openxmlformats.org/officeDocument/2006/relationships/printerSettings" Target="../printerSettings/printerSettings541.bin"/><Relationship Id="rId18" Type="http://schemas.openxmlformats.org/officeDocument/2006/relationships/printerSettings" Target="../printerSettings/printerSettings546.bin"/><Relationship Id="rId26" Type="http://schemas.openxmlformats.org/officeDocument/2006/relationships/printerSettings" Target="../printerSettings/printerSettings554.bin"/><Relationship Id="rId3" Type="http://schemas.openxmlformats.org/officeDocument/2006/relationships/printerSettings" Target="../printerSettings/printerSettings531.bin"/><Relationship Id="rId21" Type="http://schemas.openxmlformats.org/officeDocument/2006/relationships/printerSettings" Target="../printerSettings/printerSettings549.bin"/><Relationship Id="rId7" Type="http://schemas.openxmlformats.org/officeDocument/2006/relationships/printerSettings" Target="../printerSettings/printerSettings535.bin"/><Relationship Id="rId12" Type="http://schemas.openxmlformats.org/officeDocument/2006/relationships/printerSettings" Target="../printerSettings/printerSettings540.bin"/><Relationship Id="rId17" Type="http://schemas.openxmlformats.org/officeDocument/2006/relationships/printerSettings" Target="../printerSettings/printerSettings545.bin"/><Relationship Id="rId25" Type="http://schemas.openxmlformats.org/officeDocument/2006/relationships/printerSettings" Target="../printerSettings/printerSettings553.bin"/><Relationship Id="rId2" Type="http://schemas.openxmlformats.org/officeDocument/2006/relationships/printerSettings" Target="../printerSettings/printerSettings530.bin"/><Relationship Id="rId16" Type="http://schemas.openxmlformats.org/officeDocument/2006/relationships/printerSettings" Target="../printerSettings/printerSettings544.bin"/><Relationship Id="rId20" Type="http://schemas.openxmlformats.org/officeDocument/2006/relationships/printerSettings" Target="../printerSettings/printerSettings548.bin"/><Relationship Id="rId29" Type="http://schemas.openxmlformats.org/officeDocument/2006/relationships/printerSettings" Target="../printerSettings/printerSettings557.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printerSettings" Target="../printerSettings/printerSettings539.bin"/><Relationship Id="rId24" Type="http://schemas.openxmlformats.org/officeDocument/2006/relationships/printerSettings" Target="../printerSettings/printerSettings552.bin"/><Relationship Id="rId5" Type="http://schemas.openxmlformats.org/officeDocument/2006/relationships/printerSettings" Target="../printerSettings/printerSettings533.bin"/><Relationship Id="rId15" Type="http://schemas.openxmlformats.org/officeDocument/2006/relationships/printerSettings" Target="../printerSettings/printerSettings543.bin"/><Relationship Id="rId23" Type="http://schemas.openxmlformats.org/officeDocument/2006/relationships/printerSettings" Target="../printerSettings/printerSettings551.bin"/><Relationship Id="rId28" Type="http://schemas.openxmlformats.org/officeDocument/2006/relationships/printerSettings" Target="../printerSettings/printerSettings556.bin"/><Relationship Id="rId10" Type="http://schemas.openxmlformats.org/officeDocument/2006/relationships/printerSettings" Target="../printerSettings/printerSettings538.bin"/><Relationship Id="rId19" Type="http://schemas.openxmlformats.org/officeDocument/2006/relationships/printerSettings" Target="../printerSettings/printerSettings547.bin"/><Relationship Id="rId31" Type="http://schemas.openxmlformats.org/officeDocument/2006/relationships/drawing" Target="../drawings/drawing31.xml"/><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 Id="rId14" Type="http://schemas.openxmlformats.org/officeDocument/2006/relationships/printerSettings" Target="../printerSettings/printerSettings542.bin"/><Relationship Id="rId22" Type="http://schemas.openxmlformats.org/officeDocument/2006/relationships/printerSettings" Target="../printerSettings/printerSettings550.bin"/><Relationship Id="rId27" Type="http://schemas.openxmlformats.org/officeDocument/2006/relationships/printerSettings" Target="../printerSettings/printerSettings555.bin"/><Relationship Id="rId30" Type="http://schemas.openxmlformats.org/officeDocument/2006/relationships/printerSettings" Target="../printerSettings/printerSettings55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66.bin"/><Relationship Id="rId13" Type="http://schemas.openxmlformats.org/officeDocument/2006/relationships/printerSettings" Target="../printerSettings/printerSettings571.bin"/><Relationship Id="rId18" Type="http://schemas.openxmlformats.org/officeDocument/2006/relationships/printerSettings" Target="../printerSettings/printerSettings576.bin"/><Relationship Id="rId26" Type="http://schemas.openxmlformats.org/officeDocument/2006/relationships/printerSettings" Target="../printerSettings/printerSettings584.bin"/><Relationship Id="rId3" Type="http://schemas.openxmlformats.org/officeDocument/2006/relationships/printerSettings" Target="../printerSettings/printerSettings561.bin"/><Relationship Id="rId21" Type="http://schemas.openxmlformats.org/officeDocument/2006/relationships/printerSettings" Target="../printerSettings/printerSettings579.bin"/><Relationship Id="rId7" Type="http://schemas.openxmlformats.org/officeDocument/2006/relationships/printerSettings" Target="../printerSettings/printerSettings565.bin"/><Relationship Id="rId12" Type="http://schemas.openxmlformats.org/officeDocument/2006/relationships/printerSettings" Target="../printerSettings/printerSettings570.bin"/><Relationship Id="rId17" Type="http://schemas.openxmlformats.org/officeDocument/2006/relationships/printerSettings" Target="../printerSettings/printerSettings575.bin"/><Relationship Id="rId25" Type="http://schemas.openxmlformats.org/officeDocument/2006/relationships/printerSettings" Target="../printerSettings/printerSettings583.bin"/><Relationship Id="rId2" Type="http://schemas.openxmlformats.org/officeDocument/2006/relationships/printerSettings" Target="../printerSettings/printerSettings560.bin"/><Relationship Id="rId16" Type="http://schemas.openxmlformats.org/officeDocument/2006/relationships/printerSettings" Target="../printerSettings/printerSettings574.bin"/><Relationship Id="rId20" Type="http://schemas.openxmlformats.org/officeDocument/2006/relationships/printerSettings" Target="../printerSettings/printerSettings578.bin"/><Relationship Id="rId29" Type="http://schemas.openxmlformats.org/officeDocument/2006/relationships/printerSettings" Target="../printerSettings/printerSettings587.bin"/><Relationship Id="rId1" Type="http://schemas.openxmlformats.org/officeDocument/2006/relationships/printerSettings" Target="../printerSettings/printerSettings559.bin"/><Relationship Id="rId6" Type="http://schemas.openxmlformats.org/officeDocument/2006/relationships/printerSettings" Target="../printerSettings/printerSettings564.bin"/><Relationship Id="rId11" Type="http://schemas.openxmlformats.org/officeDocument/2006/relationships/printerSettings" Target="../printerSettings/printerSettings569.bin"/><Relationship Id="rId24" Type="http://schemas.openxmlformats.org/officeDocument/2006/relationships/printerSettings" Target="../printerSettings/printerSettings582.bin"/><Relationship Id="rId5" Type="http://schemas.openxmlformats.org/officeDocument/2006/relationships/printerSettings" Target="../printerSettings/printerSettings563.bin"/><Relationship Id="rId15" Type="http://schemas.openxmlformats.org/officeDocument/2006/relationships/printerSettings" Target="../printerSettings/printerSettings573.bin"/><Relationship Id="rId23" Type="http://schemas.openxmlformats.org/officeDocument/2006/relationships/printerSettings" Target="../printerSettings/printerSettings581.bin"/><Relationship Id="rId28" Type="http://schemas.openxmlformats.org/officeDocument/2006/relationships/printerSettings" Target="../printerSettings/printerSettings586.bin"/><Relationship Id="rId10" Type="http://schemas.openxmlformats.org/officeDocument/2006/relationships/printerSettings" Target="../printerSettings/printerSettings568.bin"/><Relationship Id="rId19" Type="http://schemas.openxmlformats.org/officeDocument/2006/relationships/printerSettings" Target="../printerSettings/printerSettings577.bin"/><Relationship Id="rId31" Type="http://schemas.openxmlformats.org/officeDocument/2006/relationships/drawing" Target="../drawings/drawing33.xml"/><Relationship Id="rId4" Type="http://schemas.openxmlformats.org/officeDocument/2006/relationships/printerSettings" Target="../printerSettings/printerSettings562.bin"/><Relationship Id="rId9" Type="http://schemas.openxmlformats.org/officeDocument/2006/relationships/printerSettings" Target="../printerSettings/printerSettings567.bin"/><Relationship Id="rId14" Type="http://schemas.openxmlformats.org/officeDocument/2006/relationships/printerSettings" Target="../printerSettings/printerSettings572.bin"/><Relationship Id="rId22" Type="http://schemas.openxmlformats.org/officeDocument/2006/relationships/printerSettings" Target="../printerSettings/printerSettings580.bin"/><Relationship Id="rId27" Type="http://schemas.openxmlformats.org/officeDocument/2006/relationships/printerSettings" Target="../printerSettings/printerSettings585.bin"/><Relationship Id="rId30" Type="http://schemas.openxmlformats.org/officeDocument/2006/relationships/printerSettings" Target="../printerSettings/printerSettings58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96.bin"/><Relationship Id="rId13" Type="http://schemas.openxmlformats.org/officeDocument/2006/relationships/printerSettings" Target="../printerSettings/printerSettings601.bin"/><Relationship Id="rId18" Type="http://schemas.openxmlformats.org/officeDocument/2006/relationships/printerSettings" Target="../printerSettings/printerSettings606.bin"/><Relationship Id="rId26" Type="http://schemas.openxmlformats.org/officeDocument/2006/relationships/printerSettings" Target="../printerSettings/printerSettings614.bin"/><Relationship Id="rId3" Type="http://schemas.openxmlformats.org/officeDocument/2006/relationships/printerSettings" Target="../printerSettings/printerSettings591.bin"/><Relationship Id="rId21" Type="http://schemas.openxmlformats.org/officeDocument/2006/relationships/printerSettings" Target="../printerSettings/printerSettings609.bin"/><Relationship Id="rId7" Type="http://schemas.openxmlformats.org/officeDocument/2006/relationships/printerSettings" Target="../printerSettings/printerSettings595.bin"/><Relationship Id="rId12" Type="http://schemas.openxmlformats.org/officeDocument/2006/relationships/printerSettings" Target="../printerSettings/printerSettings600.bin"/><Relationship Id="rId17" Type="http://schemas.openxmlformats.org/officeDocument/2006/relationships/printerSettings" Target="../printerSettings/printerSettings605.bin"/><Relationship Id="rId25" Type="http://schemas.openxmlformats.org/officeDocument/2006/relationships/printerSettings" Target="../printerSettings/printerSettings613.bin"/><Relationship Id="rId2" Type="http://schemas.openxmlformats.org/officeDocument/2006/relationships/printerSettings" Target="../printerSettings/printerSettings590.bin"/><Relationship Id="rId16" Type="http://schemas.openxmlformats.org/officeDocument/2006/relationships/printerSettings" Target="../printerSettings/printerSettings604.bin"/><Relationship Id="rId20" Type="http://schemas.openxmlformats.org/officeDocument/2006/relationships/printerSettings" Target="../printerSettings/printerSettings608.bin"/><Relationship Id="rId29" Type="http://schemas.openxmlformats.org/officeDocument/2006/relationships/printerSettings" Target="../printerSettings/printerSettings617.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24" Type="http://schemas.openxmlformats.org/officeDocument/2006/relationships/printerSettings" Target="../printerSettings/printerSettings612.bin"/><Relationship Id="rId5" Type="http://schemas.openxmlformats.org/officeDocument/2006/relationships/printerSettings" Target="../printerSettings/printerSettings593.bin"/><Relationship Id="rId15" Type="http://schemas.openxmlformats.org/officeDocument/2006/relationships/printerSettings" Target="../printerSettings/printerSettings603.bin"/><Relationship Id="rId23" Type="http://schemas.openxmlformats.org/officeDocument/2006/relationships/printerSettings" Target="../printerSettings/printerSettings611.bin"/><Relationship Id="rId28" Type="http://schemas.openxmlformats.org/officeDocument/2006/relationships/printerSettings" Target="../printerSettings/printerSettings616.bin"/><Relationship Id="rId10" Type="http://schemas.openxmlformats.org/officeDocument/2006/relationships/printerSettings" Target="../printerSettings/printerSettings598.bin"/><Relationship Id="rId19" Type="http://schemas.openxmlformats.org/officeDocument/2006/relationships/printerSettings" Target="../printerSettings/printerSettings607.bin"/><Relationship Id="rId31" Type="http://schemas.openxmlformats.org/officeDocument/2006/relationships/drawing" Target="../drawings/drawing35.xml"/><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 Id="rId14" Type="http://schemas.openxmlformats.org/officeDocument/2006/relationships/printerSettings" Target="../printerSettings/printerSettings602.bin"/><Relationship Id="rId22" Type="http://schemas.openxmlformats.org/officeDocument/2006/relationships/printerSettings" Target="../printerSettings/printerSettings610.bin"/><Relationship Id="rId27" Type="http://schemas.openxmlformats.org/officeDocument/2006/relationships/printerSettings" Target="../printerSettings/printerSettings615.bin"/><Relationship Id="rId30" Type="http://schemas.openxmlformats.org/officeDocument/2006/relationships/printerSettings" Target="../printerSettings/printerSettings61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26.bin"/><Relationship Id="rId13" Type="http://schemas.openxmlformats.org/officeDocument/2006/relationships/printerSettings" Target="../printerSettings/printerSettings631.bin"/><Relationship Id="rId18" Type="http://schemas.openxmlformats.org/officeDocument/2006/relationships/printerSettings" Target="../printerSettings/printerSettings636.bin"/><Relationship Id="rId26" Type="http://schemas.openxmlformats.org/officeDocument/2006/relationships/printerSettings" Target="../printerSettings/printerSettings644.bin"/><Relationship Id="rId3" Type="http://schemas.openxmlformats.org/officeDocument/2006/relationships/printerSettings" Target="../printerSettings/printerSettings621.bin"/><Relationship Id="rId21" Type="http://schemas.openxmlformats.org/officeDocument/2006/relationships/printerSettings" Target="../printerSettings/printerSettings639.bin"/><Relationship Id="rId7" Type="http://schemas.openxmlformats.org/officeDocument/2006/relationships/printerSettings" Target="../printerSettings/printerSettings625.bin"/><Relationship Id="rId12" Type="http://schemas.openxmlformats.org/officeDocument/2006/relationships/printerSettings" Target="../printerSettings/printerSettings630.bin"/><Relationship Id="rId17" Type="http://schemas.openxmlformats.org/officeDocument/2006/relationships/printerSettings" Target="../printerSettings/printerSettings635.bin"/><Relationship Id="rId25" Type="http://schemas.openxmlformats.org/officeDocument/2006/relationships/printerSettings" Target="../printerSettings/printerSettings643.bin"/><Relationship Id="rId2" Type="http://schemas.openxmlformats.org/officeDocument/2006/relationships/printerSettings" Target="../printerSettings/printerSettings620.bin"/><Relationship Id="rId16" Type="http://schemas.openxmlformats.org/officeDocument/2006/relationships/printerSettings" Target="../printerSettings/printerSettings634.bin"/><Relationship Id="rId20" Type="http://schemas.openxmlformats.org/officeDocument/2006/relationships/printerSettings" Target="../printerSettings/printerSettings638.bin"/><Relationship Id="rId29" Type="http://schemas.openxmlformats.org/officeDocument/2006/relationships/printerSettings" Target="../printerSettings/printerSettings647.bin"/><Relationship Id="rId1" Type="http://schemas.openxmlformats.org/officeDocument/2006/relationships/printerSettings" Target="../printerSettings/printerSettings619.bin"/><Relationship Id="rId6" Type="http://schemas.openxmlformats.org/officeDocument/2006/relationships/printerSettings" Target="../printerSettings/printerSettings624.bin"/><Relationship Id="rId11" Type="http://schemas.openxmlformats.org/officeDocument/2006/relationships/printerSettings" Target="../printerSettings/printerSettings629.bin"/><Relationship Id="rId24" Type="http://schemas.openxmlformats.org/officeDocument/2006/relationships/printerSettings" Target="../printerSettings/printerSettings642.bin"/><Relationship Id="rId5" Type="http://schemas.openxmlformats.org/officeDocument/2006/relationships/printerSettings" Target="../printerSettings/printerSettings623.bin"/><Relationship Id="rId15" Type="http://schemas.openxmlformats.org/officeDocument/2006/relationships/printerSettings" Target="../printerSettings/printerSettings633.bin"/><Relationship Id="rId23" Type="http://schemas.openxmlformats.org/officeDocument/2006/relationships/printerSettings" Target="../printerSettings/printerSettings641.bin"/><Relationship Id="rId28" Type="http://schemas.openxmlformats.org/officeDocument/2006/relationships/printerSettings" Target="../printerSettings/printerSettings646.bin"/><Relationship Id="rId10" Type="http://schemas.openxmlformats.org/officeDocument/2006/relationships/printerSettings" Target="../printerSettings/printerSettings628.bin"/><Relationship Id="rId19" Type="http://schemas.openxmlformats.org/officeDocument/2006/relationships/printerSettings" Target="../printerSettings/printerSettings637.bin"/><Relationship Id="rId31" Type="http://schemas.openxmlformats.org/officeDocument/2006/relationships/drawing" Target="../drawings/drawing36.xml"/><Relationship Id="rId4" Type="http://schemas.openxmlformats.org/officeDocument/2006/relationships/printerSettings" Target="../printerSettings/printerSettings622.bin"/><Relationship Id="rId9" Type="http://schemas.openxmlformats.org/officeDocument/2006/relationships/printerSettings" Target="../printerSettings/printerSettings627.bin"/><Relationship Id="rId14" Type="http://schemas.openxmlformats.org/officeDocument/2006/relationships/printerSettings" Target="../printerSettings/printerSettings632.bin"/><Relationship Id="rId22" Type="http://schemas.openxmlformats.org/officeDocument/2006/relationships/printerSettings" Target="../printerSettings/printerSettings640.bin"/><Relationship Id="rId27" Type="http://schemas.openxmlformats.org/officeDocument/2006/relationships/printerSettings" Target="../printerSettings/printerSettings645.bin"/><Relationship Id="rId30" Type="http://schemas.openxmlformats.org/officeDocument/2006/relationships/printerSettings" Target="../printerSettings/printerSettings64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printerSettings" Target="../printerSettings/printerSettings674.bin"/><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printerSettings" Target="../printerSettings/printerSettings677.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28" Type="http://schemas.openxmlformats.org/officeDocument/2006/relationships/printerSettings" Target="../printerSettings/printerSettings676.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31" Type="http://schemas.openxmlformats.org/officeDocument/2006/relationships/drawing" Target="../drawings/drawing38.xml"/><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 Id="rId27" Type="http://schemas.openxmlformats.org/officeDocument/2006/relationships/printerSettings" Target="../printerSettings/printerSettings675.bin"/><Relationship Id="rId30" Type="http://schemas.openxmlformats.org/officeDocument/2006/relationships/printerSettings" Target="../printerSettings/printerSettings67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86.bin"/><Relationship Id="rId13" Type="http://schemas.openxmlformats.org/officeDocument/2006/relationships/printerSettings" Target="../printerSettings/printerSettings691.bin"/><Relationship Id="rId18" Type="http://schemas.openxmlformats.org/officeDocument/2006/relationships/printerSettings" Target="../printerSettings/printerSettings696.bin"/><Relationship Id="rId26" Type="http://schemas.openxmlformats.org/officeDocument/2006/relationships/printerSettings" Target="../printerSettings/printerSettings704.bin"/><Relationship Id="rId3" Type="http://schemas.openxmlformats.org/officeDocument/2006/relationships/printerSettings" Target="../printerSettings/printerSettings681.bin"/><Relationship Id="rId21" Type="http://schemas.openxmlformats.org/officeDocument/2006/relationships/printerSettings" Target="../printerSettings/printerSettings699.bin"/><Relationship Id="rId7" Type="http://schemas.openxmlformats.org/officeDocument/2006/relationships/printerSettings" Target="../printerSettings/printerSettings685.bin"/><Relationship Id="rId12" Type="http://schemas.openxmlformats.org/officeDocument/2006/relationships/printerSettings" Target="../printerSettings/printerSettings690.bin"/><Relationship Id="rId17" Type="http://schemas.openxmlformats.org/officeDocument/2006/relationships/printerSettings" Target="../printerSettings/printerSettings695.bin"/><Relationship Id="rId25" Type="http://schemas.openxmlformats.org/officeDocument/2006/relationships/printerSettings" Target="../printerSettings/printerSettings703.bin"/><Relationship Id="rId2" Type="http://schemas.openxmlformats.org/officeDocument/2006/relationships/printerSettings" Target="../printerSettings/printerSettings680.bin"/><Relationship Id="rId16" Type="http://schemas.openxmlformats.org/officeDocument/2006/relationships/printerSettings" Target="../printerSettings/printerSettings694.bin"/><Relationship Id="rId20" Type="http://schemas.openxmlformats.org/officeDocument/2006/relationships/printerSettings" Target="../printerSettings/printerSettings698.bin"/><Relationship Id="rId29" Type="http://schemas.openxmlformats.org/officeDocument/2006/relationships/printerSettings" Target="../printerSettings/printerSettings707.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11" Type="http://schemas.openxmlformats.org/officeDocument/2006/relationships/printerSettings" Target="../printerSettings/printerSettings689.bin"/><Relationship Id="rId24" Type="http://schemas.openxmlformats.org/officeDocument/2006/relationships/printerSettings" Target="../printerSettings/printerSettings702.bin"/><Relationship Id="rId5" Type="http://schemas.openxmlformats.org/officeDocument/2006/relationships/printerSettings" Target="../printerSettings/printerSettings683.bin"/><Relationship Id="rId15" Type="http://schemas.openxmlformats.org/officeDocument/2006/relationships/printerSettings" Target="../printerSettings/printerSettings693.bin"/><Relationship Id="rId23" Type="http://schemas.openxmlformats.org/officeDocument/2006/relationships/printerSettings" Target="../printerSettings/printerSettings701.bin"/><Relationship Id="rId28" Type="http://schemas.openxmlformats.org/officeDocument/2006/relationships/printerSettings" Target="../printerSettings/printerSettings706.bin"/><Relationship Id="rId10" Type="http://schemas.openxmlformats.org/officeDocument/2006/relationships/printerSettings" Target="../printerSettings/printerSettings688.bin"/><Relationship Id="rId19" Type="http://schemas.openxmlformats.org/officeDocument/2006/relationships/printerSettings" Target="../printerSettings/printerSettings697.bin"/><Relationship Id="rId31" Type="http://schemas.openxmlformats.org/officeDocument/2006/relationships/drawing" Target="../drawings/drawing40.xml"/><Relationship Id="rId4" Type="http://schemas.openxmlformats.org/officeDocument/2006/relationships/printerSettings" Target="../printerSettings/printerSettings682.bin"/><Relationship Id="rId9" Type="http://schemas.openxmlformats.org/officeDocument/2006/relationships/printerSettings" Target="../printerSettings/printerSettings687.bin"/><Relationship Id="rId14" Type="http://schemas.openxmlformats.org/officeDocument/2006/relationships/printerSettings" Target="../printerSettings/printerSettings692.bin"/><Relationship Id="rId22" Type="http://schemas.openxmlformats.org/officeDocument/2006/relationships/printerSettings" Target="../printerSettings/printerSettings700.bin"/><Relationship Id="rId27" Type="http://schemas.openxmlformats.org/officeDocument/2006/relationships/printerSettings" Target="../printerSettings/printerSettings705.bin"/><Relationship Id="rId30" Type="http://schemas.openxmlformats.org/officeDocument/2006/relationships/printerSettings" Target="../printerSettings/printerSettings70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16.bin"/><Relationship Id="rId13" Type="http://schemas.openxmlformats.org/officeDocument/2006/relationships/printerSettings" Target="../printerSettings/printerSettings721.bin"/><Relationship Id="rId18" Type="http://schemas.openxmlformats.org/officeDocument/2006/relationships/printerSettings" Target="../printerSettings/printerSettings726.bin"/><Relationship Id="rId26" Type="http://schemas.openxmlformats.org/officeDocument/2006/relationships/printerSettings" Target="../printerSettings/printerSettings734.bin"/><Relationship Id="rId3" Type="http://schemas.openxmlformats.org/officeDocument/2006/relationships/printerSettings" Target="../printerSettings/printerSettings711.bin"/><Relationship Id="rId21" Type="http://schemas.openxmlformats.org/officeDocument/2006/relationships/printerSettings" Target="../printerSettings/printerSettings729.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17" Type="http://schemas.openxmlformats.org/officeDocument/2006/relationships/printerSettings" Target="../printerSettings/printerSettings725.bin"/><Relationship Id="rId25" Type="http://schemas.openxmlformats.org/officeDocument/2006/relationships/printerSettings" Target="../printerSettings/printerSettings733.bin"/><Relationship Id="rId2" Type="http://schemas.openxmlformats.org/officeDocument/2006/relationships/printerSettings" Target="../printerSettings/printerSettings710.bin"/><Relationship Id="rId16" Type="http://schemas.openxmlformats.org/officeDocument/2006/relationships/printerSettings" Target="../printerSettings/printerSettings724.bin"/><Relationship Id="rId20" Type="http://schemas.openxmlformats.org/officeDocument/2006/relationships/printerSettings" Target="../printerSettings/printerSettings728.bin"/><Relationship Id="rId29" Type="http://schemas.openxmlformats.org/officeDocument/2006/relationships/printerSettings" Target="../printerSettings/printerSettings737.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24" Type="http://schemas.openxmlformats.org/officeDocument/2006/relationships/printerSettings" Target="../printerSettings/printerSettings732.bin"/><Relationship Id="rId5" Type="http://schemas.openxmlformats.org/officeDocument/2006/relationships/printerSettings" Target="../printerSettings/printerSettings713.bin"/><Relationship Id="rId15" Type="http://schemas.openxmlformats.org/officeDocument/2006/relationships/printerSettings" Target="../printerSettings/printerSettings723.bin"/><Relationship Id="rId23" Type="http://schemas.openxmlformats.org/officeDocument/2006/relationships/printerSettings" Target="../printerSettings/printerSettings731.bin"/><Relationship Id="rId28" Type="http://schemas.openxmlformats.org/officeDocument/2006/relationships/printerSettings" Target="../printerSettings/printerSettings736.bin"/><Relationship Id="rId10" Type="http://schemas.openxmlformats.org/officeDocument/2006/relationships/printerSettings" Target="../printerSettings/printerSettings718.bin"/><Relationship Id="rId19" Type="http://schemas.openxmlformats.org/officeDocument/2006/relationships/printerSettings" Target="../printerSettings/printerSettings727.bin"/><Relationship Id="rId31" Type="http://schemas.openxmlformats.org/officeDocument/2006/relationships/drawing" Target="../drawings/drawing42.xml"/><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 Id="rId14" Type="http://schemas.openxmlformats.org/officeDocument/2006/relationships/printerSettings" Target="../printerSettings/printerSettings722.bin"/><Relationship Id="rId22" Type="http://schemas.openxmlformats.org/officeDocument/2006/relationships/printerSettings" Target="../printerSettings/printerSettings730.bin"/><Relationship Id="rId27" Type="http://schemas.openxmlformats.org/officeDocument/2006/relationships/printerSettings" Target="../printerSettings/printerSettings735.bin"/><Relationship Id="rId30" Type="http://schemas.openxmlformats.org/officeDocument/2006/relationships/printerSettings" Target="../printerSettings/printerSettings73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46.bin"/><Relationship Id="rId13" Type="http://schemas.openxmlformats.org/officeDocument/2006/relationships/printerSettings" Target="../printerSettings/printerSettings751.bin"/><Relationship Id="rId18" Type="http://schemas.openxmlformats.org/officeDocument/2006/relationships/printerSettings" Target="../printerSettings/printerSettings756.bin"/><Relationship Id="rId26" Type="http://schemas.openxmlformats.org/officeDocument/2006/relationships/printerSettings" Target="../printerSettings/printerSettings764.bin"/><Relationship Id="rId3" Type="http://schemas.openxmlformats.org/officeDocument/2006/relationships/printerSettings" Target="../printerSettings/printerSettings741.bin"/><Relationship Id="rId21" Type="http://schemas.openxmlformats.org/officeDocument/2006/relationships/printerSettings" Target="../printerSettings/printerSettings759.bin"/><Relationship Id="rId7" Type="http://schemas.openxmlformats.org/officeDocument/2006/relationships/printerSettings" Target="../printerSettings/printerSettings745.bin"/><Relationship Id="rId12" Type="http://schemas.openxmlformats.org/officeDocument/2006/relationships/printerSettings" Target="../printerSettings/printerSettings750.bin"/><Relationship Id="rId17" Type="http://schemas.openxmlformats.org/officeDocument/2006/relationships/printerSettings" Target="../printerSettings/printerSettings755.bin"/><Relationship Id="rId25" Type="http://schemas.openxmlformats.org/officeDocument/2006/relationships/printerSettings" Target="../printerSettings/printerSettings763.bin"/><Relationship Id="rId2" Type="http://schemas.openxmlformats.org/officeDocument/2006/relationships/printerSettings" Target="../printerSettings/printerSettings740.bin"/><Relationship Id="rId16" Type="http://schemas.openxmlformats.org/officeDocument/2006/relationships/printerSettings" Target="../printerSettings/printerSettings754.bin"/><Relationship Id="rId20" Type="http://schemas.openxmlformats.org/officeDocument/2006/relationships/printerSettings" Target="../printerSettings/printerSettings758.bin"/><Relationship Id="rId29" Type="http://schemas.openxmlformats.org/officeDocument/2006/relationships/printerSettings" Target="../printerSettings/printerSettings767.bin"/><Relationship Id="rId1" Type="http://schemas.openxmlformats.org/officeDocument/2006/relationships/printerSettings" Target="../printerSettings/printerSettings739.bin"/><Relationship Id="rId6" Type="http://schemas.openxmlformats.org/officeDocument/2006/relationships/printerSettings" Target="../printerSettings/printerSettings744.bin"/><Relationship Id="rId11" Type="http://schemas.openxmlformats.org/officeDocument/2006/relationships/printerSettings" Target="../printerSettings/printerSettings749.bin"/><Relationship Id="rId24" Type="http://schemas.openxmlformats.org/officeDocument/2006/relationships/printerSettings" Target="../printerSettings/printerSettings762.bin"/><Relationship Id="rId5" Type="http://schemas.openxmlformats.org/officeDocument/2006/relationships/printerSettings" Target="../printerSettings/printerSettings743.bin"/><Relationship Id="rId15" Type="http://schemas.openxmlformats.org/officeDocument/2006/relationships/printerSettings" Target="../printerSettings/printerSettings753.bin"/><Relationship Id="rId23" Type="http://schemas.openxmlformats.org/officeDocument/2006/relationships/printerSettings" Target="../printerSettings/printerSettings761.bin"/><Relationship Id="rId28" Type="http://schemas.openxmlformats.org/officeDocument/2006/relationships/printerSettings" Target="../printerSettings/printerSettings766.bin"/><Relationship Id="rId10" Type="http://schemas.openxmlformats.org/officeDocument/2006/relationships/printerSettings" Target="../printerSettings/printerSettings748.bin"/><Relationship Id="rId19" Type="http://schemas.openxmlformats.org/officeDocument/2006/relationships/printerSettings" Target="../printerSettings/printerSettings757.bin"/><Relationship Id="rId31" Type="http://schemas.openxmlformats.org/officeDocument/2006/relationships/drawing" Target="../drawings/drawing44.xml"/><Relationship Id="rId4" Type="http://schemas.openxmlformats.org/officeDocument/2006/relationships/printerSettings" Target="../printerSettings/printerSettings742.bin"/><Relationship Id="rId9" Type="http://schemas.openxmlformats.org/officeDocument/2006/relationships/printerSettings" Target="../printerSettings/printerSettings747.bin"/><Relationship Id="rId14" Type="http://schemas.openxmlformats.org/officeDocument/2006/relationships/printerSettings" Target="../printerSettings/printerSettings752.bin"/><Relationship Id="rId22" Type="http://schemas.openxmlformats.org/officeDocument/2006/relationships/printerSettings" Target="../printerSettings/printerSettings760.bin"/><Relationship Id="rId27" Type="http://schemas.openxmlformats.org/officeDocument/2006/relationships/printerSettings" Target="../printerSettings/printerSettings765.bin"/><Relationship Id="rId30" Type="http://schemas.openxmlformats.org/officeDocument/2006/relationships/printerSettings" Target="../printerSettings/printerSettings76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76.bin"/><Relationship Id="rId13" Type="http://schemas.openxmlformats.org/officeDocument/2006/relationships/printerSettings" Target="../printerSettings/printerSettings781.bin"/><Relationship Id="rId18" Type="http://schemas.openxmlformats.org/officeDocument/2006/relationships/printerSettings" Target="../printerSettings/printerSettings786.bin"/><Relationship Id="rId26" Type="http://schemas.openxmlformats.org/officeDocument/2006/relationships/printerSettings" Target="../printerSettings/printerSettings794.bin"/><Relationship Id="rId3" Type="http://schemas.openxmlformats.org/officeDocument/2006/relationships/printerSettings" Target="../printerSettings/printerSettings771.bin"/><Relationship Id="rId21" Type="http://schemas.openxmlformats.org/officeDocument/2006/relationships/printerSettings" Target="../printerSettings/printerSettings789.bin"/><Relationship Id="rId7" Type="http://schemas.openxmlformats.org/officeDocument/2006/relationships/printerSettings" Target="../printerSettings/printerSettings775.bin"/><Relationship Id="rId12" Type="http://schemas.openxmlformats.org/officeDocument/2006/relationships/printerSettings" Target="../printerSettings/printerSettings780.bin"/><Relationship Id="rId17" Type="http://schemas.openxmlformats.org/officeDocument/2006/relationships/printerSettings" Target="../printerSettings/printerSettings785.bin"/><Relationship Id="rId25" Type="http://schemas.openxmlformats.org/officeDocument/2006/relationships/printerSettings" Target="../printerSettings/printerSettings793.bin"/><Relationship Id="rId2" Type="http://schemas.openxmlformats.org/officeDocument/2006/relationships/printerSettings" Target="../printerSettings/printerSettings770.bin"/><Relationship Id="rId16" Type="http://schemas.openxmlformats.org/officeDocument/2006/relationships/printerSettings" Target="../printerSettings/printerSettings784.bin"/><Relationship Id="rId20" Type="http://schemas.openxmlformats.org/officeDocument/2006/relationships/printerSettings" Target="../printerSettings/printerSettings788.bin"/><Relationship Id="rId29" Type="http://schemas.openxmlformats.org/officeDocument/2006/relationships/printerSettings" Target="../printerSettings/printerSettings797.bin"/><Relationship Id="rId1" Type="http://schemas.openxmlformats.org/officeDocument/2006/relationships/printerSettings" Target="../printerSettings/printerSettings769.bin"/><Relationship Id="rId6" Type="http://schemas.openxmlformats.org/officeDocument/2006/relationships/printerSettings" Target="../printerSettings/printerSettings774.bin"/><Relationship Id="rId11" Type="http://schemas.openxmlformats.org/officeDocument/2006/relationships/printerSettings" Target="../printerSettings/printerSettings779.bin"/><Relationship Id="rId24" Type="http://schemas.openxmlformats.org/officeDocument/2006/relationships/printerSettings" Target="../printerSettings/printerSettings792.bin"/><Relationship Id="rId5" Type="http://schemas.openxmlformats.org/officeDocument/2006/relationships/printerSettings" Target="../printerSettings/printerSettings773.bin"/><Relationship Id="rId15" Type="http://schemas.openxmlformats.org/officeDocument/2006/relationships/printerSettings" Target="../printerSettings/printerSettings783.bin"/><Relationship Id="rId23" Type="http://schemas.openxmlformats.org/officeDocument/2006/relationships/printerSettings" Target="../printerSettings/printerSettings791.bin"/><Relationship Id="rId28" Type="http://schemas.openxmlformats.org/officeDocument/2006/relationships/printerSettings" Target="../printerSettings/printerSettings796.bin"/><Relationship Id="rId10" Type="http://schemas.openxmlformats.org/officeDocument/2006/relationships/printerSettings" Target="../printerSettings/printerSettings778.bin"/><Relationship Id="rId19" Type="http://schemas.openxmlformats.org/officeDocument/2006/relationships/printerSettings" Target="../printerSettings/printerSettings787.bin"/><Relationship Id="rId31" Type="http://schemas.openxmlformats.org/officeDocument/2006/relationships/drawing" Target="../drawings/drawing46.xml"/><Relationship Id="rId4" Type="http://schemas.openxmlformats.org/officeDocument/2006/relationships/printerSettings" Target="../printerSettings/printerSettings772.bin"/><Relationship Id="rId9" Type="http://schemas.openxmlformats.org/officeDocument/2006/relationships/printerSettings" Target="../printerSettings/printerSettings777.bin"/><Relationship Id="rId14" Type="http://schemas.openxmlformats.org/officeDocument/2006/relationships/printerSettings" Target="../printerSettings/printerSettings782.bin"/><Relationship Id="rId22" Type="http://schemas.openxmlformats.org/officeDocument/2006/relationships/printerSettings" Target="../printerSettings/printerSettings790.bin"/><Relationship Id="rId27" Type="http://schemas.openxmlformats.org/officeDocument/2006/relationships/printerSettings" Target="../printerSettings/printerSettings795.bin"/><Relationship Id="rId30" Type="http://schemas.openxmlformats.org/officeDocument/2006/relationships/printerSettings" Target="../printerSettings/printerSettings798.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806.bin"/><Relationship Id="rId13" Type="http://schemas.openxmlformats.org/officeDocument/2006/relationships/printerSettings" Target="../printerSettings/printerSettings811.bin"/><Relationship Id="rId18" Type="http://schemas.openxmlformats.org/officeDocument/2006/relationships/printerSettings" Target="../printerSettings/printerSettings816.bin"/><Relationship Id="rId26" Type="http://schemas.openxmlformats.org/officeDocument/2006/relationships/printerSettings" Target="../printerSettings/printerSettings824.bin"/><Relationship Id="rId3" Type="http://schemas.openxmlformats.org/officeDocument/2006/relationships/printerSettings" Target="../printerSettings/printerSettings801.bin"/><Relationship Id="rId21" Type="http://schemas.openxmlformats.org/officeDocument/2006/relationships/printerSettings" Target="../printerSettings/printerSettings819.bin"/><Relationship Id="rId7" Type="http://schemas.openxmlformats.org/officeDocument/2006/relationships/printerSettings" Target="../printerSettings/printerSettings805.bin"/><Relationship Id="rId12" Type="http://schemas.openxmlformats.org/officeDocument/2006/relationships/printerSettings" Target="../printerSettings/printerSettings810.bin"/><Relationship Id="rId17" Type="http://schemas.openxmlformats.org/officeDocument/2006/relationships/printerSettings" Target="../printerSettings/printerSettings815.bin"/><Relationship Id="rId25" Type="http://schemas.openxmlformats.org/officeDocument/2006/relationships/printerSettings" Target="../printerSettings/printerSettings823.bin"/><Relationship Id="rId2" Type="http://schemas.openxmlformats.org/officeDocument/2006/relationships/printerSettings" Target="../printerSettings/printerSettings800.bin"/><Relationship Id="rId16" Type="http://schemas.openxmlformats.org/officeDocument/2006/relationships/printerSettings" Target="../printerSettings/printerSettings814.bin"/><Relationship Id="rId20" Type="http://schemas.openxmlformats.org/officeDocument/2006/relationships/printerSettings" Target="../printerSettings/printerSettings818.bin"/><Relationship Id="rId29" Type="http://schemas.openxmlformats.org/officeDocument/2006/relationships/printerSettings" Target="../printerSettings/printerSettings827.bin"/><Relationship Id="rId1" Type="http://schemas.openxmlformats.org/officeDocument/2006/relationships/printerSettings" Target="../printerSettings/printerSettings799.bin"/><Relationship Id="rId6" Type="http://schemas.openxmlformats.org/officeDocument/2006/relationships/printerSettings" Target="../printerSettings/printerSettings804.bin"/><Relationship Id="rId11" Type="http://schemas.openxmlformats.org/officeDocument/2006/relationships/printerSettings" Target="../printerSettings/printerSettings809.bin"/><Relationship Id="rId24" Type="http://schemas.openxmlformats.org/officeDocument/2006/relationships/printerSettings" Target="../printerSettings/printerSettings822.bin"/><Relationship Id="rId5" Type="http://schemas.openxmlformats.org/officeDocument/2006/relationships/printerSettings" Target="../printerSettings/printerSettings803.bin"/><Relationship Id="rId15" Type="http://schemas.openxmlformats.org/officeDocument/2006/relationships/printerSettings" Target="../printerSettings/printerSettings813.bin"/><Relationship Id="rId23" Type="http://schemas.openxmlformats.org/officeDocument/2006/relationships/printerSettings" Target="../printerSettings/printerSettings821.bin"/><Relationship Id="rId28" Type="http://schemas.openxmlformats.org/officeDocument/2006/relationships/printerSettings" Target="../printerSettings/printerSettings826.bin"/><Relationship Id="rId10" Type="http://schemas.openxmlformats.org/officeDocument/2006/relationships/printerSettings" Target="../printerSettings/printerSettings808.bin"/><Relationship Id="rId19" Type="http://schemas.openxmlformats.org/officeDocument/2006/relationships/printerSettings" Target="../printerSettings/printerSettings817.bin"/><Relationship Id="rId31" Type="http://schemas.openxmlformats.org/officeDocument/2006/relationships/drawing" Target="../drawings/drawing48.xml"/><Relationship Id="rId4" Type="http://schemas.openxmlformats.org/officeDocument/2006/relationships/printerSettings" Target="../printerSettings/printerSettings802.bin"/><Relationship Id="rId9" Type="http://schemas.openxmlformats.org/officeDocument/2006/relationships/printerSettings" Target="../printerSettings/printerSettings807.bin"/><Relationship Id="rId14" Type="http://schemas.openxmlformats.org/officeDocument/2006/relationships/printerSettings" Target="../printerSettings/printerSettings812.bin"/><Relationship Id="rId22" Type="http://schemas.openxmlformats.org/officeDocument/2006/relationships/printerSettings" Target="../printerSettings/printerSettings820.bin"/><Relationship Id="rId27" Type="http://schemas.openxmlformats.org/officeDocument/2006/relationships/printerSettings" Target="../printerSettings/printerSettings825.bin"/><Relationship Id="rId30" Type="http://schemas.openxmlformats.org/officeDocument/2006/relationships/printerSettings" Target="../printerSettings/printerSettings828.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836.bin"/><Relationship Id="rId13" Type="http://schemas.openxmlformats.org/officeDocument/2006/relationships/printerSettings" Target="../printerSettings/printerSettings841.bin"/><Relationship Id="rId18" Type="http://schemas.openxmlformats.org/officeDocument/2006/relationships/printerSettings" Target="../printerSettings/printerSettings846.bin"/><Relationship Id="rId26" Type="http://schemas.openxmlformats.org/officeDocument/2006/relationships/printerSettings" Target="../printerSettings/printerSettings854.bin"/><Relationship Id="rId3" Type="http://schemas.openxmlformats.org/officeDocument/2006/relationships/printerSettings" Target="../printerSettings/printerSettings831.bin"/><Relationship Id="rId21" Type="http://schemas.openxmlformats.org/officeDocument/2006/relationships/printerSettings" Target="../printerSettings/printerSettings849.bin"/><Relationship Id="rId7" Type="http://schemas.openxmlformats.org/officeDocument/2006/relationships/printerSettings" Target="../printerSettings/printerSettings835.bin"/><Relationship Id="rId12" Type="http://schemas.openxmlformats.org/officeDocument/2006/relationships/printerSettings" Target="../printerSettings/printerSettings840.bin"/><Relationship Id="rId17" Type="http://schemas.openxmlformats.org/officeDocument/2006/relationships/printerSettings" Target="../printerSettings/printerSettings845.bin"/><Relationship Id="rId25" Type="http://schemas.openxmlformats.org/officeDocument/2006/relationships/printerSettings" Target="../printerSettings/printerSettings853.bin"/><Relationship Id="rId2" Type="http://schemas.openxmlformats.org/officeDocument/2006/relationships/printerSettings" Target="../printerSettings/printerSettings830.bin"/><Relationship Id="rId16" Type="http://schemas.openxmlformats.org/officeDocument/2006/relationships/printerSettings" Target="../printerSettings/printerSettings844.bin"/><Relationship Id="rId20" Type="http://schemas.openxmlformats.org/officeDocument/2006/relationships/printerSettings" Target="../printerSettings/printerSettings848.bin"/><Relationship Id="rId29" Type="http://schemas.openxmlformats.org/officeDocument/2006/relationships/printerSettings" Target="../printerSettings/printerSettings857.bin"/><Relationship Id="rId1" Type="http://schemas.openxmlformats.org/officeDocument/2006/relationships/printerSettings" Target="../printerSettings/printerSettings829.bin"/><Relationship Id="rId6" Type="http://schemas.openxmlformats.org/officeDocument/2006/relationships/printerSettings" Target="../printerSettings/printerSettings834.bin"/><Relationship Id="rId11" Type="http://schemas.openxmlformats.org/officeDocument/2006/relationships/printerSettings" Target="../printerSettings/printerSettings839.bin"/><Relationship Id="rId24" Type="http://schemas.openxmlformats.org/officeDocument/2006/relationships/printerSettings" Target="../printerSettings/printerSettings852.bin"/><Relationship Id="rId5" Type="http://schemas.openxmlformats.org/officeDocument/2006/relationships/printerSettings" Target="../printerSettings/printerSettings833.bin"/><Relationship Id="rId15" Type="http://schemas.openxmlformats.org/officeDocument/2006/relationships/printerSettings" Target="../printerSettings/printerSettings843.bin"/><Relationship Id="rId23" Type="http://schemas.openxmlformats.org/officeDocument/2006/relationships/printerSettings" Target="../printerSettings/printerSettings851.bin"/><Relationship Id="rId28" Type="http://schemas.openxmlformats.org/officeDocument/2006/relationships/printerSettings" Target="../printerSettings/printerSettings856.bin"/><Relationship Id="rId10" Type="http://schemas.openxmlformats.org/officeDocument/2006/relationships/printerSettings" Target="../printerSettings/printerSettings838.bin"/><Relationship Id="rId19" Type="http://schemas.openxmlformats.org/officeDocument/2006/relationships/printerSettings" Target="../printerSettings/printerSettings847.bin"/><Relationship Id="rId31" Type="http://schemas.openxmlformats.org/officeDocument/2006/relationships/drawing" Target="../drawings/drawing50.xml"/><Relationship Id="rId4" Type="http://schemas.openxmlformats.org/officeDocument/2006/relationships/printerSettings" Target="../printerSettings/printerSettings832.bin"/><Relationship Id="rId9" Type="http://schemas.openxmlformats.org/officeDocument/2006/relationships/printerSettings" Target="../printerSettings/printerSettings837.bin"/><Relationship Id="rId14" Type="http://schemas.openxmlformats.org/officeDocument/2006/relationships/printerSettings" Target="../printerSettings/printerSettings842.bin"/><Relationship Id="rId22" Type="http://schemas.openxmlformats.org/officeDocument/2006/relationships/printerSettings" Target="../printerSettings/printerSettings850.bin"/><Relationship Id="rId27" Type="http://schemas.openxmlformats.org/officeDocument/2006/relationships/printerSettings" Target="../printerSettings/printerSettings855.bin"/><Relationship Id="rId30" Type="http://schemas.openxmlformats.org/officeDocument/2006/relationships/printerSettings" Target="../printerSettings/printerSettings85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26" Type="http://schemas.openxmlformats.org/officeDocument/2006/relationships/printerSettings" Target="../printerSettings/printerSettings74.bin"/><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5" Type="http://schemas.openxmlformats.org/officeDocument/2006/relationships/printerSettings" Target="../printerSettings/printerSettings73.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29" Type="http://schemas.openxmlformats.org/officeDocument/2006/relationships/printerSettings" Target="../printerSettings/printerSettings77.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28" Type="http://schemas.openxmlformats.org/officeDocument/2006/relationships/printerSettings" Target="../printerSettings/printerSettings76.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31" Type="http://schemas.openxmlformats.org/officeDocument/2006/relationships/drawing" Target="../drawings/drawing2.xml"/><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 Id="rId27" Type="http://schemas.openxmlformats.org/officeDocument/2006/relationships/printerSettings" Target="../printerSettings/printerSettings75.bin"/><Relationship Id="rId30" Type="http://schemas.openxmlformats.org/officeDocument/2006/relationships/printerSettings" Target="../printerSettings/printerSettings7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866.bin"/><Relationship Id="rId13" Type="http://schemas.openxmlformats.org/officeDocument/2006/relationships/printerSettings" Target="../printerSettings/printerSettings871.bin"/><Relationship Id="rId18" Type="http://schemas.openxmlformats.org/officeDocument/2006/relationships/printerSettings" Target="../printerSettings/printerSettings876.bin"/><Relationship Id="rId26" Type="http://schemas.openxmlformats.org/officeDocument/2006/relationships/printerSettings" Target="../printerSettings/printerSettings884.bin"/><Relationship Id="rId3" Type="http://schemas.openxmlformats.org/officeDocument/2006/relationships/printerSettings" Target="../printerSettings/printerSettings861.bin"/><Relationship Id="rId21" Type="http://schemas.openxmlformats.org/officeDocument/2006/relationships/printerSettings" Target="../printerSettings/printerSettings879.bin"/><Relationship Id="rId7" Type="http://schemas.openxmlformats.org/officeDocument/2006/relationships/printerSettings" Target="../printerSettings/printerSettings865.bin"/><Relationship Id="rId12" Type="http://schemas.openxmlformats.org/officeDocument/2006/relationships/printerSettings" Target="../printerSettings/printerSettings870.bin"/><Relationship Id="rId17" Type="http://schemas.openxmlformats.org/officeDocument/2006/relationships/printerSettings" Target="../printerSettings/printerSettings875.bin"/><Relationship Id="rId25" Type="http://schemas.openxmlformats.org/officeDocument/2006/relationships/printerSettings" Target="../printerSettings/printerSettings883.bin"/><Relationship Id="rId2" Type="http://schemas.openxmlformats.org/officeDocument/2006/relationships/printerSettings" Target="../printerSettings/printerSettings860.bin"/><Relationship Id="rId16" Type="http://schemas.openxmlformats.org/officeDocument/2006/relationships/printerSettings" Target="../printerSettings/printerSettings874.bin"/><Relationship Id="rId20" Type="http://schemas.openxmlformats.org/officeDocument/2006/relationships/printerSettings" Target="../printerSettings/printerSettings878.bin"/><Relationship Id="rId29" Type="http://schemas.openxmlformats.org/officeDocument/2006/relationships/printerSettings" Target="../printerSettings/printerSettings887.bin"/><Relationship Id="rId1" Type="http://schemas.openxmlformats.org/officeDocument/2006/relationships/printerSettings" Target="../printerSettings/printerSettings859.bin"/><Relationship Id="rId6" Type="http://schemas.openxmlformats.org/officeDocument/2006/relationships/printerSettings" Target="../printerSettings/printerSettings864.bin"/><Relationship Id="rId11" Type="http://schemas.openxmlformats.org/officeDocument/2006/relationships/printerSettings" Target="../printerSettings/printerSettings869.bin"/><Relationship Id="rId24" Type="http://schemas.openxmlformats.org/officeDocument/2006/relationships/printerSettings" Target="../printerSettings/printerSettings882.bin"/><Relationship Id="rId5" Type="http://schemas.openxmlformats.org/officeDocument/2006/relationships/printerSettings" Target="../printerSettings/printerSettings863.bin"/><Relationship Id="rId15" Type="http://schemas.openxmlformats.org/officeDocument/2006/relationships/printerSettings" Target="../printerSettings/printerSettings873.bin"/><Relationship Id="rId23" Type="http://schemas.openxmlformats.org/officeDocument/2006/relationships/printerSettings" Target="../printerSettings/printerSettings881.bin"/><Relationship Id="rId28" Type="http://schemas.openxmlformats.org/officeDocument/2006/relationships/printerSettings" Target="../printerSettings/printerSettings886.bin"/><Relationship Id="rId10" Type="http://schemas.openxmlformats.org/officeDocument/2006/relationships/printerSettings" Target="../printerSettings/printerSettings868.bin"/><Relationship Id="rId19" Type="http://schemas.openxmlformats.org/officeDocument/2006/relationships/printerSettings" Target="../printerSettings/printerSettings877.bin"/><Relationship Id="rId31" Type="http://schemas.openxmlformats.org/officeDocument/2006/relationships/drawing" Target="../drawings/drawing52.xml"/><Relationship Id="rId4" Type="http://schemas.openxmlformats.org/officeDocument/2006/relationships/printerSettings" Target="../printerSettings/printerSettings862.bin"/><Relationship Id="rId9" Type="http://schemas.openxmlformats.org/officeDocument/2006/relationships/printerSettings" Target="../printerSettings/printerSettings867.bin"/><Relationship Id="rId14" Type="http://schemas.openxmlformats.org/officeDocument/2006/relationships/printerSettings" Target="../printerSettings/printerSettings872.bin"/><Relationship Id="rId22" Type="http://schemas.openxmlformats.org/officeDocument/2006/relationships/printerSettings" Target="../printerSettings/printerSettings880.bin"/><Relationship Id="rId27" Type="http://schemas.openxmlformats.org/officeDocument/2006/relationships/printerSettings" Target="../printerSettings/printerSettings885.bin"/><Relationship Id="rId30" Type="http://schemas.openxmlformats.org/officeDocument/2006/relationships/printerSettings" Target="../printerSettings/printerSettings888.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896.bin"/><Relationship Id="rId13" Type="http://schemas.openxmlformats.org/officeDocument/2006/relationships/printerSettings" Target="../printerSettings/printerSettings901.bin"/><Relationship Id="rId18" Type="http://schemas.openxmlformats.org/officeDocument/2006/relationships/printerSettings" Target="../printerSettings/printerSettings906.bin"/><Relationship Id="rId26" Type="http://schemas.openxmlformats.org/officeDocument/2006/relationships/printerSettings" Target="../printerSettings/printerSettings914.bin"/><Relationship Id="rId3" Type="http://schemas.openxmlformats.org/officeDocument/2006/relationships/printerSettings" Target="../printerSettings/printerSettings891.bin"/><Relationship Id="rId21" Type="http://schemas.openxmlformats.org/officeDocument/2006/relationships/printerSettings" Target="../printerSettings/printerSettings909.bin"/><Relationship Id="rId7" Type="http://schemas.openxmlformats.org/officeDocument/2006/relationships/printerSettings" Target="../printerSettings/printerSettings895.bin"/><Relationship Id="rId12" Type="http://schemas.openxmlformats.org/officeDocument/2006/relationships/printerSettings" Target="../printerSettings/printerSettings900.bin"/><Relationship Id="rId17" Type="http://schemas.openxmlformats.org/officeDocument/2006/relationships/printerSettings" Target="../printerSettings/printerSettings905.bin"/><Relationship Id="rId25" Type="http://schemas.openxmlformats.org/officeDocument/2006/relationships/printerSettings" Target="../printerSettings/printerSettings913.bin"/><Relationship Id="rId2" Type="http://schemas.openxmlformats.org/officeDocument/2006/relationships/printerSettings" Target="../printerSettings/printerSettings890.bin"/><Relationship Id="rId16" Type="http://schemas.openxmlformats.org/officeDocument/2006/relationships/printerSettings" Target="../printerSettings/printerSettings904.bin"/><Relationship Id="rId20" Type="http://schemas.openxmlformats.org/officeDocument/2006/relationships/printerSettings" Target="../printerSettings/printerSettings908.bin"/><Relationship Id="rId29" Type="http://schemas.openxmlformats.org/officeDocument/2006/relationships/printerSettings" Target="../printerSettings/printerSettings917.bin"/><Relationship Id="rId1" Type="http://schemas.openxmlformats.org/officeDocument/2006/relationships/printerSettings" Target="../printerSettings/printerSettings889.bin"/><Relationship Id="rId6" Type="http://schemas.openxmlformats.org/officeDocument/2006/relationships/printerSettings" Target="../printerSettings/printerSettings894.bin"/><Relationship Id="rId11" Type="http://schemas.openxmlformats.org/officeDocument/2006/relationships/printerSettings" Target="../printerSettings/printerSettings899.bin"/><Relationship Id="rId24" Type="http://schemas.openxmlformats.org/officeDocument/2006/relationships/printerSettings" Target="../printerSettings/printerSettings912.bin"/><Relationship Id="rId5" Type="http://schemas.openxmlformats.org/officeDocument/2006/relationships/printerSettings" Target="../printerSettings/printerSettings893.bin"/><Relationship Id="rId15" Type="http://schemas.openxmlformats.org/officeDocument/2006/relationships/printerSettings" Target="../printerSettings/printerSettings903.bin"/><Relationship Id="rId23" Type="http://schemas.openxmlformats.org/officeDocument/2006/relationships/printerSettings" Target="../printerSettings/printerSettings911.bin"/><Relationship Id="rId28" Type="http://schemas.openxmlformats.org/officeDocument/2006/relationships/printerSettings" Target="../printerSettings/printerSettings916.bin"/><Relationship Id="rId10" Type="http://schemas.openxmlformats.org/officeDocument/2006/relationships/printerSettings" Target="../printerSettings/printerSettings898.bin"/><Relationship Id="rId19" Type="http://schemas.openxmlformats.org/officeDocument/2006/relationships/printerSettings" Target="../printerSettings/printerSettings907.bin"/><Relationship Id="rId31" Type="http://schemas.openxmlformats.org/officeDocument/2006/relationships/drawing" Target="../drawings/drawing54.xml"/><Relationship Id="rId4" Type="http://schemas.openxmlformats.org/officeDocument/2006/relationships/printerSettings" Target="../printerSettings/printerSettings892.bin"/><Relationship Id="rId9" Type="http://schemas.openxmlformats.org/officeDocument/2006/relationships/printerSettings" Target="../printerSettings/printerSettings897.bin"/><Relationship Id="rId14" Type="http://schemas.openxmlformats.org/officeDocument/2006/relationships/printerSettings" Target="../printerSettings/printerSettings902.bin"/><Relationship Id="rId22" Type="http://schemas.openxmlformats.org/officeDocument/2006/relationships/printerSettings" Target="../printerSettings/printerSettings910.bin"/><Relationship Id="rId27" Type="http://schemas.openxmlformats.org/officeDocument/2006/relationships/printerSettings" Target="../printerSettings/printerSettings915.bin"/><Relationship Id="rId30" Type="http://schemas.openxmlformats.org/officeDocument/2006/relationships/printerSettings" Target="../printerSettings/printerSettings918.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926.bin"/><Relationship Id="rId13" Type="http://schemas.openxmlformats.org/officeDocument/2006/relationships/printerSettings" Target="../printerSettings/printerSettings931.bin"/><Relationship Id="rId18" Type="http://schemas.openxmlformats.org/officeDocument/2006/relationships/printerSettings" Target="../printerSettings/printerSettings936.bin"/><Relationship Id="rId26" Type="http://schemas.openxmlformats.org/officeDocument/2006/relationships/printerSettings" Target="../printerSettings/printerSettings944.bin"/><Relationship Id="rId3" Type="http://schemas.openxmlformats.org/officeDocument/2006/relationships/printerSettings" Target="../printerSettings/printerSettings921.bin"/><Relationship Id="rId21" Type="http://schemas.openxmlformats.org/officeDocument/2006/relationships/printerSettings" Target="../printerSettings/printerSettings939.bin"/><Relationship Id="rId7" Type="http://schemas.openxmlformats.org/officeDocument/2006/relationships/printerSettings" Target="../printerSettings/printerSettings925.bin"/><Relationship Id="rId12" Type="http://schemas.openxmlformats.org/officeDocument/2006/relationships/printerSettings" Target="../printerSettings/printerSettings930.bin"/><Relationship Id="rId17" Type="http://schemas.openxmlformats.org/officeDocument/2006/relationships/printerSettings" Target="../printerSettings/printerSettings935.bin"/><Relationship Id="rId25" Type="http://schemas.openxmlformats.org/officeDocument/2006/relationships/printerSettings" Target="../printerSettings/printerSettings943.bin"/><Relationship Id="rId2" Type="http://schemas.openxmlformats.org/officeDocument/2006/relationships/printerSettings" Target="../printerSettings/printerSettings920.bin"/><Relationship Id="rId16" Type="http://schemas.openxmlformats.org/officeDocument/2006/relationships/printerSettings" Target="../printerSettings/printerSettings934.bin"/><Relationship Id="rId20" Type="http://schemas.openxmlformats.org/officeDocument/2006/relationships/printerSettings" Target="../printerSettings/printerSettings938.bin"/><Relationship Id="rId29" Type="http://schemas.openxmlformats.org/officeDocument/2006/relationships/printerSettings" Target="../printerSettings/printerSettings947.bin"/><Relationship Id="rId1" Type="http://schemas.openxmlformats.org/officeDocument/2006/relationships/printerSettings" Target="../printerSettings/printerSettings919.bin"/><Relationship Id="rId6" Type="http://schemas.openxmlformats.org/officeDocument/2006/relationships/printerSettings" Target="../printerSettings/printerSettings924.bin"/><Relationship Id="rId11" Type="http://schemas.openxmlformats.org/officeDocument/2006/relationships/printerSettings" Target="../printerSettings/printerSettings929.bin"/><Relationship Id="rId24" Type="http://schemas.openxmlformats.org/officeDocument/2006/relationships/printerSettings" Target="../printerSettings/printerSettings942.bin"/><Relationship Id="rId5" Type="http://schemas.openxmlformats.org/officeDocument/2006/relationships/printerSettings" Target="../printerSettings/printerSettings923.bin"/><Relationship Id="rId15" Type="http://schemas.openxmlformats.org/officeDocument/2006/relationships/printerSettings" Target="../printerSettings/printerSettings933.bin"/><Relationship Id="rId23" Type="http://schemas.openxmlformats.org/officeDocument/2006/relationships/printerSettings" Target="../printerSettings/printerSettings941.bin"/><Relationship Id="rId28" Type="http://schemas.openxmlformats.org/officeDocument/2006/relationships/printerSettings" Target="../printerSettings/printerSettings946.bin"/><Relationship Id="rId10" Type="http://schemas.openxmlformats.org/officeDocument/2006/relationships/printerSettings" Target="../printerSettings/printerSettings928.bin"/><Relationship Id="rId19" Type="http://schemas.openxmlformats.org/officeDocument/2006/relationships/printerSettings" Target="../printerSettings/printerSettings937.bin"/><Relationship Id="rId31" Type="http://schemas.openxmlformats.org/officeDocument/2006/relationships/drawing" Target="../drawings/drawing56.xml"/><Relationship Id="rId4" Type="http://schemas.openxmlformats.org/officeDocument/2006/relationships/printerSettings" Target="../printerSettings/printerSettings922.bin"/><Relationship Id="rId9" Type="http://schemas.openxmlformats.org/officeDocument/2006/relationships/printerSettings" Target="../printerSettings/printerSettings927.bin"/><Relationship Id="rId14" Type="http://schemas.openxmlformats.org/officeDocument/2006/relationships/printerSettings" Target="../printerSettings/printerSettings932.bin"/><Relationship Id="rId22" Type="http://schemas.openxmlformats.org/officeDocument/2006/relationships/printerSettings" Target="../printerSettings/printerSettings940.bin"/><Relationship Id="rId27" Type="http://schemas.openxmlformats.org/officeDocument/2006/relationships/printerSettings" Target="../printerSettings/printerSettings945.bin"/><Relationship Id="rId30" Type="http://schemas.openxmlformats.org/officeDocument/2006/relationships/printerSettings" Target="../printerSettings/printerSettings948.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956.bin"/><Relationship Id="rId13" Type="http://schemas.openxmlformats.org/officeDocument/2006/relationships/printerSettings" Target="../printerSettings/printerSettings961.bin"/><Relationship Id="rId18" Type="http://schemas.openxmlformats.org/officeDocument/2006/relationships/printerSettings" Target="../printerSettings/printerSettings966.bin"/><Relationship Id="rId26" Type="http://schemas.openxmlformats.org/officeDocument/2006/relationships/printerSettings" Target="../printerSettings/printerSettings974.bin"/><Relationship Id="rId3" Type="http://schemas.openxmlformats.org/officeDocument/2006/relationships/printerSettings" Target="../printerSettings/printerSettings951.bin"/><Relationship Id="rId21" Type="http://schemas.openxmlformats.org/officeDocument/2006/relationships/printerSettings" Target="../printerSettings/printerSettings969.bin"/><Relationship Id="rId7" Type="http://schemas.openxmlformats.org/officeDocument/2006/relationships/printerSettings" Target="../printerSettings/printerSettings955.bin"/><Relationship Id="rId12" Type="http://schemas.openxmlformats.org/officeDocument/2006/relationships/printerSettings" Target="../printerSettings/printerSettings960.bin"/><Relationship Id="rId17" Type="http://schemas.openxmlformats.org/officeDocument/2006/relationships/printerSettings" Target="../printerSettings/printerSettings965.bin"/><Relationship Id="rId25" Type="http://schemas.openxmlformats.org/officeDocument/2006/relationships/printerSettings" Target="../printerSettings/printerSettings973.bin"/><Relationship Id="rId2" Type="http://schemas.openxmlformats.org/officeDocument/2006/relationships/printerSettings" Target="../printerSettings/printerSettings950.bin"/><Relationship Id="rId16" Type="http://schemas.openxmlformats.org/officeDocument/2006/relationships/printerSettings" Target="../printerSettings/printerSettings964.bin"/><Relationship Id="rId20" Type="http://schemas.openxmlformats.org/officeDocument/2006/relationships/printerSettings" Target="../printerSettings/printerSettings968.bin"/><Relationship Id="rId29" Type="http://schemas.openxmlformats.org/officeDocument/2006/relationships/printerSettings" Target="../printerSettings/printerSettings977.bin"/><Relationship Id="rId1" Type="http://schemas.openxmlformats.org/officeDocument/2006/relationships/printerSettings" Target="../printerSettings/printerSettings949.bin"/><Relationship Id="rId6" Type="http://schemas.openxmlformats.org/officeDocument/2006/relationships/printerSettings" Target="../printerSettings/printerSettings954.bin"/><Relationship Id="rId11" Type="http://schemas.openxmlformats.org/officeDocument/2006/relationships/printerSettings" Target="../printerSettings/printerSettings959.bin"/><Relationship Id="rId24" Type="http://schemas.openxmlformats.org/officeDocument/2006/relationships/printerSettings" Target="../printerSettings/printerSettings972.bin"/><Relationship Id="rId5" Type="http://schemas.openxmlformats.org/officeDocument/2006/relationships/printerSettings" Target="../printerSettings/printerSettings953.bin"/><Relationship Id="rId15" Type="http://schemas.openxmlformats.org/officeDocument/2006/relationships/printerSettings" Target="../printerSettings/printerSettings963.bin"/><Relationship Id="rId23" Type="http://schemas.openxmlformats.org/officeDocument/2006/relationships/printerSettings" Target="../printerSettings/printerSettings971.bin"/><Relationship Id="rId28" Type="http://schemas.openxmlformats.org/officeDocument/2006/relationships/printerSettings" Target="../printerSettings/printerSettings976.bin"/><Relationship Id="rId10" Type="http://schemas.openxmlformats.org/officeDocument/2006/relationships/printerSettings" Target="../printerSettings/printerSettings958.bin"/><Relationship Id="rId19" Type="http://schemas.openxmlformats.org/officeDocument/2006/relationships/printerSettings" Target="../printerSettings/printerSettings967.bin"/><Relationship Id="rId31" Type="http://schemas.openxmlformats.org/officeDocument/2006/relationships/drawing" Target="../drawings/drawing58.xml"/><Relationship Id="rId4" Type="http://schemas.openxmlformats.org/officeDocument/2006/relationships/printerSettings" Target="../printerSettings/printerSettings952.bin"/><Relationship Id="rId9" Type="http://schemas.openxmlformats.org/officeDocument/2006/relationships/printerSettings" Target="../printerSettings/printerSettings957.bin"/><Relationship Id="rId14" Type="http://schemas.openxmlformats.org/officeDocument/2006/relationships/printerSettings" Target="../printerSettings/printerSettings962.bin"/><Relationship Id="rId22" Type="http://schemas.openxmlformats.org/officeDocument/2006/relationships/printerSettings" Target="../printerSettings/printerSettings970.bin"/><Relationship Id="rId27" Type="http://schemas.openxmlformats.org/officeDocument/2006/relationships/printerSettings" Target="../printerSettings/printerSettings975.bin"/><Relationship Id="rId30" Type="http://schemas.openxmlformats.org/officeDocument/2006/relationships/printerSettings" Target="../printerSettings/printerSettings978.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986.bin"/><Relationship Id="rId13" Type="http://schemas.openxmlformats.org/officeDocument/2006/relationships/printerSettings" Target="../printerSettings/printerSettings991.bin"/><Relationship Id="rId18" Type="http://schemas.openxmlformats.org/officeDocument/2006/relationships/printerSettings" Target="../printerSettings/printerSettings996.bin"/><Relationship Id="rId26" Type="http://schemas.openxmlformats.org/officeDocument/2006/relationships/printerSettings" Target="../printerSettings/printerSettings1004.bin"/><Relationship Id="rId3" Type="http://schemas.openxmlformats.org/officeDocument/2006/relationships/printerSettings" Target="../printerSettings/printerSettings981.bin"/><Relationship Id="rId21" Type="http://schemas.openxmlformats.org/officeDocument/2006/relationships/printerSettings" Target="../printerSettings/printerSettings999.bin"/><Relationship Id="rId7" Type="http://schemas.openxmlformats.org/officeDocument/2006/relationships/printerSettings" Target="../printerSettings/printerSettings985.bin"/><Relationship Id="rId12" Type="http://schemas.openxmlformats.org/officeDocument/2006/relationships/printerSettings" Target="../printerSettings/printerSettings990.bin"/><Relationship Id="rId17" Type="http://schemas.openxmlformats.org/officeDocument/2006/relationships/printerSettings" Target="../printerSettings/printerSettings995.bin"/><Relationship Id="rId25" Type="http://schemas.openxmlformats.org/officeDocument/2006/relationships/printerSettings" Target="../printerSettings/printerSettings1003.bin"/><Relationship Id="rId2" Type="http://schemas.openxmlformats.org/officeDocument/2006/relationships/printerSettings" Target="../printerSettings/printerSettings980.bin"/><Relationship Id="rId16" Type="http://schemas.openxmlformats.org/officeDocument/2006/relationships/printerSettings" Target="../printerSettings/printerSettings994.bin"/><Relationship Id="rId20" Type="http://schemas.openxmlformats.org/officeDocument/2006/relationships/printerSettings" Target="../printerSettings/printerSettings998.bin"/><Relationship Id="rId29" Type="http://schemas.openxmlformats.org/officeDocument/2006/relationships/printerSettings" Target="../printerSettings/printerSettings1007.bin"/><Relationship Id="rId1" Type="http://schemas.openxmlformats.org/officeDocument/2006/relationships/printerSettings" Target="../printerSettings/printerSettings979.bin"/><Relationship Id="rId6" Type="http://schemas.openxmlformats.org/officeDocument/2006/relationships/printerSettings" Target="../printerSettings/printerSettings984.bin"/><Relationship Id="rId11" Type="http://schemas.openxmlformats.org/officeDocument/2006/relationships/printerSettings" Target="../printerSettings/printerSettings989.bin"/><Relationship Id="rId24" Type="http://schemas.openxmlformats.org/officeDocument/2006/relationships/printerSettings" Target="../printerSettings/printerSettings1002.bin"/><Relationship Id="rId5" Type="http://schemas.openxmlformats.org/officeDocument/2006/relationships/printerSettings" Target="../printerSettings/printerSettings983.bin"/><Relationship Id="rId15" Type="http://schemas.openxmlformats.org/officeDocument/2006/relationships/printerSettings" Target="../printerSettings/printerSettings993.bin"/><Relationship Id="rId23" Type="http://schemas.openxmlformats.org/officeDocument/2006/relationships/printerSettings" Target="../printerSettings/printerSettings1001.bin"/><Relationship Id="rId28" Type="http://schemas.openxmlformats.org/officeDocument/2006/relationships/printerSettings" Target="../printerSettings/printerSettings1006.bin"/><Relationship Id="rId10" Type="http://schemas.openxmlformats.org/officeDocument/2006/relationships/printerSettings" Target="../printerSettings/printerSettings988.bin"/><Relationship Id="rId19" Type="http://schemas.openxmlformats.org/officeDocument/2006/relationships/printerSettings" Target="../printerSettings/printerSettings997.bin"/><Relationship Id="rId31" Type="http://schemas.openxmlformats.org/officeDocument/2006/relationships/drawing" Target="../drawings/drawing60.xml"/><Relationship Id="rId4" Type="http://schemas.openxmlformats.org/officeDocument/2006/relationships/printerSettings" Target="../printerSettings/printerSettings982.bin"/><Relationship Id="rId9" Type="http://schemas.openxmlformats.org/officeDocument/2006/relationships/printerSettings" Target="../printerSettings/printerSettings987.bin"/><Relationship Id="rId14" Type="http://schemas.openxmlformats.org/officeDocument/2006/relationships/printerSettings" Target="../printerSettings/printerSettings992.bin"/><Relationship Id="rId22" Type="http://schemas.openxmlformats.org/officeDocument/2006/relationships/printerSettings" Target="../printerSettings/printerSettings1000.bin"/><Relationship Id="rId27" Type="http://schemas.openxmlformats.org/officeDocument/2006/relationships/printerSettings" Target="../printerSettings/printerSettings1005.bin"/><Relationship Id="rId30" Type="http://schemas.openxmlformats.org/officeDocument/2006/relationships/printerSettings" Target="../printerSettings/printerSettings1008.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1016.bin"/><Relationship Id="rId13" Type="http://schemas.openxmlformats.org/officeDocument/2006/relationships/printerSettings" Target="../printerSettings/printerSettings1021.bin"/><Relationship Id="rId18" Type="http://schemas.openxmlformats.org/officeDocument/2006/relationships/printerSettings" Target="../printerSettings/printerSettings1026.bin"/><Relationship Id="rId26" Type="http://schemas.openxmlformats.org/officeDocument/2006/relationships/printerSettings" Target="../printerSettings/printerSettings1034.bin"/><Relationship Id="rId3" Type="http://schemas.openxmlformats.org/officeDocument/2006/relationships/printerSettings" Target="../printerSettings/printerSettings1011.bin"/><Relationship Id="rId21" Type="http://schemas.openxmlformats.org/officeDocument/2006/relationships/printerSettings" Target="../printerSettings/printerSettings1029.bin"/><Relationship Id="rId7" Type="http://schemas.openxmlformats.org/officeDocument/2006/relationships/printerSettings" Target="../printerSettings/printerSettings1015.bin"/><Relationship Id="rId12" Type="http://schemas.openxmlformats.org/officeDocument/2006/relationships/printerSettings" Target="../printerSettings/printerSettings1020.bin"/><Relationship Id="rId17" Type="http://schemas.openxmlformats.org/officeDocument/2006/relationships/printerSettings" Target="../printerSettings/printerSettings1025.bin"/><Relationship Id="rId25" Type="http://schemas.openxmlformats.org/officeDocument/2006/relationships/printerSettings" Target="../printerSettings/printerSettings1033.bin"/><Relationship Id="rId2" Type="http://schemas.openxmlformats.org/officeDocument/2006/relationships/printerSettings" Target="../printerSettings/printerSettings1010.bin"/><Relationship Id="rId16" Type="http://schemas.openxmlformats.org/officeDocument/2006/relationships/printerSettings" Target="../printerSettings/printerSettings1024.bin"/><Relationship Id="rId20" Type="http://schemas.openxmlformats.org/officeDocument/2006/relationships/printerSettings" Target="../printerSettings/printerSettings1028.bin"/><Relationship Id="rId29" Type="http://schemas.openxmlformats.org/officeDocument/2006/relationships/printerSettings" Target="../printerSettings/printerSettings1037.bin"/><Relationship Id="rId1" Type="http://schemas.openxmlformats.org/officeDocument/2006/relationships/printerSettings" Target="../printerSettings/printerSettings1009.bin"/><Relationship Id="rId6" Type="http://schemas.openxmlformats.org/officeDocument/2006/relationships/printerSettings" Target="../printerSettings/printerSettings1014.bin"/><Relationship Id="rId11" Type="http://schemas.openxmlformats.org/officeDocument/2006/relationships/printerSettings" Target="../printerSettings/printerSettings1019.bin"/><Relationship Id="rId24" Type="http://schemas.openxmlformats.org/officeDocument/2006/relationships/printerSettings" Target="../printerSettings/printerSettings1032.bin"/><Relationship Id="rId5" Type="http://schemas.openxmlformats.org/officeDocument/2006/relationships/printerSettings" Target="../printerSettings/printerSettings1013.bin"/><Relationship Id="rId15" Type="http://schemas.openxmlformats.org/officeDocument/2006/relationships/printerSettings" Target="../printerSettings/printerSettings1023.bin"/><Relationship Id="rId23" Type="http://schemas.openxmlformats.org/officeDocument/2006/relationships/printerSettings" Target="../printerSettings/printerSettings1031.bin"/><Relationship Id="rId28" Type="http://schemas.openxmlformats.org/officeDocument/2006/relationships/printerSettings" Target="../printerSettings/printerSettings1036.bin"/><Relationship Id="rId10" Type="http://schemas.openxmlformats.org/officeDocument/2006/relationships/printerSettings" Target="../printerSettings/printerSettings1018.bin"/><Relationship Id="rId19" Type="http://schemas.openxmlformats.org/officeDocument/2006/relationships/printerSettings" Target="../printerSettings/printerSettings1027.bin"/><Relationship Id="rId31" Type="http://schemas.openxmlformats.org/officeDocument/2006/relationships/drawing" Target="../drawings/drawing62.xml"/><Relationship Id="rId4" Type="http://schemas.openxmlformats.org/officeDocument/2006/relationships/printerSettings" Target="../printerSettings/printerSettings1012.bin"/><Relationship Id="rId9" Type="http://schemas.openxmlformats.org/officeDocument/2006/relationships/printerSettings" Target="../printerSettings/printerSettings1017.bin"/><Relationship Id="rId14" Type="http://schemas.openxmlformats.org/officeDocument/2006/relationships/printerSettings" Target="../printerSettings/printerSettings1022.bin"/><Relationship Id="rId22" Type="http://schemas.openxmlformats.org/officeDocument/2006/relationships/printerSettings" Target="../printerSettings/printerSettings1030.bin"/><Relationship Id="rId27" Type="http://schemas.openxmlformats.org/officeDocument/2006/relationships/printerSettings" Target="../printerSettings/printerSettings1035.bin"/><Relationship Id="rId30" Type="http://schemas.openxmlformats.org/officeDocument/2006/relationships/printerSettings" Target="../printerSettings/printerSettings1038.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1046.bin"/><Relationship Id="rId13" Type="http://schemas.openxmlformats.org/officeDocument/2006/relationships/printerSettings" Target="../printerSettings/printerSettings1051.bin"/><Relationship Id="rId18" Type="http://schemas.openxmlformats.org/officeDocument/2006/relationships/printerSettings" Target="../printerSettings/printerSettings1056.bin"/><Relationship Id="rId26" Type="http://schemas.openxmlformats.org/officeDocument/2006/relationships/printerSettings" Target="../printerSettings/printerSettings1064.bin"/><Relationship Id="rId3" Type="http://schemas.openxmlformats.org/officeDocument/2006/relationships/printerSettings" Target="../printerSettings/printerSettings1041.bin"/><Relationship Id="rId21" Type="http://schemas.openxmlformats.org/officeDocument/2006/relationships/printerSettings" Target="../printerSettings/printerSettings1059.bin"/><Relationship Id="rId7" Type="http://schemas.openxmlformats.org/officeDocument/2006/relationships/printerSettings" Target="../printerSettings/printerSettings1045.bin"/><Relationship Id="rId12" Type="http://schemas.openxmlformats.org/officeDocument/2006/relationships/printerSettings" Target="../printerSettings/printerSettings1050.bin"/><Relationship Id="rId17" Type="http://schemas.openxmlformats.org/officeDocument/2006/relationships/printerSettings" Target="../printerSettings/printerSettings1055.bin"/><Relationship Id="rId25" Type="http://schemas.openxmlformats.org/officeDocument/2006/relationships/printerSettings" Target="../printerSettings/printerSettings1063.bin"/><Relationship Id="rId2" Type="http://schemas.openxmlformats.org/officeDocument/2006/relationships/printerSettings" Target="../printerSettings/printerSettings1040.bin"/><Relationship Id="rId16" Type="http://schemas.openxmlformats.org/officeDocument/2006/relationships/printerSettings" Target="../printerSettings/printerSettings1054.bin"/><Relationship Id="rId20" Type="http://schemas.openxmlformats.org/officeDocument/2006/relationships/printerSettings" Target="../printerSettings/printerSettings1058.bin"/><Relationship Id="rId29" Type="http://schemas.openxmlformats.org/officeDocument/2006/relationships/printerSettings" Target="../printerSettings/printerSettings1067.bin"/><Relationship Id="rId1" Type="http://schemas.openxmlformats.org/officeDocument/2006/relationships/printerSettings" Target="../printerSettings/printerSettings1039.bin"/><Relationship Id="rId6" Type="http://schemas.openxmlformats.org/officeDocument/2006/relationships/printerSettings" Target="../printerSettings/printerSettings1044.bin"/><Relationship Id="rId11" Type="http://schemas.openxmlformats.org/officeDocument/2006/relationships/printerSettings" Target="../printerSettings/printerSettings1049.bin"/><Relationship Id="rId24" Type="http://schemas.openxmlformats.org/officeDocument/2006/relationships/printerSettings" Target="../printerSettings/printerSettings1062.bin"/><Relationship Id="rId5" Type="http://schemas.openxmlformats.org/officeDocument/2006/relationships/printerSettings" Target="../printerSettings/printerSettings1043.bin"/><Relationship Id="rId15" Type="http://schemas.openxmlformats.org/officeDocument/2006/relationships/printerSettings" Target="../printerSettings/printerSettings1053.bin"/><Relationship Id="rId23" Type="http://schemas.openxmlformats.org/officeDocument/2006/relationships/printerSettings" Target="../printerSettings/printerSettings1061.bin"/><Relationship Id="rId28" Type="http://schemas.openxmlformats.org/officeDocument/2006/relationships/printerSettings" Target="../printerSettings/printerSettings1066.bin"/><Relationship Id="rId10" Type="http://schemas.openxmlformats.org/officeDocument/2006/relationships/printerSettings" Target="../printerSettings/printerSettings1048.bin"/><Relationship Id="rId19" Type="http://schemas.openxmlformats.org/officeDocument/2006/relationships/printerSettings" Target="../printerSettings/printerSettings1057.bin"/><Relationship Id="rId31" Type="http://schemas.openxmlformats.org/officeDocument/2006/relationships/drawing" Target="../drawings/drawing64.xml"/><Relationship Id="rId4" Type="http://schemas.openxmlformats.org/officeDocument/2006/relationships/printerSettings" Target="../printerSettings/printerSettings1042.bin"/><Relationship Id="rId9" Type="http://schemas.openxmlformats.org/officeDocument/2006/relationships/printerSettings" Target="../printerSettings/printerSettings1047.bin"/><Relationship Id="rId14" Type="http://schemas.openxmlformats.org/officeDocument/2006/relationships/printerSettings" Target="../printerSettings/printerSettings1052.bin"/><Relationship Id="rId22" Type="http://schemas.openxmlformats.org/officeDocument/2006/relationships/printerSettings" Target="../printerSettings/printerSettings1060.bin"/><Relationship Id="rId27" Type="http://schemas.openxmlformats.org/officeDocument/2006/relationships/printerSettings" Target="../printerSettings/printerSettings1065.bin"/><Relationship Id="rId30" Type="http://schemas.openxmlformats.org/officeDocument/2006/relationships/printerSettings" Target="../printerSettings/printerSettings106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1076.bin"/><Relationship Id="rId13" Type="http://schemas.openxmlformats.org/officeDocument/2006/relationships/printerSettings" Target="../printerSettings/printerSettings1081.bin"/><Relationship Id="rId18" Type="http://schemas.openxmlformats.org/officeDocument/2006/relationships/printerSettings" Target="../printerSettings/printerSettings1086.bin"/><Relationship Id="rId26" Type="http://schemas.openxmlformats.org/officeDocument/2006/relationships/printerSettings" Target="../printerSettings/printerSettings1094.bin"/><Relationship Id="rId3" Type="http://schemas.openxmlformats.org/officeDocument/2006/relationships/printerSettings" Target="../printerSettings/printerSettings1071.bin"/><Relationship Id="rId21" Type="http://schemas.openxmlformats.org/officeDocument/2006/relationships/printerSettings" Target="../printerSettings/printerSettings1089.bin"/><Relationship Id="rId7" Type="http://schemas.openxmlformats.org/officeDocument/2006/relationships/printerSettings" Target="../printerSettings/printerSettings1075.bin"/><Relationship Id="rId12" Type="http://schemas.openxmlformats.org/officeDocument/2006/relationships/printerSettings" Target="../printerSettings/printerSettings1080.bin"/><Relationship Id="rId17" Type="http://schemas.openxmlformats.org/officeDocument/2006/relationships/printerSettings" Target="../printerSettings/printerSettings1085.bin"/><Relationship Id="rId25" Type="http://schemas.openxmlformats.org/officeDocument/2006/relationships/printerSettings" Target="../printerSettings/printerSettings1093.bin"/><Relationship Id="rId2" Type="http://schemas.openxmlformats.org/officeDocument/2006/relationships/printerSettings" Target="../printerSettings/printerSettings1070.bin"/><Relationship Id="rId16" Type="http://schemas.openxmlformats.org/officeDocument/2006/relationships/printerSettings" Target="../printerSettings/printerSettings1084.bin"/><Relationship Id="rId20" Type="http://schemas.openxmlformats.org/officeDocument/2006/relationships/printerSettings" Target="../printerSettings/printerSettings1088.bin"/><Relationship Id="rId29" Type="http://schemas.openxmlformats.org/officeDocument/2006/relationships/printerSettings" Target="../printerSettings/printerSettings1097.bin"/><Relationship Id="rId1" Type="http://schemas.openxmlformats.org/officeDocument/2006/relationships/printerSettings" Target="../printerSettings/printerSettings1069.bin"/><Relationship Id="rId6" Type="http://schemas.openxmlformats.org/officeDocument/2006/relationships/printerSettings" Target="../printerSettings/printerSettings1074.bin"/><Relationship Id="rId11" Type="http://schemas.openxmlformats.org/officeDocument/2006/relationships/printerSettings" Target="../printerSettings/printerSettings1079.bin"/><Relationship Id="rId24" Type="http://schemas.openxmlformats.org/officeDocument/2006/relationships/printerSettings" Target="../printerSettings/printerSettings1092.bin"/><Relationship Id="rId5" Type="http://schemas.openxmlformats.org/officeDocument/2006/relationships/printerSettings" Target="../printerSettings/printerSettings1073.bin"/><Relationship Id="rId15" Type="http://schemas.openxmlformats.org/officeDocument/2006/relationships/printerSettings" Target="../printerSettings/printerSettings1083.bin"/><Relationship Id="rId23" Type="http://schemas.openxmlformats.org/officeDocument/2006/relationships/printerSettings" Target="../printerSettings/printerSettings1091.bin"/><Relationship Id="rId28" Type="http://schemas.openxmlformats.org/officeDocument/2006/relationships/printerSettings" Target="../printerSettings/printerSettings1096.bin"/><Relationship Id="rId10" Type="http://schemas.openxmlformats.org/officeDocument/2006/relationships/printerSettings" Target="../printerSettings/printerSettings1078.bin"/><Relationship Id="rId19" Type="http://schemas.openxmlformats.org/officeDocument/2006/relationships/printerSettings" Target="../printerSettings/printerSettings1087.bin"/><Relationship Id="rId31" Type="http://schemas.openxmlformats.org/officeDocument/2006/relationships/drawing" Target="../drawings/drawing66.xml"/><Relationship Id="rId4" Type="http://schemas.openxmlformats.org/officeDocument/2006/relationships/printerSettings" Target="../printerSettings/printerSettings1072.bin"/><Relationship Id="rId9" Type="http://schemas.openxmlformats.org/officeDocument/2006/relationships/printerSettings" Target="../printerSettings/printerSettings1077.bin"/><Relationship Id="rId14" Type="http://schemas.openxmlformats.org/officeDocument/2006/relationships/printerSettings" Target="../printerSettings/printerSettings1082.bin"/><Relationship Id="rId22" Type="http://schemas.openxmlformats.org/officeDocument/2006/relationships/printerSettings" Target="../printerSettings/printerSettings1090.bin"/><Relationship Id="rId27" Type="http://schemas.openxmlformats.org/officeDocument/2006/relationships/printerSettings" Target="../printerSettings/printerSettings1095.bin"/><Relationship Id="rId30" Type="http://schemas.openxmlformats.org/officeDocument/2006/relationships/printerSettings" Target="../printerSettings/printerSettings1098.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1106.bin"/><Relationship Id="rId13" Type="http://schemas.openxmlformats.org/officeDocument/2006/relationships/printerSettings" Target="../printerSettings/printerSettings1111.bin"/><Relationship Id="rId18" Type="http://schemas.openxmlformats.org/officeDocument/2006/relationships/printerSettings" Target="../printerSettings/printerSettings1116.bin"/><Relationship Id="rId26" Type="http://schemas.openxmlformats.org/officeDocument/2006/relationships/printerSettings" Target="../printerSettings/printerSettings1124.bin"/><Relationship Id="rId3" Type="http://schemas.openxmlformats.org/officeDocument/2006/relationships/printerSettings" Target="../printerSettings/printerSettings1101.bin"/><Relationship Id="rId21" Type="http://schemas.openxmlformats.org/officeDocument/2006/relationships/printerSettings" Target="../printerSettings/printerSettings1119.bin"/><Relationship Id="rId7" Type="http://schemas.openxmlformats.org/officeDocument/2006/relationships/printerSettings" Target="../printerSettings/printerSettings1105.bin"/><Relationship Id="rId12" Type="http://schemas.openxmlformats.org/officeDocument/2006/relationships/printerSettings" Target="../printerSettings/printerSettings1110.bin"/><Relationship Id="rId17" Type="http://schemas.openxmlformats.org/officeDocument/2006/relationships/printerSettings" Target="../printerSettings/printerSettings1115.bin"/><Relationship Id="rId25" Type="http://schemas.openxmlformats.org/officeDocument/2006/relationships/printerSettings" Target="../printerSettings/printerSettings1123.bin"/><Relationship Id="rId2" Type="http://schemas.openxmlformats.org/officeDocument/2006/relationships/printerSettings" Target="../printerSettings/printerSettings1100.bin"/><Relationship Id="rId16" Type="http://schemas.openxmlformats.org/officeDocument/2006/relationships/printerSettings" Target="../printerSettings/printerSettings1114.bin"/><Relationship Id="rId20" Type="http://schemas.openxmlformats.org/officeDocument/2006/relationships/printerSettings" Target="../printerSettings/printerSettings1118.bin"/><Relationship Id="rId29" Type="http://schemas.openxmlformats.org/officeDocument/2006/relationships/printerSettings" Target="../printerSettings/printerSettings1127.bin"/><Relationship Id="rId1" Type="http://schemas.openxmlformats.org/officeDocument/2006/relationships/printerSettings" Target="../printerSettings/printerSettings1099.bin"/><Relationship Id="rId6" Type="http://schemas.openxmlformats.org/officeDocument/2006/relationships/printerSettings" Target="../printerSettings/printerSettings1104.bin"/><Relationship Id="rId11" Type="http://schemas.openxmlformats.org/officeDocument/2006/relationships/printerSettings" Target="../printerSettings/printerSettings1109.bin"/><Relationship Id="rId24" Type="http://schemas.openxmlformats.org/officeDocument/2006/relationships/printerSettings" Target="../printerSettings/printerSettings1122.bin"/><Relationship Id="rId5" Type="http://schemas.openxmlformats.org/officeDocument/2006/relationships/printerSettings" Target="../printerSettings/printerSettings1103.bin"/><Relationship Id="rId15" Type="http://schemas.openxmlformats.org/officeDocument/2006/relationships/printerSettings" Target="../printerSettings/printerSettings1113.bin"/><Relationship Id="rId23" Type="http://schemas.openxmlformats.org/officeDocument/2006/relationships/printerSettings" Target="../printerSettings/printerSettings1121.bin"/><Relationship Id="rId28" Type="http://schemas.openxmlformats.org/officeDocument/2006/relationships/printerSettings" Target="../printerSettings/printerSettings1126.bin"/><Relationship Id="rId10" Type="http://schemas.openxmlformats.org/officeDocument/2006/relationships/printerSettings" Target="../printerSettings/printerSettings1108.bin"/><Relationship Id="rId19" Type="http://schemas.openxmlformats.org/officeDocument/2006/relationships/printerSettings" Target="../printerSettings/printerSettings1117.bin"/><Relationship Id="rId31" Type="http://schemas.openxmlformats.org/officeDocument/2006/relationships/drawing" Target="../drawings/drawing68.xml"/><Relationship Id="rId4" Type="http://schemas.openxmlformats.org/officeDocument/2006/relationships/printerSettings" Target="../printerSettings/printerSettings1102.bin"/><Relationship Id="rId9" Type="http://schemas.openxmlformats.org/officeDocument/2006/relationships/printerSettings" Target="../printerSettings/printerSettings1107.bin"/><Relationship Id="rId14" Type="http://schemas.openxmlformats.org/officeDocument/2006/relationships/printerSettings" Target="../printerSettings/printerSettings1112.bin"/><Relationship Id="rId22" Type="http://schemas.openxmlformats.org/officeDocument/2006/relationships/printerSettings" Target="../printerSettings/printerSettings1120.bin"/><Relationship Id="rId27" Type="http://schemas.openxmlformats.org/officeDocument/2006/relationships/printerSettings" Target="../printerSettings/printerSettings1125.bin"/><Relationship Id="rId30" Type="http://schemas.openxmlformats.org/officeDocument/2006/relationships/printerSettings" Target="../printerSettings/printerSettings1128.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1136.bin"/><Relationship Id="rId13" Type="http://schemas.openxmlformats.org/officeDocument/2006/relationships/printerSettings" Target="../printerSettings/printerSettings1141.bin"/><Relationship Id="rId18" Type="http://schemas.openxmlformats.org/officeDocument/2006/relationships/printerSettings" Target="../printerSettings/printerSettings1146.bin"/><Relationship Id="rId26" Type="http://schemas.openxmlformats.org/officeDocument/2006/relationships/printerSettings" Target="../printerSettings/printerSettings1154.bin"/><Relationship Id="rId3" Type="http://schemas.openxmlformats.org/officeDocument/2006/relationships/printerSettings" Target="../printerSettings/printerSettings1131.bin"/><Relationship Id="rId21" Type="http://schemas.openxmlformats.org/officeDocument/2006/relationships/printerSettings" Target="../printerSettings/printerSettings1149.bin"/><Relationship Id="rId7" Type="http://schemas.openxmlformats.org/officeDocument/2006/relationships/printerSettings" Target="../printerSettings/printerSettings1135.bin"/><Relationship Id="rId12" Type="http://schemas.openxmlformats.org/officeDocument/2006/relationships/printerSettings" Target="../printerSettings/printerSettings1140.bin"/><Relationship Id="rId17" Type="http://schemas.openxmlformats.org/officeDocument/2006/relationships/printerSettings" Target="../printerSettings/printerSettings1145.bin"/><Relationship Id="rId25" Type="http://schemas.openxmlformats.org/officeDocument/2006/relationships/printerSettings" Target="../printerSettings/printerSettings1153.bin"/><Relationship Id="rId2" Type="http://schemas.openxmlformats.org/officeDocument/2006/relationships/printerSettings" Target="../printerSettings/printerSettings1130.bin"/><Relationship Id="rId16" Type="http://schemas.openxmlformats.org/officeDocument/2006/relationships/printerSettings" Target="../printerSettings/printerSettings1144.bin"/><Relationship Id="rId20" Type="http://schemas.openxmlformats.org/officeDocument/2006/relationships/printerSettings" Target="../printerSettings/printerSettings1148.bin"/><Relationship Id="rId29" Type="http://schemas.openxmlformats.org/officeDocument/2006/relationships/printerSettings" Target="../printerSettings/printerSettings1157.bin"/><Relationship Id="rId1" Type="http://schemas.openxmlformats.org/officeDocument/2006/relationships/printerSettings" Target="../printerSettings/printerSettings1129.bin"/><Relationship Id="rId6" Type="http://schemas.openxmlformats.org/officeDocument/2006/relationships/printerSettings" Target="../printerSettings/printerSettings1134.bin"/><Relationship Id="rId11" Type="http://schemas.openxmlformats.org/officeDocument/2006/relationships/printerSettings" Target="../printerSettings/printerSettings1139.bin"/><Relationship Id="rId24" Type="http://schemas.openxmlformats.org/officeDocument/2006/relationships/printerSettings" Target="../printerSettings/printerSettings1152.bin"/><Relationship Id="rId5" Type="http://schemas.openxmlformats.org/officeDocument/2006/relationships/printerSettings" Target="../printerSettings/printerSettings1133.bin"/><Relationship Id="rId15" Type="http://schemas.openxmlformats.org/officeDocument/2006/relationships/printerSettings" Target="../printerSettings/printerSettings1143.bin"/><Relationship Id="rId23" Type="http://schemas.openxmlformats.org/officeDocument/2006/relationships/printerSettings" Target="../printerSettings/printerSettings1151.bin"/><Relationship Id="rId28" Type="http://schemas.openxmlformats.org/officeDocument/2006/relationships/printerSettings" Target="../printerSettings/printerSettings1156.bin"/><Relationship Id="rId10" Type="http://schemas.openxmlformats.org/officeDocument/2006/relationships/printerSettings" Target="../printerSettings/printerSettings1138.bin"/><Relationship Id="rId19" Type="http://schemas.openxmlformats.org/officeDocument/2006/relationships/printerSettings" Target="../printerSettings/printerSettings1147.bin"/><Relationship Id="rId31" Type="http://schemas.openxmlformats.org/officeDocument/2006/relationships/drawing" Target="../drawings/drawing70.xml"/><Relationship Id="rId4" Type="http://schemas.openxmlformats.org/officeDocument/2006/relationships/printerSettings" Target="../printerSettings/printerSettings1132.bin"/><Relationship Id="rId9" Type="http://schemas.openxmlformats.org/officeDocument/2006/relationships/printerSettings" Target="../printerSettings/printerSettings1137.bin"/><Relationship Id="rId14" Type="http://schemas.openxmlformats.org/officeDocument/2006/relationships/printerSettings" Target="../printerSettings/printerSettings1142.bin"/><Relationship Id="rId22" Type="http://schemas.openxmlformats.org/officeDocument/2006/relationships/printerSettings" Target="../printerSettings/printerSettings1150.bin"/><Relationship Id="rId27" Type="http://schemas.openxmlformats.org/officeDocument/2006/relationships/printerSettings" Target="../printerSettings/printerSettings1155.bin"/><Relationship Id="rId30" Type="http://schemas.openxmlformats.org/officeDocument/2006/relationships/printerSettings" Target="../printerSettings/printerSettings115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6.bin"/><Relationship Id="rId13" Type="http://schemas.openxmlformats.org/officeDocument/2006/relationships/printerSettings" Target="../printerSettings/printerSettings91.bin"/><Relationship Id="rId18" Type="http://schemas.openxmlformats.org/officeDocument/2006/relationships/printerSettings" Target="../printerSettings/printerSettings96.bin"/><Relationship Id="rId26" Type="http://schemas.openxmlformats.org/officeDocument/2006/relationships/printerSettings" Target="../printerSettings/printerSettings104.bin"/><Relationship Id="rId3" Type="http://schemas.openxmlformats.org/officeDocument/2006/relationships/printerSettings" Target="../printerSettings/printerSettings81.bin"/><Relationship Id="rId21" Type="http://schemas.openxmlformats.org/officeDocument/2006/relationships/printerSettings" Target="../printerSettings/printerSettings99.bin"/><Relationship Id="rId7" Type="http://schemas.openxmlformats.org/officeDocument/2006/relationships/printerSettings" Target="../printerSettings/printerSettings85.bin"/><Relationship Id="rId12" Type="http://schemas.openxmlformats.org/officeDocument/2006/relationships/printerSettings" Target="../printerSettings/printerSettings90.bin"/><Relationship Id="rId17" Type="http://schemas.openxmlformats.org/officeDocument/2006/relationships/printerSettings" Target="../printerSettings/printerSettings95.bin"/><Relationship Id="rId25" Type="http://schemas.openxmlformats.org/officeDocument/2006/relationships/printerSettings" Target="../printerSettings/printerSettings103.bin"/><Relationship Id="rId2" Type="http://schemas.openxmlformats.org/officeDocument/2006/relationships/printerSettings" Target="../printerSettings/printerSettings80.bin"/><Relationship Id="rId16" Type="http://schemas.openxmlformats.org/officeDocument/2006/relationships/printerSettings" Target="../printerSettings/printerSettings94.bin"/><Relationship Id="rId20" Type="http://schemas.openxmlformats.org/officeDocument/2006/relationships/printerSettings" Target="../printerSettings/printerSettings98.bin"/><Relationship Id="rId29" Type="http://schemas.openxmlformats.org/officeDocument/2006/relationships/printerSettings" Target="../printerSettings/printerSettings107.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24" Type="http://schemas.openxmlformats.org/officeDocument/2006/relationships/printerSettings" Target="../printerSettings/printerSettings102.bin"/><Relationship Id="rId5" Type="http://schemas.openxmlformats.org/officeDocument/2006/relationships/printerSettings" Target="../printerSettings/printerSettings83.bin"/><Relationship Id="rId15" Type="http://schemas.openxmlformats.org/officeDocument/2006/relationships/printerSettings" Target="../printerSettings/printerSettings93.bin"/><Relationship Id="rId23" Type="http://schemas.openxmlformats.org/officeDocument/2006/relationships/printerSettings" Target="../printerSettings/printerSettings101.bin"/><Relationship Id="rId28" Type="http://schemas.openxmlformats.org/officeDocument/2006/relationships/printerSettings" Target="../printerSettings/printerSettings106.bin"/><Relationship Id="rId10" Type="http://schemas.openxmlformats.org/officeDocument/2006/relationships/printerSettings" Target="../printerSettings/printerSettings88.bin"/><Relationship Id="rId19" Type="http://schemas.openxmlformats.org/officeDocument/2006/relationships/printerSettings" Target="../printerSettings/printerSettings97.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 Id="rId14" Type="http://schemas.openxmlformats.org/officeDocument/2006/relationships/printerSettings" Target="../printerSettings/printerSettings92.bin"/><Relationship Id="rId22" Type="http://schemas.openxmlformats.org/officeDocument/2006/relationships/printerSettings" Target="../printerSettings/printerSettings100.bin"/><Relationship Id="rId27" Type="http://schemas.openxmlformats.org/officeDocument/2006/relationships/printerSettings" Target="../printerSettings/printerSettings105.bin"/><Relationship Id="rId30" Type="http://schemas.openxmlformats.org/officeDocument/2006/relationships/printerSettings" Target="../printerSettings/printerSettings108.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1166.bin"/><Relationship Id="rId13" Type="http://schemas.openxmlformats.org/officeDocument/2006/relationships/printerSettings" Target="../printerSettings/printerSettings1171.bin"/><Relationship Id="rId18" Type="http://schemas.openxmlformats.org/officeDocument/2006/relationships/printerSettings" Target="../printerSettings/printerSettings1176.bin"/><Relationship Id="rId26" Type="http://schemas.openxmlformats.org/officeDocument/2006/relationships/printerSettings" Target="../printerSettings/printerSettings1184.bin"/><Relationship Id="rId3" Type="http://schemas.openxmlformats.org/officeDocument/2006/relationships/printerSettings" Target="../printerSettings/printerSettings1161.bin"/><Relationship Id="rId21" Type="http://schemas.openxmlformats.org/officeDocument/2006/relationships/printerSettings" Target="../printerSettings/printerSettings1179.bin"/><Relationship Id="rId7" Type="http://schemas.openxmlformats.org/officeDocument/2006/relationships/printerSettings" Target="../printerSettings/printerSettings1165.bin"/><Relationship Id="rId12" Type="http://schemas.openxmlformats.org/officeDocument/2006/relationships/printerSettings" Target="../printerSettings/printerSettings1170.bin"/><Relationship Id="rId17" Type="http://schemas.openxmlformats.org/officeDocument/2006/relationships/printerSettings" Target="../printerSettings/printerSettings1175.bin"/><Relationship Id="rId25" Type="http://schemas.openxmlformats.org/officeDocument/2006/relationships/printerSettings" Target="../printerSettings/printerSettings1183.bin"/><Relationship Id="rId2" Type="http://schemas.openxmlformats.org/officeDocument/2006/relationships/printerSettings" Target="../printerSettings/printerSettings1160.bin"/><Relationship Id="rId16" Type="http://schemas.openxmlformats.org/officeDocument/2006/relationships/printerSettings" Target="../printerSettings/printerSettings1174.bin"/><Relationship Id="rId20" Type="http://schemas.openxmlformats.org/officeDocument/2006/relationships/printerSettings" Target="../printerSettings/printerSettings1178.bin"/><Relationship Id="rId29" Type="http://schemas.openxmlformats.org/officeDocument/2006/relationships/printerSettings" Target="../printerSettings/printerSettings1187.bin"/><Relationship Id="rId1" Type="http://schemas.openxmlformats.org/officeDocument/2006/relationships/printerSettings" Target="../printerSettings/printerSettings1159.bin"/><Relationship Id="rId6" Type="http://schemas.openxmlformats.org/officeDocument/2006/relationships/printerSettings" Target="../printerSettings/printerSettings1164.bin"/><Relationship Id="rId11" Type="http://schemas.openxmlformats.org/officeDocument/2006/relationships/printerSettings" Target="../printerSettings/printerSettings1169.bin"/><Relationship Id="rId24" Type="http://schemas.openxmlformats.org/officeDocument/2006/relationships/printerSettings" Target="../printerSettings/printerSettings1182.bin"/><Relationship Id="rId5" Type="http://schemas.openxmlformats.org/officeDocument/2006/relationships/printerSettings" Target="../printerSettings/printerSettings1163.bin"/><Relationship Id="rId15" Type="http://schemas.openxmlformats.org/officeDocument/2006/relationships/printerSettings" Target="../printerSettings/printerSettings1173.bin"/><Relationship Id="rId23" Type="http://schemas.openxmlformats.org/officeDocument/2006/relationships/printerSettings" Target="../printerSettings/printerSettings1181.bin"/><Relationship Id="rId28" Type="http://schemas.openxmlformats.org/officeDocument/2006/relationships/printerSettings" Target="../printerSettings/printerSettings1186.bin"/><Relationship Id="rId10" Type="http://schemas.openxmlformats.org/officeDocument/2006/relationships/printerSettings" Target="../printerSettings/printerSettings1168.bin"/><Relationship Id="rId19" Type="http://schemas.openxmlformats.org/officeDocument/2006/relationships/printerSettings" Target="../printerSettings/printerSettings1177.bin"/><Relationship Id="rId31" Type="http://schemas.openxmlformats.org/officeDocument/2006/relationships/drawing" Target="../drawings/drawing72.xml"/><Relationship Id="rId4" Type="http://schemas.openxmlformats.org/officeDocument/2006/relationships/printerSettings" Target="../printerSettings/printerSettings1162.bin"/><Relationship Id="rId9" Type="http://schemas.openxmlformats.org/officeDocument/2006/relationships/printerSettings" Target="../printerSettings/printerSettings1167.bin"/><Relationship Id="rId14" Type="http://schemas.openxmlformats.org/officeDocument/2006/relationships/printerSettings" Target="../printerSettings/printerSettings1172.bin"/><Relationship Id="rId22" Type="http://schemas.openxmlformats.org/officeDocument/2006/relationships/printerSettings" Target="../printerSettings/printerSettings1180.bin"/><Relationship Id="rId27" Type="http://schemas.openxmlformats.org/officeDocument/2006/relationships/printerSettings" Target="../printerSettings/printerSettings1185.bin"/><Relationship Id="rId30" Type="http://schemas.openxmlformats.org/officeDocument/2006/relationships/printerSettings" Target="../printerSettings/printerSettings1188.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1196.bin"/><Relationship Id="rId13" Type="http://schemas.openxmlformats.org/officeDocument/2006/relationships/printerSettings" Target="../printerSettings/printerSettings1201.bin"/><Relationship Id="rId18" Type="http://schemas.openxmlformats.org/officeDocument/2006/relationships/printerSettings" Target="../printerSettings/printerSettings1206.bin"/><Relationship Id="rId26" Type="http://schemas.openxmlformats.org/officeDocument/2006/relationships/printerSettings" Target="../printerSettings/printerSettings1214.bin"/><Relationship Id="rId3" Type="http://schemas.openxmlformats.org/officeDocument/2006/relationships/printerSettings" Target="../printerSettings/printerSettings1191.bin"/><Relationship Id="rId21" Type="http://schemas.openxmlformats.org/officeDocument/2006/relationships/printerSettings" Target="../printerSettings/printerSettings1209.bin"/><Relationship Id="rId7" Type="http://schemas.openxmlformats.org/officeDocument/2006/relationships/printerSettings" Target="../printerSettings/printerSettings1195.bin"/><Relationship Id="rId12" Type="http://schemas.openxmlformats.org/officeDocument/2006/relationships/printerSettings" Target="../printerSettings/printerSettings1200.bin"/><Relationship Id="rId17" Type="http://schemas.openxmlformats.org/officeDocument/2006/relationships/printerSettings" Target="../printerSettings/printerSettings1205.bin"/><Relationship Id="rId25" Type="http://schemas.openxmlformats.org/officeDocument/2006/relationships/printerSettings" Target="../printerSettings/printerSettings1213.bin"/><Relationship Id="rId2" Type="http://schemas.openxmlformats.org/officeDocument/2006/relationships/printerSettings" Target="../printerSettings/printerSettings1190.bin"/><Relationship Id="rId16" Type="http://schemas.openxmlformats.org/officeDocument/2006/relationships/printerSettings" Target="../printerSettings/printerSettings1204.bin"/><Relationship Id="rId20" Type="http://schemas.openxmlformats.org/officeDocument/2006/relationships/printerSettings" Target="../printerSettings/printerSettings1208.bin"/><Relationship Id="rId29" Type="http://schemas.openxmlformats.org/officeDocument/2006/relationships/printerSettings" Target="../printerSettings/printerSettings1217.bin"/><Relationship Id="rId1" Type="http://schemas.openxmlformats.org/officeDocument/2006/relationships/printerSettings" Target="../printerSettings/printerSettings1189.bin"/><Relationship Id="rId6" Type="http://schemas.openxmlformats.org/officeDocument/2006/relationships/printerSettings" Target="../printerSettings/printerSettings1194.bin"/><Relationship Id="rId11" Type="http://schemas.openxmlformats.org/officeDocument/2006/relationships/printerSettings" Target="../printerSettings/printerSettings1199.bin"/><Relationship Id="rId24" Type="http://schemas.openxmlformats.org/officeDocument/2006/relationships/printerSettings" Target="../printerSettings/printerSettings1212.bin"/><Relationship Id="rId5" Type="http://schemas.openxmlformats.org/officeDocument/2006/relationships/printerSettings" Target="../printerSettings/printerSettings1193.bin"/><Relationship Id="rId15" Type="http://schemas.openxmlformats.org/officeDocument/2006/relationships/printerSettings" Target="../printerSettings/printerSettings1203.bin"/><Relationship Id="rId23" Type="http://schemas.openxmlformats.org/officeDocument/2006/relationships/printerSettings" Target="../printerSettings/printerSettings1211.bin"/><Relationship Id="rId28" Type="http://schemas.openxmlformats.org/officeDocument/2006/relationships/printerSettings" Target="../printerSettings/printerSettings1216.bin"/><Relationship Id="rId10" Type="http://schemas.openxmlformats.org/officeDocument/2006/relationships/printerSettings" Target="../printerSettings/printerSettings1198.bin"/><Relationship Id="rId19" Type="http://schemas.openxmlformats.org/officeDocument/2006/relationships/printerSettings" Target="../printerSettings/printerSettings1207.bin"/><Relationship Id="rId31" Type="http://schemas.openxmlformats.org/officeDocument/2006/relationships/drawing" Target="../drawings/drawing74.xml"/><Relationship Id="rId4" Type="http://schemas.openxmlformats.org/officeDocument/2006/relationships/printerSettings" Target="../printerSettings/printerSettings1192.bin"/><Relationship Id="rId9" Type="http://schemas.openxmlformats.org/officeDocument/2006/relationships/printerSettings" Target="../printerSettings/printerSettings1197.bin"/><Relationship Id="rId14" Type="http://schemas.openxmlformats.org/officeDocument/2006/relationships/printerSettings" Target="../printerSettings/printerSettings1202.bin"/><Relationship Id="rId22" Type="http://schemas.openxmlformats.org/officeDocument/2006/relationships/printerSettings" Target="../printerSettings/printerSettings1210.bin"/><Relationship Id="rId27" Type="http://schemas.openxmlformats.org/officeDocument/2006/relationships/printerSettings" Target="../printerSettings/printerSettings1215.bin"/><Relationship Id="rId30" Type="http://schemas.openxmlformats.org/officeDocument/2006/relationships/printerSettings" Target="../printerSettings/printerSettings1218.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1226.bin"/><Relationship Id="rId13" Type="http://schemas.openxmlformats.org/officeDocument/2006/relationships/printerSettings" Target="../printerSettings/printerSettings1231.bin"/><Relationship Id="rId18" Type="http://schemas.openxmlformats.org/officeDocument/2006/relationships/printerSettings" Target="../printerSettings/printerSettings1236.bin"/><Relationship Id="rId26" Type="http://schemas.openxmlformats.org/officeDocument/2006/relationships/printerSettings" Target="../printerSettings/printerSettings1244.bin"/><Relationship Id="rId3" Type="http://schemas.openxmlformats.org/officeDocument/2006/relationships/printerSettings" Target="../printerSettings/printerSettings1221.bin"/><Relationship Id="rId21" Type="http://schemas.openxmlformats.org/officeDocument/2006/relationships/printerSettings" Target="../printerSettings/printerSettings1239.bin"/><Relationship Id="rId7" Type="http://schemas.openxmlformats.org/officeDocument/2006/relationships/printerSettings" Target="../printerSettings/printerSettings1225.bin"/><Relationship Id="rId12" Type="http://schemas.openxmlformats.org/officeDocument/2006/relationships/printerSettings" Target="../printerSettings/printerSettings1230.bin"/><Relationship Id="rId17" Type="http://schemas.openxmlformats.org/officeDocument/2006/relationships/printerSettings" Target="../printerSettings/printerSettings1235.bin"/><Relationship Id="rId25" Type="http://schemas.openxmlformats.org/officeDocument/2006/relationships/printerSettings" Target="../printerSettings/printerSettings1243.bin"/><Relationship Id="rId2" Type="http://schemas.openxmlformats.org/officeDocument/2006/relationships/printerSettings" Target="../printerSettings/printerSettings1220.bin"/><Relationship Id="rId16" Type="http://schemas.openxmlformats.org/officeDocument/2006/relationships/printerSettings" Target="../printerSettings/printerSettings1234.bin"/><Relationship Id="rId20" Type="http://schemas.openxmlformats.org/officeDocument/2006/relationships/printerSettings" Target="../printerSettings/printerSettings1238.bin"/><Relationship Id="rId29" Type="http://schemas.openxmlformats.org/officeDocument/2006/relationships/printerSettings" Target="../printerSettings/printerSettings1247.bin"/><Relationship Id="rId1" Type="http://schemas.openxmlformats.org/officeDocument/2006/relationships/printerSettings" Target="../printerSettings/printerSettings1219.bin"/><Relationship Id="rId6" Type="http://schemas.openxmlformats.org/officeDocument/2006/relationships/printerSettings" Target="../printerSettings/printerSettings1224.bin"/><Relationship Id="rId11" Type="http://schemas.openxmlformats.org/officeDocument/2006/relationships/printerSettings" Target="../printerSettings/printerSettings1229.bin"/><Relationship Id="rId24" Type="http://schemas.openxmlformats.org/officeDocument/2006/relationships/printerSettings" Target="../printerSettings/printerSettings1242.bin"/><Relationship Id="rId5" Type="http://schemas.openxmlformats.org/officeDocument/2006/relationships/printerSettings" Target="../printerSettings/printerSettings1223.bin"/><Relationship Id="rId15" Type="http://schemas.openxmlformats.org/officeDocument/2006/relationships/printerSettings" Target="../printerSettings/printerSettings1233.bin"/><Relationship Id="rId23" Type="http://schemas.openxmlformats.org/officeDocument/2006/relationships/printerSettings" Target="../printerSettings/printerSettings1241.bin"/><Relationship Id="rId28" Type="http://schemas.openxmlformats.org/officeDocument/2006/relationships/printerSettings" Target="../printerSettings/printerSettings1246.bin"/><Relationship Id="rId10" Type="http://schemas.openxmlformats.org/officeDocument/2006/relationships/printerSettings" Target="../printerSettings/printerSettings1228.bin"/><Relationship Id="rId19" Type="http://schemas.openxmlformats.org/officeDocument/2006/relationships/printerSettings" Target="../printerSettings/printerSettings1237.bin"/><Relationship Id="rId31" Type="http://schemas.openxmlformats.org/officeDocument/2006/relationships/drawing" Target="../drawings/drawing76.xml"/><Relationship Id="rId4" Type="http://schemas.openxmlformats.org/officeDocument/2006/relationships/printerSettings" Target="../printerSettings/printerSettings1222.bin"/><Relationship Id="rId9" Type="http://schemas.openxmlformats.org/officeDocument/2006/relationships/printerSettings" Target="../printerSettings/printerSettings1227.bin"/><Relationship Id="rId14" Type="http://schemas.openxmlformats.org/officeDocument/2006/relationships/printerSettings" Target="../printerSettings/printerSettings1232.bin"/><Relationship Id="rId22" Type="http://schemas.openxmlformats.org/officeDocument/2006/relationships/printerSettings" Target="../printerSettings/printerSettings1240.bin"/><Relationship Id="rId27" Type="http://schemas.openxmlformats.org/officeDocument/2006/relationships/printerSettings" Target="../printerSettings/printerSettings1245.bin"/><Relationship Id="rId30" Type="http://schemas.openxmlformats.org/officeDocument/2006/relationships/printerSettings" Target="../printerSettings/printerSettings1248.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256.bin"/><Relationship Id="rId13" Type="http://schemas.openxmlformats.org/officeDocument/2006/relationships/printerSettings" Target="../printerSettings/printerSettings1261.bin"/><Relationship Id="rId18" Type="http://schemas.openxmlformats.org/officeDocument/2006/relationships/printerSettings" Target="../printerSettings/printerSettings1266.bin"/><Relationship Id="rId26" Type="http://schemas.openxmlformats.org/officeDocument/2006/relationships/printerSettings" Target="../printerSettings/printerSettings1274.bin"/><Relationship Id="rId3" Type="http://schemas.openxmlformats.org/officeDocument/2006/relationships/printerSettings" Target="../printerSettings/printerSettings1251.bin"/><Relationship Id="rId21" Type="http://schemas.openxmlformats.org/officeDocument/2006/relationships/printerSettings" Target="../printerSettings/printerSettings1269.bin"/><Relationship Id="rId7" Type="http://schemas.openxmlformats.org/officeDocument/2006/relationships/printerSettings" Target="../printerSettings/printerSettings1255.bin"/><Relationship Id="rId12" Type="http://schemas.openxmlformats.org/officeDocument/2006/relationships/printerSettings" Target="../printerSettings/printerSettings1260.bin"/><Relationship Id="rId17" Type="http://schemas.openxmlformats.org/officeDocument/2006/relationships/printerSettings" Target="../printerSettings/printerSettings1265.bin"/><Relationship Id="rId25" Type="http://schemas.openxmlformats.org/officeDocument/2006/relationships/printerSettings" Target="../printerSettings/printerSettings1273.bin"/><Relationship Id="rId2" Type="http://schemas.openxmlformats.org/officeDocument/2006/relationships/printerSettings" Target="../printerSettings/printerSettings1250.bin"/><Relationship Id="rId16" Type="http://schemas.openxmlformats.org/officeDocument/2006/relationships/printerSettings" Target="../printerSettings/printerSettings1264.bin"/><Relationship Id="rId20" Type="http://schemas.openxmlformats.org/officeDocument/2006/relationships/printerSettings" Target="../printerSettings/printerSettings1268.bin"/><Relationship Id="rId29" Type="http://schemas.openxmlformats.org/officeDocument/2006/relationships/printerSettings" Target="../printerSettings/printerSettings1277.bin"/><Relationship Id="rId1" Type="http://schemas.openxmlformats.org/officeDocument/2006/relationships/printerSettings" Target="../printerSettings/printerSettings1249.bin"/><Relationship Id="rId6" Type="http://schemas.openxmlformats.org/officeDocument/2006/relationships/printerSettings" Target="../printerSettings/printerSettings1254.bin"/><Relationship Id="rId11" Type="http://schemas.openxmlformats.org/officeDocument/2006/relationships/printerSettings" Target="../printerSettings/printerSettings1259.bin"/><Relationship Id="rId24" Type="http://schemas.openxmlformats.org/officeDocument/2006/relationships/printerSettings" Target="../printerSettings/printerSettings1272.bin"/><Relationship Id="rId5" Type="http://schemas.openxmlformats.org/officeDocument/2006/relationships/printerSettings" Target="../printerSettings/printerSettings1253.bin"/><Relationship Id="rId15" Type="http://schemas.openxmlformats.org/officeDocument/2006/relationships/printerSettings" Target="../printerSettings/printerSettings1263.bin"/><Relationship Id="rId23" Type="http://schemas.openxmlformats.org/officeDocument/2006/relationships/printerSettings" Target="../printerSettings/printerSettings1271.bin"/><Relationship Id="rId28" Type="http://schemas.openxmlformats.org/officeDocument/2006/relationships/printerSettings" Target="../printerSettings/printerSettings1276.bin"/><Relationship Id="rId10" Type="http://schemas.openxmlformats.org/officeDocument/2006/relationships/printerSettings" Target="../printerSettings/printerSettings1258.bin"/><Relationship Id="rId19" Type="http://schemas.openxmlformats.org/officeDocument/2006/relationships/printerSettings" Target="../printerSettings/printerSettings1267.bin"/><Relationship Id="rId31" Type="http://schemas.openxmlformats.org/officeDocument/2006/relationships/drawing" Target="../drawings/drawing78.xml"/><Relationship Id="rId4" Type="http://schemas.openxmlformats.org/officeDocument/2006/relationships/printerSettings" Target="../printerSettings/printerSettings1252.bin"/><Relationship Id="rId9" Type="http://schemas.openxmlformats.org/officeDocument/2006/relationships/printerSettings" Target="../printerSettings/printerSettings1257.bin"/><Relationship Id="rId14" Type="http://schemas.openxmlformats.org/officeDocument/2006/relationships/printerSettings" Target="../printerSettings/printerSettings1262.bin"/><Relationship Id="rId22" Type="http://schemas.openxmlformats.org/officeDocument/2006/relationships/printerSettings" Target="../printerSettings/printerSettings1270.bin"/><Relationship Id="rId27" Type="http://schemas.openxmlformats.org/officeDocument/2006/relationships/printerSettings" Target="../printerSettings/printerSettings1275.bin"/><Relationship Id="rId30" Type="http://schemas.openxmlformats.org/officeDocument/2006/relationships/printerSettings" Target="../printerSettings/printerSettings1278.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286.bin"/><Relationship Id="rId13" Type="http://schemas.openxmlformats.org/officeDocument/2006/relationships/printerSettings" Target="../printerSettings/printerSettings1291.bin"/><Relationship Id="rId18" Type="http://schemas.openxmlformats.org/officeDocument/2006/relationships/printerSettings" Target="../printerSettings/printerSettings1296.bin"/><Relationship Id="rId26" Type="http://schemas.openxmlformats.org/officeDocument/2006/relationships/printerSettings" Target="../printerSettings/printerSettings1304.bin"/><Relationship Id="rId3" Type="http://schemas.openxmlformats.org/officeDocument/2006/relationships/printerSettings" Target="../printerSettings/printerSettings1281.bin"/><Relationship Id="rId21" Type="http://schemas.openxmlformats.org/officeDocument/2006/relationships/printerSettings" Target="../printerSettings/printerSettings1299.bin"/><Relationship Id="rId7" Type="http://schemas.openxmlformats.org/officeDocument/2006/relationships/printerSettings" Target="../printerSettings/printerSettings1285.bin"/><Relationship Id="rId12" Type="http://schemas.openxmlformats.org/officeDocument/2006/relationships/printerSettings" Target="../printerSettings/printerSettings1290.bin"/><Relationship Id="rId17" Type="http://schemas.openxmlformats.org/officeDocument/2006/relationships/printerSettings" Target="../printerSettings/printerSettings1295.bin"/><Relationship Id="rId25" Type="http://schemas.openxmlformats.org/officeDocument/2006/relationships/printerSettings" Target="../printerSettings/printerSettings1303.bin"/><Relationship Id="rId2" Type="http://schemas.openxmlformats.org/officeDocument/2006/relationships/printerSettings" Target="../printerSettings/printerSettings1280.bin"/><Relationship Id="rId16" Type="http://schemas.openxmlformats.org/officeDocument/2006/relationships/printerSettings" Target="../printerSettings/printerSettings1294.bin"/><Relationship Id="rId20" Type="http://schemas.openxmlformats.org/officeDocument/2006/relationships/printerSettings" Target="../printerSettings/printerSettings1298.bin"/><Relationship Id="rId29" Type="http://schemas.openxmlformats.org/officeDocument/2006/relationships/printerSettings" Target="../printerSettings/printerSettings1307.bin"/><Relationship Id="rId1" Type="http://schemas.openxmlformats.org/officeDocument/2006/relationships/printerSettings" Target="../printerSettings/printerSettings1279.bin"/><Relationship Id="rId6" Type="http://schemas.openxmlformats.org/officeDocument/2006/relationships/printerSettings" Target="../printerSettings/printerSettings1284.bin"/><Relationship Id="rId11" Type="http://schemas.openxmlformats.org/officeDocument/2006/relationships/printerSettings" Target="../printerSettings/printerSettings1289.bin"/><Relationship Id="rId24" Type="http://schemas.openxmlformats.org/officeDocument/2006/relationships/printerSettings" Target="../printerSettings/printerSettings1302.bin"/><Relationship Id="rId5" Type="http://schemas.openxmlformats.org/officeDocument/2006/relationships/printerSettings" Target="../printerSettings/printerSettings1283.bin"/><Relationship Id="rId15" Type="http://schemas.openxmlformats.org/officeDocument/2006/relationships/printerSettings" Target="../printerSettings/printerSettings1293.bin"/><Relationship Id="rId23" Type="http://schemas.openxmlformats.org/officeDocument/2006/relationships/printerSettings" Target="../printerSettings/printerSettings1301.bin"/><Relationship Id="rId28" Type="http://schemas.openxmlformats.org/officeDocument/2006/relationships/printerSettings" Target="../printerSettings/printerSettings1306.bin"/><Relationship Id="rId10" Type="http://schemas.openxmlformats.org/officeDocument/2006/relationships/printerSettings" Target="../printerSettings/printerSettings1288.bin"/><Relationship Id="rId19" Type="http://schemas.openxmlformats.org/officeDocument/2006/relationships/printerSettings" Target="../printerSettings/printerSettings1297.bin"/><Relationship Id="rId31" Type="http://schemas.openxmlformats.org/officeDocument/2006/relationships/drawing" Target="../drawings/drawing80.xml"/><Relationship Id="rId4" Type="http://schemas.openxmlformats.org/officeDocument/2006/relationships/printerSettings" Target="../printerSettings/printerSettings1282.bin"/><Relationship Id="rId9" Type="http://schemas.openxmlformats.org/officeDocument/2006/relationships/printerSettings" Target="../printerSettings/printerSettings1287.bin"/><Relationship Id="rId14" Type="http://schemas.openxmlformats.org/officeDocument/2006/relationships/printerSettings" Target="../printerSettings/printerSettings1292.bin"/><Relationship Id="rId22" Type="http://schemas.openxmlformats.org/officeDocument/2006/relationships/printerSettings" Target="../printerSettings/printerSettings1300.bin"/><Relationship Id="rId27" Type="http://schemas.openxmlformats.org/officeDocument/2006/relationships/printerSettings" Target="../printerSettings/printerSettings1305.bin"/><Relationship Id="rId30" Type="http://schemas.openxmlformats.org/officeDocument/2006/relationships/printerSettings" Target="../printerSettings/printerSettings1308.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1316.bin"/><Relationship Id="rId13" Type="http://schemas.openxmlformats.org/officeDocument/2006/relationships/printerSettings" Target="../printerSettings/printerSettings1321.bin"/><Relationship Id="rId18" Type="http://schemas.openxmlformats.org/officeDocument/2006/relationships/printerSettings" Target="../printerSettings/printerSettings1326.bin"/><Relationship Id="rId26" Type="http://schemas.openxmlformats.org/officeDocument/2006/relationships/printerSettings" Target="../printerSettings/printerSettings1334.bin"/><Relationship Id="rId3" Type="http://schemas.openxmlformats.org/officeDocument/2006/relationships/printerSettings" Target="../printerSettings/printerSettings1311.bin"/><Relationship Id="rId21" Type="http://schemas.openxmlformats.org/officeDocument/2006/relationships/printerSettings" Target="../printerSettings/printerSettings1329.bin"/><Relationship Id="rId7" Type="http://schemas.openxmlformats.org/officeDocument/2006/relationships/printerSettings" Target="../printerSettings/printerSettings1315.bin"/><Relationship Id="rId12" Type="http://schemas.openxmlformats.org/officeDocument/2006/relationships/printerSettings" Target="../printerSettings/printerSettings1320.bin"/><Relationship Id="rId17" Type="http://schemas.openxmlformats.org/officeDocument/2006/relationships/printerSettings" Target="../printerSettings/printerSettings1325.bin"/><Relationship Id="rId25" Type="http://schemas.openxmlformats.org/officeDocument/2006/relationships/printerSettings" Target="../printerSettings/printerSettings1333.bin"/><Relationship Id="rId2" Type="http://schemas.openxmlformats.org/officeDocument/2006/relationships/printerSettings" Target="../printerSettings/printerSettings1310.bin"/><Relationship Id="rId16" Type="http://schemas.openxmlformats.org/officeDocument/2006/relationships/printerSettings" Target="../printerSettings/printerSettings1324.bin"/><Relationship Id="rId20" Type="http://schemas.openxmlformats.org/officeDocument/2006/relationships/printerSettings" Target="../printerSettings/printerSettings1328.bin"/><Relationship Id="rId29" Type="http://schemas.openxmlformats.org/officeDocument/2006/relationships/printerSettings" Target="../printerSettings/printerSettings1337.bin"/><Relationship Id="rId1" Type="http://schemas.openxmlformats.org/officeDocument/2006/relationships/printerSettings" Target="../printerSettings/printerSettings1309.bin"/><Relationship Id="rId6" Type="http://schemas.openxmlformats.org/officeDocument/2006/relationships/printerSettings" Target="../printerSettings/printerSettings1314.bin"/><Relationship Id="rId11" Type="http://schemas.openxmlformats.org/officeDocument/2006/relationships/printerSettings" Target="../printerSettings/printerSettings1319.bin"/><Relationship Id="rId24" Type="http://schemas.openxmlformats.org/officeDocument/2006/relationships/printerSettings" Target="../printerSettings/printerSettings1332.bin"/><Relationship Id="rId5" Type="http://schemas.openxmlformats.org/officeDocument/2006/relationships/printerSettings" Target="../printerSettings/printerSettings1313.bin"/><Relationship Id="rId15" Type="http://schemas.openxmlformats.org/officeDocument/2006/relationships/printerSettings" Target="../printerSettings/printerSettings1323.bin"/><Relationship Id="rId23" Type="http://schemas.openxmlformats.org/officeDocument/2006/relationships/printerSettings" Target="../printerSettings/printerSettings1331.bin"/><Relationship Id="rId28" Type="http://schemas.openxmlformats.org/officeDocument/2006/relationships/printerSettings" Target="../printerSettings/printerSettings1336.bin"/><Relationship Id="rId10" Type="http://schemas.openxmlformats.org/officeDocument/2006/relationships/printerSettings" Target="../printerSettings/printerSettings1318.bin"/><Relationship Id="rId19" Type="http://schemas.openxmlformats.org/officeDocument/2006/relationships/printerSettings" Target="../printerSettings/printerSettings1327.bin"/><Relationship Id="rId31" Type="http://schemas.openxmlformats.org/officeDocument/2006/relationships/drawing" Target="../drawings/drawing82.xml"/><Relationship Id="rId4" Type="http://schemas.openxmlformats.org/officeDocument/2006/relationships/printerSettings" Target="../printerSettings/printerSettings1312.bin"/><Relationship Id="rId9" Type="http://schemas.openxmlformats.org/officeDocument/2006/relationships/printerSettings" Target="../printerSettings/printerSettings1317.bin"/><Relationship Id="rId14" Type="http://schemas.openxmlformats.org/officeDocument/2006/relationships/printerSettings" Target="../printerSettings/printerSettings1322.bin"/><Relationship Id="rId22" Type="http://schemas.openxmlformats.org/officeDocument/2006/relationships/printerSettings" Target="../printerSettings/printerSettings1330.bin"/><Relationship Id="rId27" Type="http://schemas.openxmlformats.org/officeDocument/2006/relationships/printerSettings" Target="../printerSettings/printerSettings1335.bin"/><Relationship Id="rId30" Type="http://schemas.openxmlformats.org/officeDocument/2006/relationships/printerSettings" Target="../printerSettings/printerSettings1338.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346.bin"/><Relationship Id="rId13" Type="http://schemas.openxmlformats.org/officeDocument/2006/relationships/printerSettings" Target="../printerSettings/printerSettings1351.bin"/><Relationship Id="rId18" Type="http://schemas.openxmlformats.org/officeDocument/2006/relationships/printerSettings" Target="../printerSettings/printerSettings1356.bin"/><Relationship Id="rId26" Type="http://schemas.openxmlformats.org/officeDocument/2006/relationships/printerSettings" Target="../printerSettings/printerSettings1364.bin"/><Relationship Id="rId3" Type="http://schemas.openxmlformats.org/officeDocument/2006/relationships/printerSettings" Target="../printerSettings/printerSettings1341.bin"/><Relationship Id="rId21" Type="http://schemas.openxmlformats.org/officeDocument/2006/relationships/printerSettings" Target="../printerSettings/printerSettings1359.bin"/><Relationship Id="rId7" Type="http://schemas.openxmlformats.org/officeDocument/2006/relationships/printerSettings" Target="../printerSettings/printerSettings1345.bin"/><Relationship Id="rId12" Type="http://schemas.openxmlformats.org/officeDocument/2006/relationships/printerSettings" Target="../printerSettings/printerSettings1350.bin"/><Relationship Id="rId17" Type="http://schemas.openxmlformats.org/officeDocument/2006/relationships/printerSettings" Target="../printerSettings/printerSettings1355.bin"/><Relationship Id="rId25" Type="http://schemas.openxmlformats.org/officeDocument/2006/relationships/printerSettings" Target="../printerSettings/printerSettings1363.bin"/><Relationship Id="rId2" Type="http://schemas.openxmlformats.org/officeDocument/2006/relationships/printerSettings" Target="../printerSettings/printerSettings1340.bin"/><Relationship Id="rId16" Type="http://schemas.openxmlformats.org/officeDocument/2006/relationships/printerSettings" Target="../printerSettings/printerSettings1354.bin"/><Relationship Id="rId20" Type="http://schemas.openxmlformats.org/officeDocument/2006/relationships/printerSettings" Target="../printerSettings/printerSettings1358.bin"/><Relationship Id="rId29" Type="http://schemas.openxmlformats.org/officeDocument/2006/relationships/printerSettings" Target="../printerSettings/printerSettings1367.bin"/><Relationship Id="rId1" Type="http://schemas.openxmlformats.org/officeDocument/2006/relationships/printerSettings" Target="../printerSettings/printerSettings1339.bin"/><Relationship Id="rId6" Type="http://schemas.openxmlformats.org/officeDocument/2006/relationships/printerSettings" Target="../printerSettings/printerSettings1344.bin"/><Relationship Id="rId11" Type="http://schemas.openxmlformats.org/officeDocument/2006/relationships/printerSettings" Target="../printerSettings/printerSettings1349.bin"/><Relationship Id="rId24" Type="http://schemas.openxmlformats.org/officeDocument/2006/relationships/printerSettings" Target="../printerSettings/printerSettings1362.bin"/><Relationship Id="rId5" Type="http://schemas.openxmlformats.org/officeDocument/2006/relationships/printerSettings" Target="../printerSettings/printerSettings1343.bin"/><Relationship Id="rId15" Type="http://schemas.openxmlformats.org/officeDocument/2006/relationships/printerSettings" Target="../printerSettings/printerSettings1353.bin"/><Relationship Id="rId23" Type="http://schemas.openxmlformats.org/officeDocument/2006/relationships/printerSettings" Target="../printerSettings/printerSettings1361.bin"/><Relationship Id="rId28" Type="http://schemas.openxmlformats.org/officeDocument/2006/relationships/printerSettings" Target="../printerSettings/printerSettings1366.bin"/><Relationship Id="rId10" Type="http://schemas.openxmlformats.org/officeDocument/2006/relationships/printerSettings" Target="../printerSettings/printerSettings1348.bin"/><Relationship Id="rId19" Type="http://schemas.openxmlformats.org/officeDocument/2006/relationships/printerSettings" Target="../printerSettings/printerSettings1357.bin"/><Relationship Id="rId31" Type="http://schemas.openxmlformats.org/officeDocument/2006/relationships/drawing" Target="../drawings/drawing84.xml"/><Relationship Id="rId4" Type="http://schemas.openxmlformats.org/officeDocument/2006/relationships/printerSettings" Target="../printerSettings/printerSettings1342.bin"/><Relationship Id="rId9" Type="http://schemas.openxmlformats.org/officeDocument/2006/relationships/printerSettings" Target="../printerSettings/printerSettings1347.bin"/><Relationship Id="rId14" Type="http://schemas.openxmlformats.org/officeDocument/2006/relationships/printerSettings" Target="../printerSettings/printerSettings1352.bin"/><Relationship Id="rId22" Type="http://schemas.openxmlformats.org/officeDocument/2006/relationships/printerSettings" Target="../printerSettings/printerSettings1360.bin"/><Relationship Id="rId27" Type="http://schemas.openxmlformats.org/officeDocument/2006/relationships/printerSettings" Target="../printerSettings/printerSettings1365.bin"/><Relationship Id="rId30" Type="http://schemas.openxmlformats.org/officeDocument/2006/relationships/printerSettings" Target="../printerSettings/printerSettings1368.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1376.bin"/><Relationship Id="rId13" Type="http://schemas.openxmlformats.org/officeDocument/2006/relationships/printerSettings" Target="../printerSettings/printerSettings1381.bin"/><Relationship Id="rId18" Type="http://schemas.openxmlformats.org/officeDocument/2006/relationships/printerSettings" Target="../printerSettings/printerSettings1386.bin"/><Relationship Id="rId26" Type="http://schemas.openxmlformats.org/officeDocument/2006/relationships/printerSettings" Target="../printerSettings/printerSettings1394.bin"/><Relationship Id="rId3" Type="http://schemas.openxmlformats.org/officeDocument/2006/relationships/printerSettings" Target="../printerSettings/printerSettings1371.bin"/><Relationship Id="rId21" Type="http://schemas.openxmlformats.org/officeDocument/2006/relationships/printerSettings" Target="../printerSettings/printerSettings1389.bin"/><Relationship Id="rId7" Type="http://schemas.openxmlformats.org/officeDocument/2006/relationships/printerSettings" Target="../printerSettings/printerSettings1375.bin"/><Relationship Id="rId12" Type="http://schemas.openxmlformats.org/officeDocument/2006/relationships/printerSettings" Target="../printerSettings/printerSettings1380.bin"/><Relationship Id="rId17" Type="http://schemas.openxmlformats.org/officeDocument/2006/relationships/printerSettings" Target="../printerSettings/printerSettings1385.bin"/><Relationship Id="rId25" Type="http://schemas.openxmlformats.org/officeDocument/2006/relationships/printerSettings" Target="../printerSettings/printerSettings1393.bin"/><Relationship Id="rId2" Type="http://schemas.openxmlformats.org/officeDocument/2006/relationships/printerSettings" Target="../printerSettings/printerSettings1370.bin"/><Relationship Id="rId16" Type="http://schemas.openxmlformats.org/officeDocument/2006/relationships/printerSettings" Target="../printerSettings/printerSettings1384.bin"/><Relationship Id="rId20" Type="http://schemas.openxmlformats.org/officeDocument/2006/relationships/printerSettings" Target="../printerSettings/printerSettings1388.bin"/><Relationship Id="rId29" Type="http://schemas.openxmlformats.org/officeDocument/2006/relationships/printerSettings" Target="../printerSettings/printerSettings1397.bin"/><Relationship Id="rId1" Type="http://schemas.openxmlformats.org/officeDocument/2006/relationships/printerSettings" Target="../printerSettings/printerSettings1369.bin"/><Relationship Id="rId6" Type="http://schemas.openxmlformats.org/officeDocument/2006/relationships/printerSettings" Target="../printerSettings/printerSettings1374.bin"/><Relationship Id="rId11" Type="http://schemas.openxmlformats.org/officeDocument/2006/relationships/printerSettings" Target="../printerSettings/printerSettings1379.bin"/><Relationship Id="rId24" Type="http://schemas.openxmlformats.org/officeDocument/2006/relationships/printerSettings" Target="../printerSettings/printerSettings1392.bin"/><Relationship Id="rId5" Type="http://schemas.openxmlformats.org/officeDocument/2006/relationships/printerSettings" Target="../printerSettings/printerSettings1373.bin"/><Relationship Id="rId15" Type="http://schemas.openxmlformats.org/officeDocument/2006/relationships/printerSettings" Target="../printerSettings/printerSettings1383.bin"/><Relationship Id="rId23" Type="http://schemas.openxmlformats.org/officeDocument/2006/relationships/printerSettings" Target="../printerSettings/printerSettings1391.bin"/><Relationship Id="rId28" Type="http://schemas.openxmlformats.org/officeDocument/2006/relationships/printerSettings" Target="../printerSettings/printerSettings1396.bin"/><Relationship Id="rId10" Type="http://schemas.openxmlformats.org/officeDocument/2006/relationships/printerSettings" Target="../printerSettings/printerSettings1378.bin"/><Relationship Id="rId19" Type="http://schemas.openxmlformats.org/officeDocument/2006/relationships/printerSettings" Target="../printerSettings/printerSettings1387.bin"/><Relationship Id="rId31" Type="http://schemas.openxmlformats.org/officeDocument/2006/relationships/drawing" Target="../drawings/drawing86.xml"/><Relationship Id="rId4" Type="http://schemas.openxmlformats.org/officeDocument/2006/relationships/printerSettings" Target="../printerSettings/printerSettings1372.bin"/><Relationship Id="rId9" Type="http://schemas.openxmlformats.org/officeDocument/2006/relationships/printerSettings" Target="../printerSettings/printerSettings1377.bin"/><Relationship Id="rId14" Type="http://schemas.openxmlformats.org/officeDocument/2006/relationships/printerSettings" Target="../printerSettings/printerSettings1382.bin"/><Relationship Id="rId22" Type="http://schemas.openxmlformats.org/officeDocument/2006/relationships/printerSettings" Target="../printerSettings/printerSettings1390.bin"/><Relationship Id="rId27" Type="http://schemas.openxmlformats.org/officeDocument/2006/relationships/printerSettings" Target="../printerSettings/printerSettings1395.bin"/><Relationship Id="rId30" Type="http://schemas.openxmlformats.org/officeDocument/2006/relationships/printerSettings" Target="../printerSettings/printerSettings1398.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406.bin"/><Relationship Id="rId13" Type="http://schemas.openxmlformats.org/officeDocument/2006/relationships/printerSettings" Target="../printerSettings/printerSettings1411.bin"/><Relationship Id="rId18" Type="http://schemas.openxmlformats.org/officeDocument/2006/relationships/printerSettings" Target="../printerSettings/printerSettings1416.bin"/><Relationship Id="rId26" Type="http://schemas.openxmlformats.org/officeDocument/2006/relationships/printerSettings" Target="../printerSettings/printerSettings1424.bin"/><Relationship Id="rId3" Type="http://schemas.openxmlformats.org/officeDocument/2006/relationships/printerSettings" Target="../printerSettings/printerSettings1401.bin"/><Relationship Id="rId21" Type="http://schemas.openxmlformats.org/officeDocument/2006/relationships/printerSettings" Target="../printerSettings/printerSettings1419.bin"/><Relationship Id="rId7" Type="http://schemas.openxmlformats.org/officeDocument/2006/relationships/printerSettings" Target="../printerSettings/printerSettings1405.bin"/><Relationship Id="rId12" Type="http://schemas.openxmlformats.org/officeDocument/2006/relationships/printerSettings" Target="../printerSettings/printerSettings1410.bin"/><Relationship Id="rId17" Type="http://schemas.openxmlformats.org/officeDocument/2006/relationships/printerSettings" Target="../printerSettings/printerSettings1415.bin"/><Relationship Id="rId25" Type="http://schemas.openxmlformats.org/officeDocument/2006/relationships/printerSettings" Target="../printerSettings/printerSettings1423.bin"/><Relationship Id="rId2" Type="http://schemas.openxmlformats.org/officeDocument/2006/relationships/printerSettings" Target="../printerSettings/printerSettings1400.bin"/><Relationship Id="rId16" Type="http://schemas.openxmlformats.org/officeDocument/2006/relationships/printerSettings" Target="../printerSettings/printerSettings1414.bin"/><Relationship Id="rId20" Type="http://schemas.openxmlformats.org/officeDocument/2006/relationships/printerSettings" Target="../printerSettings/printerSettings1418.bin"/><Relationship Id="rId29" Type="http://schemas.openxmlformats.org/officeDocument/2006/relationships/printerSettings" Target="../printerSettings/printerSettings1427.bin"/><Relationship Id="rId1" Type="http://schemas.openxmlformats.org/officeDocument/2006/relationships/printerSettings" Target="../printerSettings/printerSettings1399.bin"/><Relationship Id="rId6" Type="http://schemas.openxmlformats.org/officeDocument/2006/relationships/printerSettings" Target="../printerSettings/printerSettings1404.bin"/><Relationship Id="rId11" Type="http://schemas.openxmlformats.org/officeDocument/2006/relationships/printerSettings" Target="../printerSettings/printerSettings1409.bin"/><Relationship Id="rId24" Type="http://schemas.openxmlformats.org/officeDocument/2006/relationships/printerSettings" Target="../printerSettings/printerSettings1422.bin"/><Relationship Id="rId5" Type="http://schemas.openxmlformats.org/officeDocument/2006/relationships/printerSettings" Target="../printerSettings/printerSettings1403.bin"/><Relationship Id="rId15" Type="http://schemas.openxmlformats.org/officeDocument/2006/relationships/printerSettings" Target="../printerSettings/printerSettings1413.bin"/><Relationship Id="rId23" Type="http://schemas.openxmlformats.org/officeDocument/2006/relationships/printerSettings" Target="../printerSettings/printerSettings1421.bin"/><Relationship Id="rId28" Type="http://schemas.openxmlformats.org/officeDocument/2006/relationships/printerSettings" Target="../printerSettings/printerSettings1426.bin"/><Relationship Id="rId10" Type="http://schemas.openxmlformats.org/officeDocument/2006/relationships/printerSettings" Target="../printerSettings/printerSettings1408.bin"/><Relationship Id="rId19" Type="http://schemas.openxmlformats.org/officeDocument/2006/relationships/printerSettings" Target="../printerSettings/printerSettings1417.bin"/><Relationship Id="rId31" Type="http://schemas.openxmlformats.org/officeDocument/2006/relationships/drawing" Target="../drawings/drawing88.xml"/><Relationship Id="rId4" Type="http://schemas.openxmlformats.org/officeDocument/2006/relationships/printerSettings" Target="../printerSettings/printerSettings1402.bin"/><Relationship Id="rId9" Type="http://schemas.openxmlformats.org/officeDocument/2006/relationships/printerSettings" Target="../printerSettings/printerSettings1407.bin"/><Relationship Id="rId14" Type="http://schemas.openxmlformats.org/officeDocument/2006/relationships/printerSettings" Target="../printerSettings/printerSettings1412.bin"/><Relationship Id="rId22" Type="http://schemas.openxmlformats.org/officeDocument/2006/relationships/printerSettings" Target="../printerSettings/printerSettings1420.bin"/><Relationship Id="rId27" Type="http://schemas.openxmlformats.org/officeDocument/2006/relationships/printerSettings" Target="../printerSettings/printerSettings1425.bin"/><Relationship Id="rId30" Type="http://schemas.openxmlformats.org/officeDocument/2006/relationships/printerSettings" Target="../printerSettings/printerSettings1428.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436.bin"/><Relationship Id="rId13" Type="http://schemas.openxmlformats.org/officeDocument/2006/relationships/printerSettings" Target="../printerSettings/printerSettings1441.bin"/><Relationship Id="rId18" Type="http://schemas.openxmlformats.org/officeDocument/2006/relationships/printerSettings" Target="../printerSettings/printerSettings1446.bin"/><Relationship Id="rId26" Type="http://schemas.openxmlformats.org/officeDocument/2006/relationships/printerSettings" Target="../printerSettings/printerSettings1454.bin"/><Relationship Id="rId3" Type="http://schemas.openxmlformats.org/officeDocument/2006/relationships/printerSettings" Target="../printerSettings/printerSettings1431.bin"/><Relationship Id="rId21" Type="http://schemas.openxmlformats.org/officeDocument/2006/relationships/printerSettings" Target="../printerSettings/printerSettings1449.bin"/><Relationship Id="rId7" Type="http://schemas.openxmlformats.org/officeDocument/2006/relationships/printerSettings" Target="../printerSettings/printerSettings1435.bin"/><Relationship Id="rId12" Type="http://schemas.openxmlformats.org/officeDocument/2006/relationships/printerSettings" Target="../printerSettings/printerSettings1440.bin"/><Relationship Id="rId17" Type="http://schemas.openxmlformats.org/officeDocument/2006/relationships/printerSettings" Target="../printerSettings/printerSettings1445.bin"/><Relationship Id="rId25" Type="http://schemas.openxmlformats.org/officeDocument/2006/relationships/printerSettings" Target="../printerSettings/printerSettings1453.bin"/><Relationship Id="rId2" Type="http://schemas.openxmlformats.org/officeDocument/2006/relationships/printerSettings" Target="../printerSettings/printerSettings1430.bin"/><Relationship Id="rId16" Type="http://schemas.openxmlformats.org/officeDocument/2006/relationships/printerSettings" Target="../printerSettings/printerSettings1444.bin"/><Relationship Id="rId20" Type="http://schemas.openxmlformats.org/officeDocument/2006/relationships/printerSettings" Target="../printerSettings/printerSettings1448.bin"/><Relationship Id="rId29" Type="http://schemas.openxmlformats.org/officeDocument/2006/relationships/printerSettings" Target="../printerSettings/printerSettings1457.bin"/><Relationship Id="rId1" Type="http://schemas.openxmlformats.org/officeDocument/2006/relationships/printerSettings" Target="../printerSettings/printerSettings1429.bin"/><Relationship Id="rId6" Type="http://schemas.openxmlformats.org/officeDocument/2006/relationships/printerSettings" Target="../printerSettings/printerSettings1434.bin"/><Relationship Id="rId11" Type="http://schemas.openxmlformats.org/officeDocument/2006/relationships/printerSettings" Target="../printerSettings/printerSettings1439.bin"/><Relationship Id="rId24" Type="http://schemas.openxmlformats.org/officeDocument/2006/relationships/printerSettings" Target="../printerSettings/printerSettings1452.bin"/><Relationship Id="rId5" Type="http://schemas.openxmlformats.org/officeDocument/2006/relationships/printerSettings" Target="../printerSettings/printerSettings1433.bin"/><Relationship Id="rId15" Type="http://schemas.openxmlformats.org/officeDocument/2006/relationships/printerSettings" Target="../printerSettings/printerSettings1443.bin"/><Relationship Id="rId23" Type="http://schemas.openxmlformats.org/officeDocument/2006/relationships/printerSettings" Target="../printerSettings/printerSettings1451.bin"/><Relationship Id="rId28" Type="http://schemas.openxmlformats.org/officeDocument/2006/relationships/printerSettings" Target="../printerSettings/printerSettings1456.bin"/><Relationship Id="rId10" Type="http://schemas.openxmlformats.org/officeDocument/2006/relationships/printerSettings" Target="../printerSettings/printerSettings1438.bin"/><Relationship Id="rId19" Type="http://schemas.openxmlformats.org/officeDocument/2006/relationships/printerSettings" Target="../printerSettings/printerSettings1447.bin"/><Relationship Id="rId31" Type="http://schemas.openxmlformats.org/officeDocument/2006/relationships/drawing" Target="../drawings/drawing90.xml"/><Relationship Id="rId4" Type="http://schemas.openxmlformats.org/officeDocument/2006/relationships/printerSettings" Target="../printerSettings/printerSettings1432.bin"/><Relationship Id="rId9" Type="http://schemas.openxmlformats.org/officeDocument/2006/relationships/printerSettings" Target="../printerSettings/printerSettings1437.bin"/><Relationship Id="rId14" Type="http://schemas.openxmlformats.org/officeDocument/2006/relationships/printerSettings" Target="../printerSettings/printerSettings1442.bin"/><Relationship Id="rId22" Type="http://schemas.openxmlformats.org/officeDocument/2006/relationships/printerSettings" Target="../printerSettings/printerSettings1450.bin"/><Relationship Id="rId27" Type="http://schemas.openxmlformats.org/officeDocument/2006/relationships/printerSettings" Target="../printerSettings/printerSettings1455.bin"/><Relationship Id="rId30" Type="http://schemas.openxmlformats.org/officeDocument/2006/relationships/printerSettings" Target="../printerSettings/printerSettings145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6.bin"/><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26" Type="http://schemas.openxmlformats.org/officeDocument/2006/relationships/printerSettings" Target="../printerSettings/printerSettings134.bin"/><Relationship Id="rId3" Type="http://schemas.openxmlformats.org/officeDocument/2006/relationships/printerSettings" Target="../printerSettings/printerSettings111.bin"/><Relationship Id="rId21" Type="http://schemas.openxmlformats.org/officeDocument/2006/relationships/printerSettings" Target="../printerSettings/printerSettings129.bin"/><Relationship Id="rId7" Type="http://schemas.openxmlformats.org/officeDocument/2006/relationships/printerSettings" Target="../printerSettings/printerSettings115.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2" Type="http://schemas.openxmlformats.org/officeDocument/2006/relationships/printerSettings" Target="../printerSettings/printerSettings110.bin"/><Relationship Id="rId16" Type="http://schemas.openxmlformats.org/officeDocument/2006/relationships/printerSettings" Target="../printerSettings/printerSettings124.bin"/><Relationship Id="rId20" Type="http://schemas.openxmlformats.org/officeDocument/2006/relationships/printerSettings" Target="../printerSettings/printerSettings128.bin"/><Relationship Id="rId29" Type="http://schemas.openxmlformats.org/officeDocument/2006/relationships/printerSettings" Target="../printerSettings/printerSettings137.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24" Type="http://schemas.openxmlformats.org/officeDocument/2006/relationships/printerSettings" Target="../printerSettings/printerSettings132.bin"/><Relationship Id="rId5" Type="http://schemas.openxmlformats.org/officeDocument/2006/relationships/printerSettings" Target="../printerSettings/printerSettings113.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28" Type="http://schemas.openxmlformats.org/officeDocument/2006/relationships/printerSettings" Target="../printerSettings/printerSettings136.bin"/><Relationship Id="rId10" Type="http://schemas.openxmlformats.org/officeDocument/2006/relationships/printerSettings" Target="../printerSettings/printerSettings118.bin"/><Relationship Id="rId19" Type="http://schemas.openxmlformats.org/officeDocument/2006/relationships/printerSettings" Target="../printerSettings/printerSettings127.bin"/><Relationship Id="rId31" Type="http://schemas.openxmlformats.org/officeDocument/2006/relationships/drawing" Target="../drawings/drawing3.xml"/><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4" Type="http://schemas.openxmlformats.org/officeDocument/2006/relationships/printerSettings" Target="../printerSettings/printerSettings122.bin"/><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 Id="rId30" Type="http://schemas.openxmlformats.org/officeDocument/2006/relationships/printerSettings" Target="../printerSettings/printerSettings138.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466.bin"/><Relationship Id="rId13" Type="http://schemas.openxmlformats.org/officeDocument/2006/relationships/printerSettings" Target="../printerSettings/printerSettings1471.bin"/><Relationship Id="rId18" Type="http://schemas.openxmlformats.org/officeDocument/2006/relationships/printerSettings" Target="../printerSettings/printerSettings1476.bin"/><Relationship Id="rId26" Type="http://schemas.openxmlformats.org/officeDocument/2006/relationships/printerSettings" Target="../printerSettings/printerSettings1484.bin"/><Relationship Id="rId3" Type="http://schemas.openxmlformats.org/officeDocument/2006/relationships/printerSettings" Target="../printerSettings/printerSettings1461.bin"/><Relationship Id="rId21" Type="http://schemas.openxmlformats.org/officeDocument/2006/relationships/printerSettings" Target="../printerSettings/printerSettings1479.bin"/><Relationship Id="rId7" Type="http://schemas.openxmlformats.org/officeDocument/2006/relationships/printerSettings" Target="../printerSettings/printerSettings1465.bin"/><Relationship Id="rId12" Type="http://schemas.openxmlformats.org/officeDocument/2006/relationships/printerSettings" Target="../printerSettings/printerSettings1470.bin"/><Relationship Id="rId17" Type="http://schemas.openxmlformats.org/officeDocument/2006/relationships/printerSettings" Target="../printerSettings/printerSettings1475.bin"/><Relationship Id="rId25" Type="http://schemas.openxmlformats.org/officeDocument/2006/relationships/printerSettings" Target="../printerSettings/printerSettings1483.bin"/><Relationship Id="rId2" Type="http://schemas.openxmlformats.org/officeDocument/2006/relationships/printerSettings" Target="../printerSettings/printerSettings1460.bin"/><Relationship Id="rId16" Type="http://schemas.openxmlformats.org/officeDocument/2006/relationships/printerSettings" Target="../printerSettings/printerSettings1474.bin"/><Relationship Id="rId20" Type="http://schemas.openxmlformats.org/officeDocument/2006/relationships/printerSettings" Target="../printerSettings/printerSettings1478.bin"/><Relationship Id="rId29" Type="http://schemas.openxmlformats.org/officeDocument/2006/relationships/printerSettings" Target="../printerSettings/printerSettings1487.bin"/><Relationship Id="rId1" Type="http://schemas.openxmlformats.org/officeDocument/2006/relationships/printerSettings" Target="../printerSettings/printerSettings1459.bin"/><Relationship Id="rId6" Type="http://schemas.openxmlformats.org/officeDocument/2006/relationships/printerSettings" Target="../printerSettings/printerSettings1464.bin"/><Relationship Id="rId11" Type="http://schemas.openxmlformats.org/officeDocument/2006/relationships/printerSettings" Target="../printerSettings/printerSettings1469.bin"/><Relationship Id="rId24" Type="http://schemas.openxmlformats.org/officeDocument/2006/relationships/printerSettings" Target="../printerSettings/printerSettings1482.bin"/><Relationship Id="rId5" Type="http://schemas.openxmlformats.org/officeDocument/2006/relationships/printerSettings" Target="../printerSettings/printerSettings1463.bin"/><Relationship Id="rId15" Type="http://schemas.openxmlformats.org/officeDocument/2006/relationships/printerSettings" Target="../printerSettings/printerSettings1473.bin"/><Relationship Id="rId23" Type="http://schemas.openxmlformats.org/officeDocument/2006/relationships/printerSettings" Target="../printerSettings/printerSettings1481.bin"/><Relationship Id="rId28" Type="http://schemas.openxmlformats.org/officeDocument/2006/relationships/printerSettings" Target="../printerSettings/printerSettings1486.bin"/><Relationship Id="rId10" Type="http://schemas.openxmlformats.org/officeDocument/2006/relationships/printerSettings" Target="../printerSettings/printerSettings1468.bin"/><Relationship Id="rId19" Type="http://schemas.openxmlformats.org/officeDocument/2006/relationships/printerSettings" Target="../printerSettings/printerSettings1477.bin"/><Relationship Id="rId31" Type="http://schemas.openxmlformats.org/officeDocument/2006/relationships/drawing" Target="../drawings/drawing92.xml"/><Relationship Id="rId4" Type="http://schemas.openxmlformats.org/officeDocument/2006/relationships/printerSettings" Target="../printerSettings/printerSettings1462.bin"/><Relationship Id="rId9" Type="http://schemas.openxmlformats.org/officeDocument/2006/relationships/printerSettings" Target="../printerSettings/printerSettings1467.bin"/><Relationship Id="rId14" Type="http://schemas.openxmlformats.org/officeDocument/2006/relationships/printerSettings" Target="../printerSettings/printerSettings1472.bin"/><Relationship Id="rId22" Type="http://schemas.openxmlformats.org/officeDocument/2006/relationships/printerSettings" Target="../printerSettings/printerSettings1480.bin"/><Relationship Id="rId27" Type="http://schemas.openxmlformats.org/officeDocument/2006/relationships/printerSettings" Target="../printerSettings/printerSettings1485.bin"/><Relationship Id="rId30" Type="http://schemas.openxmlformats.org/officeDocument/2006/relationships/printerSettings" Target="../printerSettings/printerSettings1488.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496.bin"/><Relationship Id="rId13" Type="http://schemas.openxmlformats.org/officeDocument/2006/relationships/printerSettings" Target="../printerSettings/printerSettings1501.bin"/><Relationship Id="rId18" Type="http://schemas.openxmlformats.org/officeDocument/2006/relationships/printerSettings" Target="../printerSettings/printerSettings1506.bin"/><Relationship Id="rId26" Type="http://schemas.openxmlformats.org/officeDocument/2006/relationships/printerSettings" Target="../printerSettings/printerSettings1514.bin"/><Relationship Id="rId3" Type="http://schemas.openxmlformats.org/officeDocument/2006/relationships/printerSettings" Target="../printerSettings/printerSettings1491.bin"/><Relationship Id="rId21" Type="http://schemas.openxmlformats.org/officeDocument/2006/relationships/printerSettings" Target="../printerSettings/printerSettings1509.bin"/><Relationship Id="rId7" Type="http://schemas.openxmlformats.org/officeDocument/2006/relationships/printerSettings" Target="../printerSettings/printerSettings1495.bin"/><Relationship Id="rId12" Type="http://schemas.openxmlformats.org/officeDocument/2006/relationships/printerSettings" Target="../printerSettings/printerSettings1500.bin"/><Relationship Id="rId17" Type="http://schemas.openxmlformats.org/officeDocument/2006/relationships/printerSettings" Target="../printerSettings/printerSettings1505.bin"/><Relationship Id="rId25" Type="http://schemas.openxmlformats.org/officeDocument/2006/relationships/printerSettings" Target="../printerSettings/printerSettings1513.bin"/><Relationship Id="rId2" Type="http://schemas.openxmlformats.org/officeDocument/2006/relationships/printerSettings" Target="../printerSettings/printerSettings1490.bin"/><Relationship Id="rId16" Type="http://schemas.openxmlformats.org/officeDocument/2006/relationships/printerSettings" Target="../printerSettings/printerSettings1504.bin"/><Relationship Id="rId20" Type="http://schemas.openxmlformats.org/officeDocument/2006/relationships/printerSettings" Target="../printerSettings/printerSettings1508.bin"/><Relationship Id="rId29" Type="http://schemas.openxmlformats.org/officeDocument/2006/relationships/printerSettings" Target="../printerSettings/printerSettings1517.bin"/><Relationship Id="rId1" Type="http://schemas.openxmlformats.org/officeDocument/2006/relationships/printerSettings" Target="../printerSettings/printerSettings1489.bin"/><Relationship Id="rId6" Type="http://schemas.openxmlformats.org/officeDocument/2006/relationships/printerSettings" Target="../printerSettings/printerSettings1494.bin"/><Relationship Id="rId11" Type="http://schemas.openxmlformats.org/officeDocument/2006/relationships/printerSettings" Target="../printerSettings/printerSettings1499.bin"/><Relationship Id="rId24" Type="http://schemas.openxmlformats.org/officeDocument/2006/relationships/printerSettings" Target="../printerSettings/printerSettings1512.bin"/><Relationship Id="rId5" Type="http://schemas.openxmlformats.org/officeDocument/2006/relationships/printerSettings" Target="../printerSettings/printerSettings1493.bin"/><Relationship Id="rId15" Type="http://schemas.openxmlformats.org/officeDocument/2006/relationships/printerSettings" Target="../printerSettings/printerSettings1503.bin"/><Relationship Id="rId23" Type="http://schemas.openxmlformats.org/officeDocument/2006/relationships/printerSettings" Target="../printerSettings/printerSettings1511.bin"/><Relationship Id="rId28" Type="http://schemas.openxmlformats.org/officeDocument/2006/relationships/printerSettings" Target="../printerSettings/printerSettings1516.bin"/><Relationship Id="rId10" Type="http://schemas.openxmlformats.org/officeDocument/2006/relationships/printerSettings" Target="../printerSettings/printerSettings1498.bin"/><Relationship Id="rId19" Type="http://schemas.openxmlformats.org/officeDocument/2006/relationships/printerSettings" Target="../printerSettings/printerSettings1507.bin"/><Relationship Id="rId31" Type="http://schemas.openxmlformats.org/officeDocument/2006/relationships/drawing" Target="../drawings/drawing94.xml"/><Relationship Id="rId4" Type="http://schemas.openxmlformats.org/officeDocument/2006/relationships/printerSettings" Target="../printerSettings/printerSettings1492.bin"/><Relationship Id="rId9" Type="http://schemas.openxmlformats.org/officeDocument/2006/relationships/printerSettings" Target="../printerSettings/printerSettings1497.bin"/><Relationship Id="rId14" Type="http://schemas.openxmlformats.org/officeDocument/2006/relationships/printerSettings" Target="../printerSettings/printerSettings1502.bin"/><Relationship Id="rId22" Type="http://schemas.openxmlformats.org/officeDocument/2006/relationships/printerSettings" Target="../printerSettings/printerSettings1510.bin"/><Relationship Id="rId27" Type="http://schemas.openxmlformats.org/officeDocument/2006/relationships/printerSettings" Target="../printerSettings/printerSettings1515.bin"/><Relationship Id="rId30" Type="http://schemas.openxmlformats.org/officeDocument/2006/relationships/printerSettings" Target="../printerSettings/printerSettings1518.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526.bin"/><Relationship Id="rId13" Type="http://schemas.openxmlformats.org/officeDocument/2006/relationships/printerSettings" Target="../printerSettings/printerSettings1531.bin"/><Relationship Id="rId18" Type="http://schemas.openxmlformats.org/officeDocument/2006/relationships/printerSettings" Target="../printerSettings/printerSettings1536.bin"/><Relationship Id="rId26" Type="http://schemas.openxmlformats.org/officeDocument/2006/relationships/printerSettings" Target="../printerSettings/printerSettings1544.bin"/><Relationship Id="rId3" Type="http://schemas.openxmlformats.org/officeDocument/2006/relationships/printerSettings" Target="../printerSettings/printerSettings1521.bin"/><Relationship Id="rId21" Type="http://schemas.openxmlformats.org/officeDocument/2006/relationships/printerSettings" Target="../printerSettings/printerSettings1539.bin"/><Relationship Id="rId7" Type="http://schemas.openxmlformats.org/officeDocument/2006/relationships/printerSettings" Target="../printerSettings/printerSettings1525.bin"/><Relationship Id="rId12" Type="http://schemas.openxmlformats.org/officeDocument/2006/relationships/printerSettings" Target="../printerSettings/printerSettings1530.bin"/><Relationship Id="rId17" Type="http://schemas.openxmlformats.org/officeDocument/2006/relationships/printerSettings" Target="../printerSettings/printerSettings1535.bin"/><Relationship Id="rId25" Type="http://schemas.openxmlformats.org/officeDocument/2006/relationships/printerSettings" Target="../printerSettings/printerSettings1543.bin"/><Relationship Id="rId2" Type="http://schemas.openxmlformats.org/officeDocument/2006/relationships/printerSettings" Target="../printerSettings/printerSettings1520.bin"/><Relationship Id="rId16" Type="http://schemas.openxmlformats.org/officeDocument/2006/relationships/printerSettings" Target="../printerSettings/printerSettings1534.bin"/><Relationship Id="rId20" Type="http://schemas.openxmlformats.org/officeDocument/2006/relationships/printerSettings" Target="../printerSettings/printerSettings1538.bin"/><Relationship Id="rId29" Type="http://schemas.openxmlformats.org/officeDocument/2006/relationships/printerSettings" Target="../printerSettings/printerSettings1547.bin"/><Relationship Id="rId1" Type="http://schemas.openxmlformats.org/officeDocument/2006/relationships/printerSettings" Target="../printerSettings/printerSettings1519.bin"/><Relationship Id="rId6" Type="http://schemas.openxmlformats.org/officeDocument/2006/relationships/printerSettings" Target="../printerSettings/printerSettings1524.bin"/><Relationship Id="rId11" Type="http://schemas.openxmlformats.org/officeDocument/2006/relationships/printerSettings" Target="../printerSettings/printerSettings1529.bin"/><Relationship Id="rId24" Type="http://schemas.openxmlformats.org/officeDocument/2006/relationships/printerSettings" Target="../printerSettings/printerSettings1542.bin"/><Relationship Id="rId5" Type="http://schemas.openxmlformats.org/officeDocument/2006/relationships/printerSettings" Target="../printerSettings/printerSettings1523.bin"/><Relationship Id="rId15" Type="http://schemas.openxmlformats.org/officeDocument/2006/relationships/printerSettings" Target="../printerSettings/printerSettings1533.bin"/><Relationship Id="rId23" Type="http://schemas.openxmlformats.org/officeDocument/2006/relationships/printerSettings" Target="../printerSettings/printerSettings1541.bin"/><Relationship Id="rId28" Type="http://schemas.openxmlformats.org/officeDocument/2006/relationships/printerSettings" Target="../printerSettings/printerSettings1546.bin"/><Relationship Id="rId10" Type="http://schemas.openxmlformats.org/officeDocument/2006/relationships/printerSettings" Target="../printerSettings/printerSettings1528.bin"/><Relationship Id="rId19" Type="http://schemas.openxmlformats.org/officeDocument/2006/relationships/printerSettings" Target="../printerSettings/printerSettings1537.bin"/><Relationship Id="rId31" Type="http://schemas.openxmlformats.org/officeDocument/2006/relationships/drawing" Target="../drawings/drawing96.xml"/><Relationship Id="rId4" Type="http://schemas.openxmlformats.org/officeDocument/2006/relationships/printerSettings" Target="../printerSettings/printerSettings1522.bin"/><Relationship Id="rId9" Type="http://schemas.openxmlformats.org/officeDocument/2006/relationships/printerSettings" Target="../printerSettings/printerSettings1527.bin"/><Relationship Id="rId14" Type="http://schemas.openxmlformats.org/officeDocument/2006/relationships/printerSettings" Target="../printerSettings/printerSettings1532.bin"/><Relationship Id="rId22" Type="http://schemas.openxmlformats.org/officeDocument/2006/relationships/printerSettings" Target="../printerSettings/printerSettings1540.bin"/><Relationship Id="rId27" Type="http://schemas.openxmlformats.org/officeDocument/2006/relationships/printerSettings" Target="../printerSettings/printerSettings1545.bin"/><Relationship Id="rId30" Type="http://schemas.openxmlformats.org/officeDocument/2006/relationships/printerSettings" Target="../printerSettings/printerSettings1548.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556.bin"/><Relationship Id="rId13" Type="http://schemas.openxmlformats.org/officeDocument/2006/relationships/printerSettings" Target="../printerSettings/printerSettings1561.bin"/><Relationship Id="rId18" Type="http://schemas.openxmlformats.org/officeDocument/2006/relationships/printerSettings" Target="../printerSettings/printerSettings1566.bin"/><Relationship Id="rId26" Type="http://schemas.openxmlformats.org/officeDocument/2006/relationships/printerSettings" Target="../printerSettings/printerSettings1574.bin"/><Relationship Id="rId3" Type="http://schemas.openxmlformats.org/officeDocument/2006/relationships/printerSettings" Target="../printerSettings/printerSettings1551.bin"/><Relationship Id="rId21" Type="http://schemas.openxmlformats.org/officeDocument/2006/relationships/printerSettings" Target="../printerSettings/printerSettings1569.bin"/><Relationship Id="rId7" Type="http://schemas.openxmlformats.org/officeDocument/2006/relationships/printerSettings" Target="../printerSettings/printerSettings1555.bin"/><Relationship Id="rId12" Type="http://schemas.openxmlformats.org/officeDocument/2006/relationships/printerSettings" Target="../printerSettings/printerSettings1560.bin"/><Relationship Id="rId17" Type="http://schemas.openxmlformats.org/officeDocument/2006/relationships/printerSettings" Target="../printerSettings/printerSettings1565.bin"/><Relationship Id="rId25" Type="http://schemas.openxmlformats.org/officeDocument/2006/relationships/printerSettings" Target="../printerSettings/printerSettings1573.bin"/><Relationship Id="rId2" Type="http://schemas.openxmlformats.org/officeDocument/2006/relationships/printerSettings" Target="../printerSettings/printerSettings1550.bin"/><Relationship Id="rId16" Type="http://schemas.openxmlformats.org/officeDocument/2006/relationships/printerSettings" Target="../printerSettings/printerSettings1564.bin"/><Relationship Id="rId20" Type="http://schemas.openxmlformats.org/officeDocument/2006/relationships/printerSettings" Target="../printerSettings/printerSettings1568.bin"/><Relationship Id="rId29" Type="http://schemas.openxmlformats.org/officeDocument/2006/relationships/printerSettings" Target="../printerSettings/printerSettings1577.bin"/><Relationship Id="rId1" Type="http://schemas.openxmlformats.org/officeDocument/2006/relationships/printerSettings" Target="../printerSettings/printerSettings1549.bin"/><Relationship Id="rId6" Type="http://schemas.openxmlformats.org/officeDocument/2006/relationships/printerSettings" Target="../printerSettings/printerSettings1554.bin"/><Relationship Id="rId11" Type="http://schemas.openxmlformats.org/officeDocument/2006/relationships/printerSettings" Target="../printerSettings/printerSettings1559.bin"/><Relationship Id="rId24" Type="http://schemas.openxmlformats.org/officeDocument/2006/relationships/printerSettings" Target="../printerSettings/printerSettings1572.bin"/><Relationship Id="rId5" Type="http://schemas.openxmlformats.org/officeDocument/2006/relationships/printerSettings" Target="../printerSettings/printerSettings1553.bin"/><Relationship Id="rId15" Type="http://schemas.openxmlformats.org/officeDocument/2006/relationships/printerSettings" Target="../printerSettings/printerSettings1563.bin"/><Relationship Id="rId23" Type="http://schemas.openxmlformats.org/officeDocument/2006/relationships/printerSettings" Target="../printerSettings/printerSettings1571.bin"/><Relationship Id="rId28" Type="http://schemas.openxmlformats.org/officeDocument/2006/relationships/printerSettings" Target="../printerSettings/printerSettings1576.bin"/><Relationship Id="rId10" Type="http://schemas.openxmlformats.org/officeDocument/2006/relationships/printerSettings" Target="../printerSettings/printerSettings1558.bin"/><Relationship Id="rId19" Type="http://schemas.openxmlformats.org/officeDocument/2006/relationships/printerSettings" Target="../printerSettings/printerSettings1567.bin"/><Relationship Id="rId31" Type="http://schemas.openxmlformats.org/officeDocument/2006/relationships/drawing" Target="../drawings/drawing98.xml"/><Relationship Id="rId4" Type="http://schemas.openxmlformats.org/officeDocument/2006/relationships/printerSettings" Target="../printerSettings/printerSettings1552.bin"/><Relationship Id="rId9" Type="http://schemas.openxmlformats.org/officeDocument/2006/relationships/printerSettings" Target="../printerSettings/printerSettings1557.bin"/><Relationship Id="rId14" Type="http://schemas.openxmlformats.org/officeDocument/2006/relationships/printerSettings" Target="../printerSettings/printerSettings1562.bin"/><Relationship Id="rId22" Type="http://schemas.openxmlformats.org/officeDocument/2006/relationships/printerSettings" Target="../printerSettings/printerSettings1570.bin"/><Relationship Id="rId27" Type="http://schemas.openxmlformats.org/officeDocument/2006/relationships/printerSettings" Target="../printerSettings/printerSettings1575.bin"/><Relationship Id="rId30" Type="http://schemas.openxmlformats.org/officeDocument/2006/relationships/printerSettings" Target="../printerSettings/printerSettings1578.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586.bin"/><Relationship Id="rId13" Type="http://schemas.openxmlformats.org/officeDocument/2006/relationships/printerSettings" Target="../printerSettings/printerSettings1591.bin"/><Relationship Id="rId18" Type="http://schemas.openxmlformats.org/officeDocument/2006/relationships/printerSettings" Target="../printerSettings/printerSettings1596.bin"/><Relationship Id="rId26" Type="http://schemas.openxmlformats.org/officeDocument/2006/relationships/printerSettings" Target="../printerSettings/printerSettings1604.bin"/><Relationship Id="rId3" Type="http://schemas.openxmlformats.org/officeDocument/2006/relationships/printerSettings" Target="../printerSettings/printerSettings1581.bin"/><Relationship Id="rId21" Type="http://schemas.openxmlformats.org/officeDocument/2006/relationships/printerSettings" Target="../printerSettings/printerSettings1599.bin"/><Relationship Id="rId7" Type="http://schemas.openxmlformats.org/officeDocument/2006/relationships/printerSettings" Target="../printerSettings/printerSettings1585.bin"/><Relationship Id="rId12" Type="http://schemas.openxmlformats.org/officeDocument/2006/relationships/printerSettings" Target="../printerSettings/printerSettings1590.bin"/><Relationship Id="rId17" Type="http://schemas.openxmlformats.org/officeDocument/2006/relationships/printerSettings" Target="../printerSettings/printerSettings1595.bin"/><Relationship Id="rId25" Type="http://schemas.openxmlformats.org/officeDocument/2006/relationships/printerSettings" Target="../printerSettings/printerSettings1603.bin"/><Relationship Id="rId2" Type="http://schemas.openxmlformats.org/officeDocument/2006/relationships/printerSettings" Target="../printerSettings/printerSettings1580.bin"/><Relationship Id="rId16" Type="http://schemas.openxmlformats.org/officeDocument/2006/relationships/printerSettings" Target="../printerSettings/printerSettings1594.bin"/><Relationship Id="rId20" Type="http://schemas.openxmlformats.org/officeDocument/2006/relationships/printerSettings" Target="../printerSettings/printerSettings1598.bin"/><Relationship Id="rId29" Type="http://schemas.openxmlformats.org/officeDocument/2006/relationships/printerSettings" Target="../printerSettings/printerSettings1607.bin"/><Relationship Id="rId1" Type="http://schemas.openxmlformats.org/officeDocument/2006/relationships/printerSettings" Target="../printerSettings/printerSettings1579.bin"/><Relationship Id="rId6" Type="http://schemas.openxmlformats.org/officeDocument/2006/relationships/printerSettings" Target="../printerSettings/printerSettings1584.bin"/><Relationship Id="rId11" Type="http://schemas.openxmlformats.org/officeDocument/2006/relationships/printerSettings" Target="../printerSettings/printerSettings1589.bin"/><Relationship Id="rId24" Type="http://schemas.openxmlformats.org/officeDocument/2006/relationships/printerSettings" Target="../printerSettings/printerSettings1602.bin"/><Relationship Id="rId5" Type="http://schemas.openxmlformats.org/officeDocument/2006/relationships/printerSettings" Target="../printerSettings/printerSettings1583.bin"/><Relationship Id="rId15" Type="http://schemas.openxmlformats.org/officeDocument/2006/relationships/printerSettings" Target="../printerSettings/printerSettings1593.bin"/><Relationship Id="rId23" Type="http://schemas.openxmlformats.org/officeDocument/2006/relationships/printerSettings" Target="../printerSettings/printerSettings1601.bin"/><Relationship Id="rId28" Type="http://schemas.openxmlformats.org/officeDocument/2006/relationships/printerSettings" Target="../printerSettings/printerSettings1606.bin"/><Relationship Id="rId10" Type="http://schemas.openxmlformats.org/officeDocument/2006/relationships/printerSettings" Target="../printerSettings/printerSettings1588.bin"/><Relationship Id="rId19" Type="http://schemas.openxmlformats.org/officeDocument/2006/relationships/printerSettings" Target="../printerSettings/printerSettings1597.bin"/><Relationship Id="rId31" Type="http://schemas.openxmlformats.org/officeDocument/2006/relationships/drawing" Target="../drawings/drawing100.xml"/><Relationship Id="rId4" Type="http://schemas.openxmlformats.org/officeDocument/2006/relationships/printerSettings" Target="../printerSettings/printerSettings1582.bin"/><Relationship Id="rId9" Type="http://schemas.openxmlformats.org/officeDocument/2006/relationships/printerSettings" Target="../printerSettings/printerSettings1587.bin"/><Relationship Id="rId14" Type="http://schemas.openxmlformats.org/officeDocument/2006/relationships/printerSettings" Target="../printerSettings/printerSettings1592.bin"/><Relationship Id="rId22" Type="http://schemas.openxmlformats.org/officeDocument/2006/relationships/printerSettings" Target="../printerSettings/printerSettings1600.bin"/><Relationship Id="rId27" Type="http://schemas.openxmlformats.org/officeDocument/2006/relationships/printerSettings" Target="../printerSettings/printerSettings1605.bin"/><Relationship Id="rId30" Type="http://schemas.openxmlformats.org/officeDocument/2006/relationships/printerSettings" Target="../printerSettings/printerSettings1608.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616.bin"/><Relationship Id="rId13" Type="http://schemas.openxmlformats.org/officeDocument/2006/relationships/printerSettings" Target="../printerSettings/printerSettings1621.bin"/><Relationship Id="rId18" Type="http://schemas.openxmlformats.org/officeDocument/2006/relationships/printerSettings" Target="../printerSettings/printerSettings1626.bin"/><Relationship Id="rId26" Type="http://schemas.openxmlformats.org/officeDocument/2006/relationships/printerSettings" Target="../printerSettings/printerSettings1634.bin"/><Relationship Id="rId3" Type="http://schemas.openxmlformats.org/officeDocument/2006/relationships/printerSettings" Target="../printerSettings/printerSettings1611.bin"/><Relationship Id="rId21" Type="http://schemas.openxmlformats.org/officeDocument/2006/relationships/printerSettings" Target="../printerSettings/printerSettings1629.bin"/><Relationship Id="rId7" Type="http://schemas.openxmlformats.org/officeDocument/2006/relationships/printerSettings" Target="../printerSettings/printerSettings1615.bin"/><Relationship Id="rId12" Type="http://schemas.openxmlformats.org/officeDocument/2006/relationships/printerSettings" Target="../printerSettings/printerSettings1620.bin"/><Relationship Id="rId17" Type="http://schemas.openxmlformats.org/officeDocument/2006/relationships/printerSettings" Target="../printerSettings/printerSettings1625.bin"/><Relationship Id="rId25" Type="http://schemas.openxmlformats.org/officeDocument/2006/relationships/printerSettings" Target="../printerSettings/printerSettings1633.bin"/><Relationship Id="rId2" Type="http://schemas.openxmlformats.org/officeDocument/2006/relationships/printerSettings" Target="../printerSettings/printerSettings1610.bin"/><Relationship Id="rId16" Type="http://schemas.openxmlformats.org/officeDocument/2006/relationships/printerSettings" Target="../printerSettings/printerSettings1624.bin"/><Relationship Id="rId20" Type="http://schemas.openxmlformats.org/officeDocument/2006/relationships/printerSettings" Target="../printerSettings/printerSettings1628.bin"/><Relationship Id="rId29" Type="http://schemas.openxmlformats.org/officeDocument/2006/relationships/printerSettings" Target="../printerSettings/printerSettings1637.bin"/><Relationship Id="rId1" Type="http://schemas.openxmlformats.org/officeDocument/2006/relationships/printerSettings" Target="../printerSettings/printerSettings1609.bin"/><Relationship Id="rId6" Type="http://schemas.openxmlformats.org/officeDocument/2006/relationships/printerSettings" Target="../printerSettings/printerSettings1614.bin"/><Relationship Id="rId11" Type="http://schemas.openxmlformats.org/officeDocument/2006/relationships/printerSettings" Target="../printerSettings/printerSettings1619.bin"/><Relationship Id="rId24" Type="http://schemas.openxmlformats.org/officeDocument/2006/relationships/printerSettings" Target="../printerSettings/printerSettings1632.bin"/><Relationship Id="rId5" Type="http://schemas.openxmlformats.org/officeDocument/2006/relationships/printerSettings" Target="../printerSettings/printerSettings1613.bin"/><Relationship Id="rId15" Type="http://schemas.openxmlformats.org/officeDocument/2006/relationships/printerSettings" Target="../printerSettings/printerSettings1623.bin"/><Relationship Id="rId23" Type="http://schemas.openxmlformats.org/officeDocument/2006/relationships/printerSettings" Target="../printerSettings/printerSettings1631.bin"/><Relationship Id="rId28" Type="http://schemas.openxmlformats.org/officeDocument/2006/relationships/printerSettings" Target="../printerSettings/printerSettings1636.bin"/><Relationship Id="rId10" Type="http://schemas.openxmlformats.org/officeDocument/2006/relationships/printerSettings" Target="../printerSettings/printerSettings1618.bin"/><Relationship Id="rId19" Type="http://schemas.openxmlformats.org/officeDocument/2006/relationships/printerSettings" Target="../printerSettings/printerSettings1627.bin"/><Relationship Id="rId31" Type="http://schemas.openxmlformats.org/officeDocument/2006/relationships/drawing" Target="../drawings/drawing102.xml"/><Relationship Id="rId4" Type="http://schemas.openxmlformats.org/officeDocument/2006/relationships/printerSettings" Target="../printerSettings/printerSettings1612.bin"/><Relationship Id="rId9" Type="http://schemas.openxmlformats.org/officeDocument/2006/relationships/printerSettings" Target="../printerSettings/printerSettings1617.bin"/><Relationship Id="rId14" Type="http://schemas.openxmlformats.org/officeDocument/2006/relationships/printerSettings" Target="../printerSettings/printerSettings1622.bin"/><Relationship Id="rId22" Type="http://schemas.openxmlformats.org/officeDocument/2006/relationships/printerSettings" Target="../printerSettings/printerSettings1630.bin"/><Relationship Id="rId27" Type="http://schemas.openxmlformats.org/officeDocument/2006/relationships/printerSettings" Target="../printerSettings/printerSettings1635.bin"/><Relationship Id="rId30" Type="http://schemas.openxmlformats.org/officeDocument/2006/relationships/printerSettings" Target="../printerSettings/printerSettings1638.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646.bin"/><Relationship Id="rId13" Type="http://schemas.openxmlformats.org/officeDocument/2006/relationships/printerSettings" Target="../printerSettings/printerSettings1651.bin"/><Relationship Id="rId18" Type="http://schemas.openxmlformats.org/officeDocument/2006/relationships/printerSettings" Target="../printerSettings/printerSettings1656.bin"/><Relationship Id="rId26" Type="http://schemas.openxmlformats.org/officeDocument/2006/relationships/printerSettings" Target="../printerSettings/printerSettings1664.bin"/><Relationship Id="rId3" Type="http://schemas.openxmlformats.org/officeDocument/2006/relationships/printerSettings" Target="../printerSettings/printerSettings1641.bin"/><Relationship Id="rId21" Type="http://schemas.openxmlformats.org/officeDocument/2006/relationships/printerSettings" Target="../printerSettings/printerSettings1659.bin"/><Relationship Id="rId7" Type="http://schemas.openxmlformats.org/officeDocument/2006/relationships/printerSettings" Target="../printerSettings/printerSettings1645.bin"/><Relationship Id="rId12" Type="http://schemas.openxmlformats.org/officeDocument/2006/relationships/printerSettings" Target="../printerSettings/printerSettings1650.bin"/><Relationship Id="rId17" Type="http://schemas.openxmlformats.org/officeDocument/2006/relationships/printerSettings" Target="../printerSettings/printerSettings1655.bin"/><Relationship Id="rId25" Type="http://schemas.openxmlformats.org/officeDocument/2006/relationships/printerSettings" Target="../printerSettings/printerSettings1663.bin"/><Relationship Id="rId2" Type="http://schemas.openxmlformats.org/officeDocument/2006/relationships/printerSettings" Target="../printerSettings/printerSettings1640.bin"/><Relationship Id="rId16" Type="http://schemas.openxmlformats.org/officeDocument/2006/relationships/printerSettings" Target="../printerSettings/printerSettings1654.bin"/><Relationship Id="rId20" Type="http://schemas.openxmlformats.org/officeDocument/2006/relationships/printerSettings" Target="../printerSettings/printerSettings1658.bin"/><Relationship Id="rId29" Type="http://schemas.openxmlformats.org/officeDocument/2006/relationships/printerSettings" Target="../printerSettings/printerSettings1667.bin"/><Relationship Id="rId1" Type="http://schemas.openxmlformats.org/officeDocument/2006/relationships/printerSettings" Target="../printerSettings/printerSettings1639.bin"/><Relationship Id="rId6" Type="http://schemas.openxmlformats.org/officeDocument/2006/relationships/printerSettings" Target="../printerSettings/printerSettings1644.bin"/><Relationship Id="rId11" Type="http://schemas.openxmlformats.org/officeDocument/2006/relationships/printerSettings" Target="../printerSettings/printerSettings1649.bin"/><Relationship Id="rId24" Type="http://schemas.openxmlformats.org/officeDocument/2006/relationships/printerSettings" Target="../printerSettings/printerSettings1662.bin"/><Relationship Id="rId5" Type="http://schemas.openxmlformats.org/officeDocument/2006/relationships/printerSettings" Target="../printerSettings/printerSettings1643.bin"/><Relationship Id="rId15" Type="http://schemas.openxmlformats.org/officeDocument/2006/relationships/printerSettings" Target="../printerSettings/printerSettings1653.bin"/><Relationship Id="rId23" Type="http://schemas.openxmlformats.org/officeDocument/2006/relationships/printerSettings" Target="../printerSettings/printerSettings1661.bin"/><Relationship Id="rId28" Type="http://schemas.openxmlformats.org/officeDocument/2006/relationships/printerSettings" Target="../printerSettings/printerSettings1666.bin"/><Relationship Id="rId10" Type="http://schemas.openxmlformats.org/officeDocument/2006/relationships/printerSettings" Target="../printerSettings/printerSettings1648.bin"/><Relationship Id="rId19" Type="http://schemas.openxmlformats.org/officeDocument/2006/relationships/printerSettings" Target="../printerSettings/printerSettings1657.bin"/><Relationship Id="rId31" Type="http://schemas.openxmlformats.org/officeDocument/2006/relationships/drawing" Target="../drawings/drawing104.xml"/><Relationship Id="rId4" Type="http://schemas.openxmlformats.org/officeDocument/2006/relationships/printerSettings" Target="../printerSettings/printerSettings1642.bin"/><Relationship Id="rId9" Type="http://schemas.openxmlformats.org/officeDocument/2006/relationships/printerSettings" Target="../printerSettings/printerSettings1647.bin"/><Relationship Id="rId14" Type="http://schemas.openxmlformats.org/officeDocument/2006/relationships/printerSettings" Target="../printerSettings/printerSettings1652.bin"/><Relationship Id="rId22" Type="http://schemas.openxmlformats.org/officeDocument/2006/relationships/printerSettings" Target="../printerSettings/printerSettings1660.bin"/><Relationship Id="rId27" Type="http://schemas.openxmlformats.org/officeDocument/2006/relationships/printerSettings" Target="../printerSettings/printerSettings1665.bin"/><Relationship Id="rId30" Type="http://schemas.openxmlformats.org/officeDocument/2006/relationships/printerSettings" Target="../printerSettings/printerSettings1668.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676.bin"/><Relationship Id="rId13" Type="http://schemas.openxmlformats.org/officeDocument/2006/relationships/printerSettings" Target="../printerSettings/printerSettings1681.bin"/><Relationship Id="rId18" Type="http://schemas.openxmlformats.org/officeDocument/2006/relationships/printerSettings" Target="../printerSettings/printerSettings1686.bin"/><Relationship Id="rId26" Type="http://schemas.openxmlformats.org/officeDocument/2006/relationships/printerSettings" Target="../printerSettings/printerSettings1694.bin"/><Relationship Id="rId3" Type="http://schemas.openxmlformats.org/officeDocument/2006/relationships/printerSettings" Target="../printerSettings/printerSettings1671.bin"/><Relationship Id="rId21" Type="http://schemas.openxmlformats.org/officeDocument/2006/relationships/printerSettings" Target="../printerSettings/printerSettings1689.bin"/><Relationship Id="rId7" Type="http://schemas.openxmlformats.org/officeDocument/2006/relationships/printerSettings" Target="../printerSettings/printerSettings1675.bin"/><Relationship Id="rId12" Type="http://schemas.openxmlformats.org/officeDocument/2006/relationships/printerSettings" Target="../printerSettings/printerSettings1680.bin"/><Relationship Id="rId17" Type="http://schemas.openxmlformats.org/officeDocument/2006/relationships/printerSettings" Target="../printerSettings/printerSettings1685.bin"/><Relationship Id="rId25" Type="http://schemas.openxmlformats.org/officeDocument/2006/relationships/printerSettings" Target="../printerSettings/printerSettings1693.bin"/><Relationship Id="rId2" Type="http://schemas.openxmlformats.org/officeDocument/2006/relationships/printerSettings" Target="../printerSettings/printerSettings1670.bin"/><Relationship Id="rId16" Type="http://schemas.openxmlformats.org/officeDocument/2006/relationships/printerSettings" Target="../printerSettings/printerSettings1684.bin"/><Relationship Id="rId20" Type="http://schemas.openxmlformats.org/officeDocument/2006/relationships/printerSettings" Target="../printerSettings/printerSettings1688.bin"/><Relationship Id="rId29" Type="http://schemas.openxmlformats.org/officeDocument/2006/relationships/printerSettings" Target="../printerSettings/printerSettings1697.bin"/><Relationship Id="rId1" Type="http://schemas.openxmlformats.org/officeDocument/2006/relationships/printerSettings" Target="../printerSettings/printerSettings1669.bin"/><Relationship Id="rId6" Type="http://schemas.openxmlformats.org/officeDocument/2006/relationships/printerSettings" Target="../printerSettings/printerSettings1674.bin"/><Relationship Id="rId11" Type="http://schemas.openxmlformats.org/officeDocument/2006/relationships/printerSettings" Target="../printerSettings/printerSettings1679.bin"/><Relationship Id="rId24" Type="http://schemas.openxmlformats.org/officeDocument/2006/relationships/printerSettings" Target="../printerSettings/printerSettings1692.bin"/><Relationship Id="rId5" Type="http://schemas.openxmlformats.org/officeDocument/2006/relationships/printerSettings" Target="../printerSettings/printerSettings1673.bin"/><Relationship Id="rId15" Type="http://schemas.openxmlformats.org/officeDocument/2006/relationships/printerSettings" Target="../printerSettings/printerSettings1683.bin"/><Relationship Id="rId23" Type="http://schemas.openxmlformats.org/officeDocument/2006/relationships/printerSettings" Target="../printerSettings/printerSettings1691.bin"/><Relationship Id="rId28" Type="http://schemas.openxmlformats.org/officeDocument/2006/relationships/printerSettings" Target="../printerSettings/printerSettings1696.bin"/><Relationship Id="rId10" Type="http://schemas.openxmlformats.org/officeDocument/2006/relationships/printerSettings" Target="../printerSettings/printerSettings1678.bin"/><Relationship Id="rId19" Type="http://schemas.openxmlformats.org/officeDocument/2006/relationships/printerSettings" Target="../printerSettings/printerSettings1687.bin"/><Relationship Id="rId31" Type="http://schemas.openxmlformats.org/officeDocument/2006/relationships/drawing" Target="../drawings/drawing106.xml"/><Relationship Id="rId4" Type="http://schemas.openxmlformats.org/officeDocument/2006/relationships/printerSettings" Target="../printerSettings/printerSettings1672.bin"/><Relationship Id="rId9" Type="http://schemas.openxmlformats.org/officeDocument/2006/relationships/printerSettings" Target="../printerSettings/printerSettings1677.bin"/><Relationship Id="rId14" Type="http://schemas.openxmlformats.org/officeDocument/2006/relationships/printerSettings" Target="../printerSettings/printerSettings1682.bin"/><Relationship Id="rId22" Type="http://schemas.openxmlformats.org/officeDocument/2006/relationships/printerSettings" Target="../printerSettings/printerSettings1690.bin"/><Relationship Id="rId27" Type="http://schemas.openxmlformats.org/officeDocument/2006/relationships/printerSettings" Target="../printerSettings/printerSettings1695.bin"/><Relationship Id="rId30" Type="http://schemas.openxmlformats.org/officeDocument/2006/relationships/printerSettings" Target="../printerSettings/printerSettings1698.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1706.bin"/><Relationship Id="rId13" Type="http://schemas.openxmlformats.org/officeDocument/2006/relationships/printerSettings" Target="../printerSettings/printerSettings1711.bin"/><Relationship Id="rId18" Type="http://schemas.openxmlformats.org/officeDocument/2006/relationships/printerSettings" Target="../printerSettings/printerSettings1716.bin"/><Relationship Id="rId26" Type="http://schemas.openxmlformats.org/officeDocument/2006/relationships/printerSettings" Target="../printerSettings/printerSettings1724.bin"/><Relationship Id="rId3" Type="http://schemas.openxmlformats.org/officeDocument/2006/relationships/printerSettings" Target="../printerSettings/printerSettings1701.bin"/><Relationship Id="rId21" Type="http://schemas.openxmlformats.org/officeDocument/2006/relationships/printerSettings" Target="../printerSettings/printerSettings1719.bin"/><Relationship Id="rId7" Type="http://schemas.openxmlformats.org/officeDocument/2006/relationships/printerSettings" Target="../printerSettings/printerSettings1705.bin"/><Relationship Id="rId12" Type="http://schemas.openxmlformats.org/officeDocument/2006/relationships/printerSettings" Target="../printerSettings/printerSettings1710.bin"/><Relationship Id="rId17" Type="http://schemas.openxmlformats.org/officeDocument/2006/relationships/printerSettings" Target="../printerSettings/printerSettings1715.bin"/><Relationship Id="rId25" Type="http://schemas.openxmlformats.org/officeDocument/2006/relationships/printerSettings" Target="../printerSettings/printerSettings1723.bin"/><Relationship Id="rId2" Type="http://schemas.openxmlformats.org/officeDocument/2006/relationships/printerSettings" Target="../printerSettings/printerSettings1700.bin"/><Relationship Id="rId16" Type="http://schemas.openxmlformats.org/officeDocument/2006/relationships/printerSettings" Target="../printerSettings/printerSettings1714.bin"/><Relationship Id="rId20" Type="http://schemas.openxmlformats.org/officeDocument/2006/relationships/printerSettings" Target="../printerSettings/printerSettings1718.bin"/><Relationship Id="rId29" Type="http://schemas.openxmlformats.org/officeDocument/2006/relationships/printerSettings" Target="../printerSettings/printerSettings1727.bin"/><Relationship Id="rId1" Type="http://schemas.openxmlformats.org/officeDocument/2006/relationships/printerSettings" Target="../printerSettings/printerSettings1699.bin"/><Relationship Id="rId6" Type="http://schemas.openxmlformats.org/officeDocument/2006/relationships/printerSettings" Target="../printerSettings/printerSettings1704.bin"/><Relationship Id="rId11" Type="http://schemas.openxmlformats.org/officeDocument/2006/relationships/printerSettings" Target="../printerSettings/printerSettings1709.bin"/><Relationship Id="rId24" Type="http://schemas.openxmlformats.org/officeDocument/2006/relationships/printerSettings" Target="../printerSettings/printerSettings1722.bin"/><Relationship Id="rId5" Type="http://schemas.openxmlformats.org/officeDocument/2006/relationships/printerSettings" Target="../printerSettings/printerSettings1703.bin"/><Relationship Id="rId15" Type="http://schemas.openxmlformats.org/officeDocument/2006/relationships/printerSettings" Target="../printerSettings/printerSettings1713.bin"/><Relationship Id="rId23" Type="http://schemas.openxmlformats.org/officeDocument/2006/relationships/printerSettings" Target="../printerSettings/printerSettings1721.bin"/><Relationship Id="rId28" Type="http://schemas.openxmlformats.org/officeDocument/2006/relationships/printerSettings" Target="../printerSettings/printerSettings1726.bin"/><Relationship Id="rId10" Type="http://schemas.openxmlformats.org/officeDocument/2006/relationships/printerSettings" Target="../printerSettings/printerSettings1708.bin"/><Relationship Id="rId19" Type="http://schemas.openxmlformats.org/officeDocument/2006/relationships/printerSettings" Target="../printerSettings/printerSettings1717.bin"/><Relationship Id="rId31" Type="http://schemas.openxmlformats.org/officeDocument/2006/relationships/drawing" Target="../drawings/drawing108.xml"/><Relationship Id="rId4" Type="http://schemas.openxmlformats.org/officeDocument/2006/relationships/printerSettings" Target="../printerSettings/printerSettings1702.bin"/><Relationship Id="rId9" Type="http://schemas.openxmlformats.org/officeDocument/2006/relationships/printerSettings" Target="../printerSettings/printerSettings1707.bin"/><Relationship Id="rId14" Type="http://schemas.openxmlformats.org/officeDocument/2006/relationships/printerSettings" Target="../printerSettings/printerSettings1712.bin"/><Relationship Id="rId22" Type="http://schemas.openxmlformats.org/officeDocument/2006/relationships/printerSettings" Target="../printerSettings/printerSettings1720.bin"/><Relationship Id="rId27" Type="http://schemas.openxmlformats.org/officeDocument/2006/relationships/printerSettings" Target="../printerSettings/printerSettings1725.bin"/><Relationship Id="rId30" Type="http://schemas.openxmlformats.org/officeDocument/2006/relationships/printerSettings" Target="../printerSettings/printerSettings1728.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1736.bin"/><Relationship Id="rId13" Type="http://schemas.openxmlformats.org/officeDocument/2006/relationships/printerSettings" Target="../printerSettings/printerSettings1741.bin"/><Relationship Id="rId18" Type="http://schemas.openxmlformats.org/officeDocument/2006/relationships/printerSettings" Target="../printerSettings/printerSettings1746.bin"/><Relationship Id="rId26" Type="http://schemas.openxmlformats.org/officeDocument/2006/relationships/printerSettings" Target="../printerSettings/printerSettings1754.bin"/><Relationship Id="rId3" Type="http://schemas.openxmlformats.org/officeDocument/2006/relationships/printerSettings" Target="../printerSettings/printerSettings1731.bin"/><Relationship Id="rId21" Type="http://schemas.openxmlformats.org/officeDocument/2006/relationships/printerSettings" Target="../printerSettings/printerSettings1749.bin"/><Relationship Id="rId7" Type="http://schemas.openxmlformats.org/officeDocument/2006/relationships/printerSettings" Target="../printerSettings/printerSettings1735.bin"/><Relationship Id="rId12" Type="http://schemas.openxmlformats.org/officeDocument/2006/relationships/printerSettings" Target="../printerSettings/printerSettings1740.bin"/><Relationship Id="rId17" Type="http://schemas.openxmlformats.org/officeDocument/2006/relationships/printerSettings" Target="../printerSettings/printerSettings1745.bin"/><Relationship Id="rId25" Type="http://schemas.openxmlformats.org/officeDocument/2006/relationships/printerSettings" Target="../printerSettings/printerSettings1753.bin"/><Relationship Id="rId2" Type="http://schemas.openxmlformats.org/officeDocument/2006/relationships/printerSettings" Target="../printerSettings/printerSettings1730.bin"/><Relationship Id="rId16" Type="http://schemas.openxmlformats.org/officeDocument/2006/relationships/printerSettings" Target="../printerSettings/printerSettings1744.bin"/><Relationship Id="rId20" Type="http://schemas.openxmlformats.org/officeDocument/2006/relationships/printerSettings" Target="../printerSettings/printerSettings1748.bin"/><Relationship Id="rId29" Type="http://schemas.openxmlformats.org/officeDocument/2006/relationships/printerSettings" Target="../printerSettings/printerSettings1757.bin"/><Relationship Id="rId1" Type="http://schemas.openxmlformats.org/officeDocument/2006/relationships/printerSettings" Target="../printerSettings/printerSettings1729.bin"/><Relationship Id="rId6" Type="http://schemas.openxmlformats.org/officeDocument/2006/relationships/printerSettings" Target="../printerSettings/printerSettings1734.bin"/><Relationship Id="rId11" Type="http://schemas.openxmlformats.org/officeDocument/2006/relationships/printerSettings" Target="../printerSettings/printerSettings1739.bin"/><Relationship Id="rId24" Type="http://schemas.openxmlformats.org/officeDocument/2006/relationships/printerSettings" Target="../printerSettings/printerSettings1752.bin"/><Relationship Id="rId5" Type="http://schemas.openxmlformats.org/officeDocument/2006/relationships/printerSettings" Target="../printerSettings/printerSettings1733.bin"/><Relationship Id="rId15" Type="http://schemas.openxmlformats.org/officeDocument/2006/relationships/printerSettings" Target="../printerSettings/printerSettings1743.bin"/><Relationship Id="rId23" Type="http://schemas.openxmlformats.org/officeDocument/2006/relationships/printerSettings" Target="../printerSettings/printerSettings1751.bin"/><Relationship Id="rId28" Type="http://schemas.openxmlformats.org/officeDocument/2006/relationships/printerSettings" Target="../printerSettings/printerSettings1756.bin"/><Relationship Id="rId10" Type="http://schemas.openxmlformats.org/officeDocument/2006/relationships/printerSettings" Target="../printerSettings/printerSettings1738.bin"/><Relationship Id="rId19" Type="http://schemas.openxmlformats.org/officeDocument/2006/relationships/printerSettings" Target="../printerSettings/printerSettings1747.bin"/><Relationship Id="rId31" Type="http://schemas.openxmlformats.org/officeDocument/2006/relationships/drawing" Target="../drawings/drawing110.xml"/><Relationship Id="rId4" Type="http://schemas.openxmlformats.org/officeDocument/2006/relationships/printerSettings" Target="../printerSettings/printerSettings1732.bin"/><Relationship Id="rId9" Type="http://schemas.openxmlformats.org/officeDocument/2006/relationships/printerSettings" Target="../printerSettings/printerSettings1737.bin"/><Relationship Id="rId14" Type="http://schemas.openxmlformats.org/officeDocument/2006/relationships/printerSettings" Target="../printerSettings/printerSettings1742.bin"/><Relationship Id="rId22" Type="http://schemas.openxmlformats.org/officeDocument/2006/relationships/printerSettings" Target="../printerSettings/printerSettings1750.bin"/><Relationship Id="rId27" Type="http://schemas.openxmlformats.org/officeDocument/2006/relationships/printerSettings" Target="../printerSettings/printerSettings1755.bin"/><Relationship Id="rId30" Type="http://schemas.openxmlformats.org/officeDocument/2006/relationships/printerSettings" Target="../printerSettings/printerSettings175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6.bin"/><Relationship Id="rId13" Type="http://schemas.openxmlformats.org/officeDocument/2006/relationships/printerSettings" Target="../printerSettings/printerSettings151.bin"/><Relationship Id="rId18" Type="http://schemas.openxmlformats.org/officeDocument/2006/relationships/printerSettings" Target="../printerSettings/printerSettings156.bin"/><Relationship Id="rId26" Type="http://schemas.openxmlformats.org/officeDocument/2006/relationships/printerSettings" Target="../printerSettings/printerSettings164.bin"/><Relationship Id="rId3" Type="http://schemas.openxmlformats.org/officeDocument/2006/relationships/printerSettings" Target="../printerSettings/printerSettings141.bin"/><Relationship Id="rId21" Type="http://schemas.openxmlformats.org/officeDocument/2006/relationships/printerSettings" Target="../printerSettings/printerSettings159.bin"/><Relationship Id="rId7" Type="http://schemas.openxmlformats.org/officeDocument/2006/relationships/printerSettings" Target="../printerSettings/printerSettings145.bin"/><Relationship Id="rId12" Type="http://schemas.openxmlformats.org/officeDocument/2006/relationships/printerSettings" Target="../printerSettings/printerSettings150.bin"/><Relationship Id="rId17" Type="http://schemas.openxmlformats.org/officeDocument/2006/relationships/printerSettings" Target="../printerSettings/printerSettings155.bin"/><Relationship Id="rId25" Type="http://schemas.openxmlformats.org/officeDocument/2006/relationships/printerSettings" Target="../printerSettings/printerSettings163.bin"/><Relationship Id="rId2" Type="http://schemas.openxmlformats.org/officeDocument/2006/relationships/printerSettings" Target="../printerSettings/printerSettings140.bin"/><Relationship Id="rId16" Type="http://schemas.openxmlformats.org/officeDocument/2006/relationships/printerSettings" Target="../printerSettings/printerSettings154.bin"/><Relationship Id="rId20" Type="http://schemas.openxmlformats.org/officeDocument/2006/relationships/printerSettings" Target="../printerSettings/printerSettings158.bin"/><Relationship Id="rId29" Type="http://schemas.openxmlformats.org/officeDocument/2006/relationships/printerSettings" Target="../printerSettings/printerSettings167.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11" Type="http://schemas.openxmlformats.org/officeDocument/2006/relationships/printerSettings" Target="../printerSettings/printerSettings149.bin"/><Relationship Id="rId24" Type="http://schemas.openxmlformats.org/officeDocument/2006/relationships/printerSettings" Target="../printerSettings/printerSettings162.bin"/><Relationship Id="rId5" Type="http://schemas.openxmlformats.org/officeDocument/2006/relationships/printerSettings" Target="../printerSettings/printerSettings143.bin"/><Relationship Id="rId15" Type="http://schemas.openxmlformats.org/officeDocument/2006/relationships/printerSettings" Target="../printerSettings/printerSettings153.bin"/><Relationship Id="rId23" Type="http://schemas.openxmlformats.org/officeDocument/2006/relationships/printerSettings" Target="../printerSettings/printerSettings161.bin"/><Relationship Id="rId28" Type="http://schemas.openxmlformats.org/officeDocument/2006/relationships/printerSettings" Target="../printerSettings/printerSettings166.bin"/><Relationship Id="rId10" Type="http://schemas.openxmlformats.org/officeDocument/2006/relationships/printerSettings" Target="../printerSettings/printerSettings148.bin"/><Relationship Id="rId19" Type="http://schemas.openxmlformats.org/officeDocument/2006/relationships/printerSettings" Target="../printerSettings/printerSettings157.bin"/><Relationship Id="rId31" Type="http://schemas.openxmlformats.org/officeDocument/2006/relationships/drawing" Target="../drawings/drawing5.xml"/><Relationship Id="rId4" Type="http://schemas.openxmlformats.org/officeDocument/2006/relationships/printerSettings" Target="../printerSettings/printerSettings142.bin"/><Relationship Id="rId9" Type="http://schemas.openxmlformats.org/officeDocument/2006/relationships/printerSettings" Target="../printerSettings/printerSettings147.bin"/><Relationship Id="rId14" Type="http://schemas.openxmlformats.org/officeDocument/2006/relationships/printerSettings" Target="../printerSettings/printerSettings152.bin"/><Relationship Id="rId22" Type="http://schemas.openxmlformats.org/officeDocument/2006/relationships/printerSettings" Target="../printerSettings/printerSettings160.bin"/><Relationship Id="rId27" Type="http://schemas.openxmlformats.org/officeDocument/2006/relationships/printerSettings" Target="../printerSettings/printerSettings165.bin"/><Relationship Id="rId30" Type="http://schemas.openxmlformats.org/officeDocument/2006/relationships/printerSettings" Target="../printerSettings/printerSettings168.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1766.bin"/><Relationship Id="rId13" Type="http://schemas.openxmlformats.org/officeDocument/2006/relationships/printerSettings" Target="../printerSettings/printerSettings1771.bin"/><Relationship Id="rId18" Type="http://schemas.openxmlformats.org/officeDocument/2006/relationships/printerSettings" Target="../printerSettings/printerSettings1776.bin"/><Relationship Id="rId26" Type="http://schemas.openxmlformats.org/officeDocument/2006/relationships/printerSettings" Target="../printerSettings/printerSettings1784.bin"/><Relationship Id="rId3" Type="http://schemas.openxmlformats.org/officeDocument/2006/relationships/printerSettings" Target="../printerSettings/printerSettings1761.bin"/><Relationship Id="rId21" Type="http://schemas.openxmlformats.org/officeDocument/2006/relationships/printerSettings" Target="../printerSettings/printerSettings1779.bin"/><Relationship Id="rId7" Type="http://schemas.openxmlformats.org/officeDocument/2006/relationships/printerSettings" Target="../printerSettings/printerSettings1765.bin"/><Relationship Id="rId12" Type="http://schemas.openxmlformats.org/officeDocument/2006/relationships/printerSettings" Target="../printerSettings/printerSettings1770.bin"/><Relationship Id="rId17" Type="http://schemas.openxmlformats.org/officeDocument/2006/relationships/printerSettings" Target="../printerSettings/printerSettings1775.bin"/><Relationship Id="rId25" Type="http://schemas.openxmlformats.org/officeDocument/2006/relationships/printerSettings" Target="../printerSettings/printerSettings1783.bin"/><Relationship Id="rId2" Type="http://schemas.openxmlformats.org/officeDocument/2006/relationships/printerSettings" Target="../printerSettings/printerSettings1760.bin"/><Relationship Id="rId16" Type="http://schemas.openxmlformats.org/officeDocument/2006/relationships/printerSettings" Target="../printerSettings/printerSettings1774.bin"/><Relationship Id="rId20" Type="http://schemas.openxmlformats.org/officeDocument/2006/relationships/printerSettings" Target="../printerSettings/printerSettings1778.bin"/><Relationship Id="rId29" Type="http://schemas.openxmlformats.org/officeDocument/2006/relationships/printerSettings" Target="../printerSettings/printerSettings1787.bin"/><Relationship Id="rId1" Type="http://schemas.openxmlformats.org/officeDocument/2006/relationships/printerSettings" Target="../printerSettings/printerSettings1759.bin"/><Relationship Id="rId6" Type="http://schemas.openxmlformats.org/officeDocument/2006/relationships/printerSettings" Target="../printerSettings/printerSettings1764.bin"/><Relationship Id="rId11" Type="http://schemas.openxmlformats.org/officeDocument/2006/relationships/printerSettings" Target="../printerSettings/printerSettings1769.bin"/><Relationship Id="rId24" Type="http://schemas.openxmlformats.org/officeDocument/2006/relationships/printerSettings" Target="../printerSettings/printerSettings1782.bin"/><Relationship Id="rId5" Type="http://schemas.openxmlformats.org/officeDocument/2006/relationships/printerSettings" Target="../printerSettings/printerSettings1763.bin"/><Relationship Id="rId15" Type="http://schemas.openxmlformats.org/officeDocument/2006/relationships/printerSettings" Target="../printerSettings/printerSettings1773.bin"/><Relationship Id="rId23" Type="http://schemas.openxmlformats.org/officeDocument/2006/relationships/printerSettings" Target="../printerSettings/printerSettings1781.bin"/><Relationship Id="rId28" Type="http://schemas.openxmlformats.org/officeDocument/2006/relationships/printerSettings" Target="../printerSettings/printerSettings1786.bin"/><Relationship Id="rId10" Type="http://schemas.openxmlformats.org/officeDocument/2006/relationships/printerSettings" Target="../printerSettings/printerSettings1768.bin"/><Relationship Id="rId19" Type="http://schemas.openxmlformats.org/officeDocument/2006/relationships/printerSettings" Target="../printerSettings/printerSettings1777.bin"/><Relationship Id="rId31" Type="http://schemas.openxmlformats.org/officeDocument/2006/relationships/drawing" Target="../drawings/drawing112.xml"/><Relationship Id="rId4" Type="http://schemas.openxmlformats.org/officeDocument/2006/relationships/printerSettings" Target="../printerSettings/printerSettings1762.bin"/><Relationship Id="rId9" Type="http://schemas.openxmlformats.org/officeDocument/2006/relationships/printerSettings" Target="../printerSettings/printerSettings1767.bin"/><Relationship Id="rId14" Type="http://schemas.openxmlformats.org/officeDocument/2006/relationships/printerSettings" Target="../printerSettings/printerSettings1772.bin"/><Relationship Id="rId22" Type="http://schemas.openxmlformats.org/officeDocument/2006/relationships/printerSettings" Target="../printerSettings/printerSettings1780.bin"/><Relationship Id="rId27" Type="http://schemas.openxmlformats.org/officeDocument/2006/relationships/printerSettings" Target="../printerSettings/printerSettings1785.bin"/><Relationship Id="rId30" Type="http://schemas.openxmlformats.org/officeDocument/2006/relationships/printerSettings" Target="../printerSettings/printerSettings1788.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1796.bin"/><Relationship Id="rId13" Type="http://schemas.openxmlformats.org/officeDocument/2006/relationships/printerSettings" Target="../printerSettings/printerSettings1801.bin"/><Relationship Id="rId18" Type="http://schemas.openxmlformats.org/officeDocument/2006/relationships/printerSettings" Target="../printerSettings/printerSettings1806.bin"/><Relationship Id="rId26" Type="http://schemas.openxmlformats.org/officeDocument/2006/relationships/printerSettings" Target="../printerSettings/printerSettings1814.bin"/><Relationship Id="rId3" Type="http://schemas.openxmlformats.org/officeDocument/2006/relationships/printerSettings" Target="../printerSettings/printerSettings1791.bin"/><Relationship Id="rId21" Type="http://schemas.openxmlformats.org/officeDocument/2006/relationships/printerSettings" Target="../printerSettings/printerSettings1809.bin"/><Relationship Id="rId7" Type="http://schemas.openxmlformats.org/officeDocument/2006/relationships/printerSettings" Target="../printerSettings/printerSettings1795.bin"/><Relationship Id="rId12" Type="http://schemas.openxmlformats.org/officeDocument/2006/relationships/printerSettings" Target="../printerSettings/printerSettings1800.bin"/><Relationship Id="rId17" Type="http://schemas.openxmlformats.org/officeDocument/2006/relationships/printerSettings" Target="../printerSettings/printerSettings1805.bin"/><Relationship Id="rId25" Type="http://schemas.openxmlformats.org/officeDocument/2006/relationships/printerSettings" Target="../printerSettings/printerSettings1813.bin"/><Relationship Id="rId2" Type="http://schemas.openxmlformats.org/officeDocument/2006/relationships/printerSettings" Target="../printerSettings/printerSettings1790.bin"/><Relationship Id="rId16" Type="http://schemas.openxmlformats.org/officeDocument/2006/relationships/printerSettings" Target="../printerSettings/printerSettings1804.bin"/><Relationship Id="rId20" Type="http://schemas.openxmlformats.org/officeDocument/2006/relationships/printerSettings" Target="../printerSettings/printerSettings1808.bin"/><Relationship Id="rId29" Type="http://schemas.openxmlformats.org/officeDocument/2006/relationships/printerSettings" Target="../printerSettings/printerSettings1817.bin"/><Relationship Id="rId1" Type="http://schemas.openxmlformats.org/officeDocument/2006/relationships/printerSettings" Target="../printerSettings/printerSettings1789.bin"/><Relationship Id="rId6" Type="http://schemas.openxmlformats.org/officeDocument/2006/relationships/printerSettings" Target="../printerSettings/printerSettings1794.bin"/><Relationship Id="rId11" Type="http://schemas.openxmlformats.org/officeDocument/2006/relationships/printerSettings" Target="../printerSettings/printerSettings1799.bin"/><Relationship Id="rId24" Type="http://schemas.openxmlformats.org/officeDocument/2006/relationships/printerSettings" Target="../printerSettings/printerSettings1812.bin"/><Relationship Id="rId5" Type="http://schemas.openxmlformats.org/officeDocument/2006/relationships/printerSettings" Target="../printerSettings/printerSettings1793.bin"/><Relationship Id="rId15" Type="http://schemas.openxmlformats.org/officeDocument/2006/relationships/printerSettings" Target="../printerSettings/printerSettings1803.bin"/><Relationship Id="rId23" Type="http://schemas.openxmlformats.org/officeDocument/2006/relationships/printerSettings" Target="../printerSettings/printerSettings1811.bin"/><Relationship Id="rId28" Type="http://schemas.openxmlformats.org/officeDocument/2006/relationships/printerSettings" Target="../printerSettings/printerSettings1816.bin"/><Relationship Id="rId10" Type="http://schemas.openxmlformats.org/officeDocument/2006/relationships/printerSettings" Target="../printerSettings/printerSettings1798.bin"/><Relationship Id="rId19" Type="http://schemas.openxmlformats.org/officeDocument/2006/relationships/printerSettings" Target="../printerSettings/printerSettings1807.bin"/><Relationship Id="rId31" Type="http://schemas.openxmlformats.org/officeDocument/2006/relationships/drawing" Target="../drawings/drawing114.xml"/><Relationship Id="rId4" Type="http://schemas.openxmlformats.org/officeDocument/2006/relationships/printerSettings" Target="../printerSettings/printerSettings1792.bin"/><Relationship Id="rId9" Type="http://schemas.openxmlformats.org/officeDocument/2006/relationships/printerSettings" Target="../printerSettings/printerSettings1797.bin"/><Relationship Id="rId14" Type="http://schemas.openxmlformats.org/officeDocument/2006/relationships/printerSettings" Target="../printerSettings/printerSettings1802.bin"/><Relationship Id="rId22" Type="http://schemas.openxmlformats.org/officeDocument/2006/relationships/printerSettings" Target="../printerSettings/printerSettings1810.bin"/><Relationship Id="rId27" Type="http://schemas.openxmlformats.org/officeDocument/2006/relationships/printerSettings" Target="../printerSettings/printerSettings1815.bin"/><Relationship Id="rId30" Type="http://schemas.openxmlformats.org/officeDocument/2006/relationships/printerSettings" Target="../printerSettings/printerSettings1818.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1826.bin"/><Relationship Id="rId13" Type="http://schemas.openxmlformats.org/officeDocument/2006/relationships/printerSettings" Target="../printerSettings/printerSettings1831.bin"/><Relationship Id="rId18" Type="http://schemas.openxmlformats.org/officeDocument/2006/relationships/printerSettings" Target="../printerSettings/printerSettings1836.bin"/><Relationship Id="rId26" Type="http://schemas.openxmlformats.org/officeDocument/2006/relationships/printerSettings" Target="../printerSettings/printerSettings1844.bin"/><Relationship Id="rId3" Type="http://schemas.openxmlformats.org/officeDocument/2006/relationships/printerSettings" Target="../printerSettings/printerSettings1821.bin"/><Relationship Id="rId21" Type="http://schemas.openxmlformats.org/officeDocument/2006/relationships/printerSettings" Target="../printerSettings/printerSettings1839.bin"/><Relationship Id="rId7" Type="http://schemas.openxmlformats.org/officeDocument/2006/relationships/printerSettings" Target="../printerSettings/printerSettings1825.bin"/><Relationship Id="rId12" Type="http://schemas.openxmlformats.org/officeDocument/2006/relationships/printerSettings" Target="../printerSettings/printerSettings1830.bin"/><Relationship Id="rId17" Type="http://schemas.openxmlformats.org/officeDocument/2006/relationships/printerSettings" Target="../printerSettings/printerSettings1835.bin"/><Relationship Id="rId25" Type="http://schemas.openxmlformats.org/officeDocument/2006/relationships/printerSettings" Target="../printerSettings/printerSettings1843.bin"/><Relationship Id="rId2" Type="http://schemas.openxmlformats.org/officeDocument/2006/relationships/printerSettings" Target="../printerSettings/printerSettings1820.bin"/><Relationship Id="rId16" Type="http://schemas.openxmlformats.org/officeDocument/2006/relationships/printerSettings" Target="../printerSettings/printerSettings1834.bin"/><Relationship Id="rId20" Type="http://schemas.openxmlformats.org/officeDocument/2006/relationships/printerSettings" Target="../printerSettings/printerSettings1838.bin"/><Relationship Id="rId29" Type="http://schemas.openxmlformats.org/officeDocument/2006/relationships/printerSettings" Target="../printerSettings/printerSettings1847.bin"/><Relationship Id="rId1" Type="http://schemas.openxmlformats.org/officeDocument/2006/relationships/printerSettings" Target="../printerSettings/printerSettings1819.bin"/><Relationship Id="rId6" Type="http://schemas.openxmlformats.org/officeDocument/2006/relationships/printerSettings" Target="../printerSettings/printerSettings1824.bin"/><Relationship Id="rId11" Type="http://schemas.openxmlformats.org/officeDocument/2006/relationships/printerSettings" Target="../printerSettings/printerSettings1829.bin"/><Relationship Id="rId24" Type="http://schemas.openxmlformats.org/officeDocument/2006/relationships/printerSettings" Target="../printerSettings/printerSettings1842.bin"/><Relationship Id="rId5" Type="http://schemas.openxmlformats.org/officeDocument/2006/relationships/printerSettings" Target="../printerSettings/printerSettings1823.bin"/><Relationship Id="rId15" Type="http://schemas.openxmlformats.org/officeDocument/2006/relationships/printerSettings" Target="../printerSettings/printerSettings1833.bin"/><Relationship Id="rId23" Type="http://schemas.openxmlformats.org/officeDocument/2006/relationships/printerSettings" Target="../printerSettings/printerSettings1841.bin"/><Relationship Id="rId28" Type="http://schemas.openxmlformats.org/officeDocument/2006/relationships/printerSettings" Target="../printerSettings/printerSettings1846.bin"/><Relationship Id="rId10" Type="http://schemas.openxmlformats.org/officeDocument/2006/relationships/printerSettings" Target="../printerSettings/printerSettings1828.bin"/><Relationship Id="rId19" Type="http://schemas.openxmlformats.org/officeDocument/2006/relationships/printerSettings" Target="../printerSettings/printerSettings1837.bin"/><Relationship Id="rId31" Type="http://schemas.openxmlformats.org/officeDocument/2006/relationships/drawing" Target="../drawings/drawing116.xml"/><Relationship Id="rId4" Type="http://schemas.openxmlformats.org/officeDocument/2006/relationships/printerSettings" Target="../printerSettings/printerSettings1822.bin"/><Relationship Id="rId9" Type="http://schemas.openxmlformats.org/officeDocument/2006/relationships/printerSettings" Target="../printerSettings/printerSettings1827.bin"/><Relationship Id="rId14" Type="http://schemas.openxmlformats.org/officeDocument/2006/relationships/printerSettings" Target="../printerSettings/printerSettings1832.bin"/><Relationship Id="rId22" Type="http://schemas.openxmlformats.org/officeDocument/2006/relationships/printerSettings" Target="../printerSettings/printerSettings1840.bin"/><Relationship Id="rId27" Type="http://schemas.openxmlformats.org/officeDocument/2006/relationships/printerSettings" Target="../printerSettings/printerSettings1845.bin"/><Relationship Id="rId30" Type="http://schemas.openxmlformats.org/officeDocument/2006/relationships/printerSettings" Target="../printerSettings/printerSettings1848.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1856.bin"/><Relationship Id="rId13" Type="http://schemas.openxmlformats.org/officeDocument/2006/relationships/printerSettings" Target="../printerSettings/printerSettings1861.bin"/><Relationship Id="rId18" Type="http://schemas.openxmlformats.org/officeDocument/2006/relationships/printerSettings" Target="../printerSettings/printerSettings1866.bin"/><Relationship Id="rId26" Type="http://schemas.openxmlformats.org/officeDocument/2006/relationships/printerSettings" Target="../printerSettings/printerSettings1874.bin"/><Relationship Id="rId3" Type="http://schemas.openxmlformats.org/officeDocument/2006/relationships/printerSettings" Target="../printerSettings/printerSettings1851.bin"/><Relationship Id="rId21" Type="http://schemas.openxmlformats.org/officeDocument/2006/relationships/printerSettings" Target="../printerSettings/printerSettings1869.bin"/><Relationship Id="rId7" Type="http://schemas.openxmlformats.org/officeDocument/2006/relationships/printerSettings" Target="../printerSettings/printerSettings1855.bin"/><Relationship Id="rId12" Type="http://schemas.openxmlformats.org/officeDocument/2006/relationships/printerSettings" Target="../printerSettings/printerSettings1860.bin"/><Relationship Id="rId17" Type="http://schemas.openxmlformats.org/officeDocument/2006/relationships/printerSettings" Target="../printerSettings/printerSettings1865.bin"/><Relationship Id="rId25" Type="http://schemas.openxmlformats.org/officeDocument/2006/relationships/printerSettings" Target="../printerSettings/printerSettings1873.bin"/><Relationship Id="rId2" Type="http://schemas.openxmlformats.org/officeDocument/2006/relationships/printerSettings" Target="../printerSettings/printerSettings1850.bin"/><Relationship Id="rId16" Type="http://schemas.openxmlformats.org/officeDocument/2006/relationships/printerSettings" Target="../printerSettings/printerSettings1864.bin"/><Relationship Id="rId20" Type="http://schemas.openxmlformats.org/officeDocument/2006/relationships/printerSettings" Target="../printerSettings/printerSettings1868.bin"/><Relationship Id="rId29" Type="http://schemas.openxmlformats.org/officeDocument/2006/relationships/printerSettings" Target="../printerSettings/printerSettings1877.bin"/><Relationship Id="rId1" Type="http://schemas.openxmlformats.org/officeDocument/2006/relationships/printerSettings" Target="../printerSettings/printerSettings1849.bin"/><Relationship Id="rId6" Type="http://schemas.openxmlformats.org/officeDocument/2006/relationships/printerSettings" Target="../printerSettings/printerSettings1854.bin"/><Relationship Id="rId11" Type="http://schemas.openxmlformats.org/officeDocument/2006/relationships/printerSettings" Target="../printerSettings/printerSettings1859.bin"/><Relationship Id="rId24" Type="http://schemas.openxmlformats.org/officeDocument/2006/relationships/printerSettings" Target="../printerSettings/printerSettings1872.bin"/><Relationship Id="rId5" Type="http://schemas.openxmlformats.org/officeDocument/2006/relationships/printerSettings" Target="../printerSettings/printerSettings1853.bin"/><Relationship Id="rId15" Type="http://schemas.openxmlformats.org/officeDocument/2006/relationships/printerSettings" Target="../printerSettings/printerSettings1863.bin"/><Relationship Id="rId23" Type="http://schemas.openxmlformats.org/officeDocument/2006/relationships/printerSettings" Target="../printerSettings/printerSettings1871.bin"/><Relationship Id="rId28" Type="http://schemas.openxmlformats.org/officeDocument/2006/relationships/printerSettings" Target="../printerSettings/printerSettings1876.bin"/><Relationship Id="rId10" Type="http://schemas.openxmlformats.org/officeDocument/2006/relationships/printerSettings" Target="../printerSettings/printerSettings1858.bin"/><Relationship Id="rId19" Type="http://schemas.openxmlformats.org/officeDocument/2006/relationships/printerSettings" Target="../printerSettings/printerSettings1867.bin"/><Relationship Id="rId31" Type="http://schemas.openxmlformats.org/officeDocument/2006/relationships/drawing" Target="../drawings/drawing118.xml"/><Relationship Id="rId4" Type="http://schemas.openxmlformats.org/officeDocument/2006/relationships/printerSettings" Target="../printerSettings/printerSettings1852.bin"/><Relationship Id="rId9" Type="http://schemas.openxmlformats.org/officeDocument/2006/relationships/printerSettings" Target="../printerSettings/printerSettings1857.bin"/><Relationship Id="rId14" Type="http://schemas.openxmlformats.org/officeDocument/2006/relationships/printerSettings" Target="../printerSettings/printerSettings1862.bin"/><Relationship Id="rId22" Type="http://schemas.openxmlformats.org/officeDocument/2006/relationships/printerSettings" Target="../printerSettings/printerSettings1870.bin"/><Relationship Id="rId27" Type="http://schemas.openxmlformats.org/officeDocument/2006/relationships/printerSettings" Target="../printerSettings/printerSettings1875.bin"/><Relationship Id="rId30" Type="http://schemas.openxmlformats.org/officeDocument/2006/relationships/printerSettings" Target="../printerSettings/printerSettings1878.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1886.bin"/><Relationship Id="rId13" Type="http://schemas.openxmlformats.org/officeDocument/2006/relationships/printerSettings" Target="../printerSettings/printerSettings1891.bin"/><Relationship Id="rId18" Type="http://schemas.openxmlformats.org/officeDocument/2006/relationships/printerSettings" Target="../printerSettings/printerSettings1896.bin"/><Relationship Id="rId26" Type="http://schemas.openxmlformats.org/officeDocument/2006/relationships/printerSettings" Target="../printerSettings/printerSettings1904.bin"/><Relationship Id="rId3" Type="http://schemas.openxmlformats.org/officeDocument/2006/relationships/printerSettings" Target="../printerSettings/printerSettings1881.bin"/><Relationship Id="rId21" Type="http://schemas.openxmlformats.org/officeDocument/2006/relationships/printerSettings" Target="../printerSettings/printerSettings1899.bin"/><Relationship Id="rId7" Type="http://schemas.openxmlformats.org/officeDocument/2006/relationships/printerSettings" Target="../printerSettings/printerSettings1885.bin"/><Relationship Id="rId12" Type="http://schemas.openxmlformats.org/officeDocument/2006/relationships/printerSettings" Target="../printerSettings/printerSettings1890.bin"/><Relationship Id="rId17" Type="http://schemas.openxmlformats.org/officeDocument/2006/relationships/printerSettings" Target="../printerSettings/printerSettings1895.bin"/><Relationship Id="rId25" Type="http://schemas.openxmlformats.org/officeDocument/2006/relationships/printerSettings" Target="../printerSettings/printerSettings1903.bin"/><Relationship Id="rId2" Type="http://schemas.openxmlformats.org/officeDocument/2006/relationships/printerSettings" Target="../printerSettings/printerSettings1880.bin"/><Relationship Id="rId16" Type="http://schemas.openxmlformats.org/officeDocument/2006/relationships/printerSettings" Target="../printerSettings/printerSettings1894.bin"/><Relationship Id="rId20" Type="http://schemas.openxmlformats.org/officeDocument/2006/relationships/printerSettings" Target="../printerSettings/printerSettings1898.bin"/><Relationship Id="rId29" Type="http://schemas.openxmlformats.org/officeDocument/2006/relationships/printerSettings" Target="../printerSettings/printerSettings1907.bin"/><Relationship Id="rId1" Type="http://schemas.openxmlformats.org/officeDocument/2006/relationships/printerSettings" Target="../printerSettings/printerSettings1879.bin"/><Relationship Id="rId6" Type="http://schemas.openxmlformats.org/officeDocument/2006/relationships/printerSettings" Target="../printerSettings/printerSettings1884.bin"/><Relationship Id="rId11" Type="http://schemas.openxmlformats.org/officeDocument/2006/relationships/printerSettings" Target="../printerSettings/printerSettings1889.bin"/><Relationship Id="rId24" Type="http://schemas.openxmlformats.org/officeDocument/2006/relationships/printerSettings" Target="../printerSettings/printerSettings1902.bin"/><Relationship Id="rId5" Type="http://schemas.openxmlformats.org/officeDocument/2006/relationships/printerSettings" Target="../printerSettings/printerSettings1883.bin"/><Relationship Id="rId15" Type="http://schemas.openxmlformats.org/officeDocument/2006/relationships/printerSettings" Target="../printerSettings/printerSettings1893.bin"/><Relationship Id="rId23" Type="http://schemas.openxmlformats.org/officeDocument/2006/relationships/printerSettings" Target="../printerSettings/printerSettings1901.bin"/><Relationship Id="rId28" Type="http://schemas.openxmlformats.org/officeDocument/2006/relationships/printerSettings" Target="../printerSettings/printerSettings1906.bin"/><Relationship Id="rId10" Type="http://schemas.openxmlformats.org/officeDocument/2006/relationships/printerSettings" Target="../printerSettings/printerSettings1888.bin"/><Relationship Id="rId19" Type="http://schemas.openxmlformats.org/officeDocument/2006/relationships/printerSettings" Target="../printerSettings/printerSettings1897.bin"/><Relationship Id="rId31" Type="http://schemas.openxmlformats.org/officeDocument/2006/relationships/drawing" Target="../drawings/drawing120.xml"/><Relationship Id="rId4" Type="http://schemas.openxmlformats.org/officeDocument/2006/relationships/printerSettings" Target="../printerSettings/printerSettings1882.bin"/><Relationship Id="rId9" Type="http://schemas.openxmlformats.org/officeDocument/2006/relationships/printerSettings" Target="../printerSettings/printerSettings1887.bin"/><Relationship Id="rId14" Type="http://schemas.openxmlformats.org/officeDocument/2006/relationships/printerSettings" Target="../printerSettings/printerSettings1892.bin"/><Relationship Id="rId22" Type="http://schemas.openxmlformats.org/officeDocument/2006/relationships/printerSettings" Target="../printerSettings/printerSettings1900.bin"/><Relationship Id="rId27" Type="http://schemas.openxmlformats.org/officeDocument/2006/relationships/printerSettings" Target="../printerSettings/printerSettings1905.bin"/><Relationship Id="rId30" Type="http://schemas.openxmlformats.org/officeDocument/2006/relationships/printerSettings" Target="../printerSettings/printerSettings1908.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1916.bin"/><Relationship Id="rId13" Type="http://schemas.openxmlformats.org/officeDocument/2006/relationships/printerSettings" Target="../printerSettings/printerSettings1921.bin"/><Relationship Id="rId18" Type="http://schemas.openxmlformats.org/officeDocument/2006/relationships/printerSettings" Target="../printerSettings/printerSettings1926.bin"/><Relationship Id="rId26" Type="http://schemas.openxmlformats.org/officeDocument/2006/relationships/printerSettings" Target="../printerSettings/printerSettings1934.bin"/><Relationship Id="rId3" Type="http://schemas.openxmlformats.org/officeDocument/2006/relationships/printerSettings" Target="../printerSettings/printerSettings1911.bin"/><Relationship Id="rId21" Type="http://schemas.openxmlformats.org/officeDocument/2006/relationships/printerSettings" Target="../printerSettings/printerSettings1929.bin"/><Relationship Id="rId7" Type="http://schemas.openxmlformats.org/officeDocument/2006/relationships/printerSettings" Target="../printerSettings/printerSettings1915.bin"/><Relationship Id="rId12" Type="http://schemas.openxmlformats.org/officeDocument/2006/relationships/printerSettings" Target="../printerSettings/printerSettings1920.bin"/><Relationship Id="rId17" Type="http://schemas.openxmlformats.org/officeDocument/2006/relationships/printerSettings" Target="../printerSettings/printerSettings1925.bin"/><Relationship Id="rId25" Type="http://schemas.openxmlformats.org/officeDocument/2006/relationships/printerSettings" Target="../printerSettings/printerSettings1933.bin"/><Relationship Id="rId2" Type="http://schemas.openxmlformats.org/officeDocument/2006/relationships/printerSettings" Target="../printerSettings/printerSettings1910.bin"/><Relationship Id="rId16" Type="http://schemas.openxmlformats.org/officeDocument/2006/relationships/printerSettings" Target="../printerSettings/printerSettings1924.bin"/><Relationship Id="rId20" Type="http://schemas.openxmlformats.org/officeDocument/2006/relationships/printerSettings" Target="../printerSettings/printerSettings1928.bin"/><Relationship Id="rId29" Type="http://schemas.openxmlformats.org/officeDocument/2006/relationships/printerSettings" Target="../printerSettings/printerSettings1937.bin"/><Relationship Id="rId1" Type="http://schemas.openxmlformats.org/officeDocument/2006/relationships/printerSettings" Target="../printerSettings/printerSettings1909.bin"/><Relationship Id="rId6" Type="http://schemas.openxmlformats.org/officeDocument/2006/relationships/printerSettings" Target="../printerSettings/printerSettings1914.bin"/><Relationship Id="rId11" Type="http://schemas.openxmlformats.org/officeDocument/2006/relationships/printerSettings" Target="../printerSettings/printerSettings1919.bin"/><Relationship Id="rId24" Type="http://schemas.openxmlformats.org/officeDocument/2006/relationships/printerSettings" Target="../printerSettings/printerSettings1932.bin"/><Relationship Id="rId5" Type="http://schemas.openxmlformats.org/officeDocument/2006/relationships/printerSettings" Target="../printerSettings/printerSettings1913.bin"/><Relationship Id="rId15" Type="http://schemas.openxmlformats.org/officeDocument/2006/relationships/printerSettings" Target="../printerSettings/printerSettings1923.bin"/><Relationship Id="rId23" Type="http://schemas.openxmlformats.org/officeDocument/2006/relationships/printerSettings" Target="../printerSettings/printerSettings1931.bin"/><Relationship Id="rId28" Type="http://schemas.openxmlformats.org/officeDocument/2006/relationships/printerSettings" Target="../printerSettings/printerSettings1936.bin"/><Relationship Id="rId10" Type="http://schemas.openxmlformats.org/officeDocument/2006/relationships/printerSettings" Target="../printerSettings/printerSettings1918.bin"/><Relationship Id="rId19" Type="http://schemas.openxmlformats.org/officeDocument/2006/relationships/printerSettings" Target="../printerSettings/printerSettings1927.bin"/><Relationship Id="rId31" Type="http://schemas.openxmlformats.org/officeDocument/2006/relationships/drawing" Target="../drawings/drawing122.xml"/><Relationship Id="rId4" Type="http://schemas.openxmlformats.org/officeDocument/2006/relationships/printerSettings" Target="../printerSettings/printerSettings1912.bin"/><Relationship Id="rId9" Type="http://schemas.openxmlformats.org/officeDocument/2006/relationships/printerSettings" Target="../printerSettings/printerSettings1917.bin"/><Relationship Id="rId14" Type="http://schemas.openxmlformats.org/officeDocument/2006/relationships/printerSettings" Target="../printerSettings/printerSettings1922.bin"/><Relationship Id="rId22" Type="http://schemas.openxmlformats.org/officeDocument/2006/relationships/printerSettings" Target="../printerSettings/printerSettings1930.bin"/><Relationship Id="rId27" Type="http://schemas.openxmlformats.org/officeDocument/2006/relationships/printerSettings" Target="../printerSettings/printerSettings1935.bin"/><Relationship Id="rId30" Type="http://schemas.openxmlformats.org/officeDocument/2006/relationships/printerSettings" Target="../printerSettings/printerSettings1938.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1946.bin"/><Relationship Id="rId13" Type="http://schemas.openxmlformats.org/officeDocument/2006/relationships/printerSettings" Target="../printerSettings/printerSettings1951.bin"/><Relationship Id="rId18" Type="http://schemas.openxmlformats.org/officeDocument/2006/relationships/printerSettings" Target="../printerSettings/printerSettings1956.bin"/><Relationship Id="rId26" Type="http://schemas.openxmlformats.org/officeDocument/2006/relationships/printerSettings" Target="../printerSettings/printerSettings1964.bin"/><Relationship Id="rId3" Type="http://schemas.openxmlformats.org/officeDocument/2006/relationships/printerSettings" Target="../printerSettings/printerSettings1941.bin"/><Relationship Id="rId21" Type="http://schemas.openxmlformats.org/officeDocument/2006/relationships/printerSettings" Target="../printerSettings/printerSettings1959.bin"/><Relationship Id="rId7" Type="http://schemas.openxmlformats.org/officeDocument/2006/relationships/printerSettings" Target="../printerSettings/printerSettings1945.bin"/><Relationship Id="rId12" Type="http://schemas.openxmlformats.org/officeDocument/2006/relationships/printerSettings" Target="../printerSettings/printerSettings1950.bin"/><Relationship Id="rId17" Type="http://schemas.openxmlformats.org/officeDocument/2006/relationships/printerSettings" Target="../printerSettings/printerSettings1955.bin"/><Relationship Id="rId25" Type="http://schemas.openxmlformats.org/officeDocument/2006/relationships/printerSettings" Target="../printerSettings/printerSettings1963.bin"/><Relationship Id="rId2" Type="http://schemas.openxmlformats.org/officeDocument/2006/relationships/printerSettings" Target="../printerSettings/printerSettings1940.bin"/><Relationship Id="rId16" Type="http://schemas.openxmlformats.org/officeDocument/2006/relationships/printerSettings" Target="../printerSettings/printerSettings1954.bin"/><Relationship Id="rId20" Type="http://schemas.openxmlformats.org/officeDocument/2006/relationships/printerSettings" Target="../printerSettings/printerSettings1958.bin"/><Relationship Id="rId29" Type="http://schemas.openxmlformats.org/officeDocument/2006/relationships/printerSettings" Target="../printerSettings/printerSettings1967.bin"/><Relationship Id="rId1" Type="http://schemas.openxmlformats.org/officeDocument/2006/relationships/printerSettings" Target="../printerSettings/printerSettings1939.bin"/><Relationship Id="rId6" Type="http://schemas.openxmlformats.org/officeDocument/2006/relationships/printerSettings" Target="../printerSettings/printerSettings1944.bin"/><Relationship Id="rId11" Type="http://schemas.openxmlformats.org/officeDocument/2006/relationships/printerSettings" Target="../printerSettings/printerSettings1949.bin"/><Relationship Id="rId24" Type="http://schemas.openxmlformats.org/officeDocument/2006/relationships/printerSettings" Target="../printerSettings/printerSettings1962.bin"/><Relationship Id="rId5" Type="http://schemas.openxmlformats.org/officeDocument/2006/relationships/printerSettings" Target="../printerSettings/printerSettings1943.bin"/><Relationship Id="rId15" Type="http://schemas.openxmlformats.org/officeDocument/2006/relationships/printerSettings" Target="../printerSettings/printerSettings1953.bin"/><Relationship Id="rId23" Type="http://schemas.openxmlformats.org/officeDocument/2006/relationships/printerSettings" Target="../printerSettings/printerSettings1961.bin"/><Relationship Id="rId28" Type="http://schemas.openxmlformats.org/officeDocument/2006/relationships/printerSettings" Target="../printerSettings/printerSettings1966.bin"/><Relationship Id="rId10" Type="http://schemas.openxmlformats.org/officeDocument/2006/relationships/printerSettings" Target="../printerSettings/printerSettings1948.bin"/><Relationship Id="rId19" Type="http://schemas.openxmlformats.org/officeDocument/2006/relationships/printerSettings" Target="../printerSettings/printerSettings1957.bin"/><Relationship Id="rId31" Type="http://schemas.openxmlformats.org/officeDocument/2006/relationships/drawing" Target="../drawings/drawing124.xml"/><Relationship Id="rId4" Type="http://schemas.openxmlformats.org/officeDocument/2006/relationships/printerSettings" Target="../printerSettings/printerSettings1942.bin"/><Relationship Id="rId9" Type="http://schemas.openxmlformats.org/officeDocument/2006/relationships/printerSettings" Target="../printerSettings/printerSettings1947.bin"/><Relationship Id="rId14" Type="http://schemas.openxmlformats.org/officeDocument/2006/relationships/printerSettings" Target="../printerSettings/printerSettings1952.bin"/><Relationship Id="rId22" Type="http://schemas.openxmlformats.org/officeDocument/2006/relationships/printerSettings" Target="../printerSettings/printerSettings1960.bin"/><Relationship Id="rId27" Type="http://schemas.openxmlformats.org/officeDocument/2006/relationships/printerSettings" Target="../printerSettings/printerSettings1965.bin"/><Relationship Id="rId30" Type="http://schemas.openxmlformats.org/officeDocument/2006/relationships/printerSettings" Target="../printerSettings/printerSettings1968.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1976.bin"/><Relationship Id="rId13" Type="http://schemas.openxmlformats.org/officeDocument/2006/relationships/printerSettings" Target="../printerSettings/printerSettings1981.bin"/><Relationship Id="rId18" Type="http://schemas.openxmlformats.org/officeDocument/2006/relationships/printerSettings" Target="../printerSettings/printerSettings1986.bin"/><Relationship Id="rId26" Type="http://schemas.openxmlformats.org/officeDocument/2006/relationships/printerSettings" Target="../printerSettings/printerSettings1994.bin"/><Relationship Id="rId3" Type="http://schemas.openxmlformats.org/officeDocument/2006/relationships/printerSettings" Target="../printerSettings/printerSettings1971.bin"/><Relationship Id="rId21" Type="http://schemas.openxmlformats.org/officeDocument/2006/relationships/printerSettings" Target="../printerSettings/printerSettings1989.bin"/><Relationship Id="rId7" Type="http://schemas.openxmlformats.org/officeDocument/2006/relationships/printerSettings" Target="../printerSettings/printerSettings1975.bin"/><Relationship Id="rId12" Type="http://schemas.openxmlformats.org/officeDocument/2006/relationships/printerSettings" Target="../printerSettings/printerSettings1980.bin"/><Relationship Id="rId17" Type="http://schemas.openxmlformats.org/officeDocument/2006/relationships/printerSettings" Target="../printerSettings/printerSettings1985.bin"/><Relationship Id="rId25" Type="http://schemas.openxmlformats.org/officeDocument/2006/relationships/printerSettings" Target="../printerSettings/printerSettings1993.bin"/><Relationship Id="rId2" Type="http://schemas.openxmlformats.org/officeDocument/2006/relationships/printerSettings" Target="../printerSettings/printerSettings1970.bin"/><Relationship Id="rId16" Type="http://schemas.openxmlformats.org/officeDocument/2006/relationships/printerSettings" Target="../printerSettings/printerSettings1984.bin"/><Relationship Id="rId20" Type="http://schemas.openxmlformats.org/officeDocument/2006/relationships/printerSettings" Target="../printerSettings/printerSettings1988.bin"/><Relationship Id="rId29" Type="http://schemas.openxmlformats.org/officeDocument/2006/relationships/printerSettings" Target="../printerSettings/printerSettings1997.bin"/><Relationship Id="rId1" Type="http://schemas.openxmlformats.org/officeDocument/2006/relationships/printerSettings" Target="../printerSettings/printerSettings1969.bin"/><Relationship Id="rId6" Type="http://schemas.openxmlformats.org/officeDocument/2006/relationships/printerSettings" Target="../printerSettings/printerSettings1974.bin"/><Relationship Id="rId11" Type="http://schemas.openxmlformats.org/officeDocument/2006/relationships/printerSettings" Target="../printerSettings/printerSettings1979.bin"/><Relationship Id="rId24" Type="http://schemas.openxmlformats.org/officeDocument/2006/relationships/printerSettings" Target="../printerSettings/printerSettings1992.bin"/><Relationship Id="rId5" Type="http://schemas.openxmlformats.org/officeDocument/2006/relationships/printerSettings" Target="../printerSettings/printerSettings1973.bin"/><Relationship Id="rId15" Type="http://schemas.openxmlformats.org/officeDocument/2006/relationships/printerSettings" Target="../printerSettings/printerSettings1983.bin"/><Relationship Id="rId23" Type="http://schemas.openxmlformats.org/officeDocument/2006/relationships/printerSettings" Target="../printerSettings/printerSettings1991.bin"/><Relationship Id="rId28" Type="http://schemas.openxmlformats.org/officeDocument/2006/relationships/printerSettings" Target="../printerSettings/printerSettings1996.bin"/><Relationship Id="rId10" Type="http://schemas.openxmlformats.org/officeDocument/2006/relationships/printerSettings" Target="../printerSettings/printerSettings1978.bin"/><Relationship Id="rId19" Type="http://schemas.openxmlformats.org/officeDocument/2006/relationships/printerSettings" Target="../printerSettings/printerSettings1987.bin"/><Relationship Id="rId31" Type="http://schemas.openxmlformats.org/officeDocument/2006/relationships/drawing" Target="../drawings/drawing126.xml"/><Relationship Id="rId4" Type="http://schemas.openxmlformats.org/officeDocument/2006/relationships/printerSettings" Target="../printerSettings/printerSettings1972.bin"/><Relationship Id="rId9" Type="http://schemas.openxmlformats.org/officeDocument/2006/relationships/printerSettings" Target="../printerSettings/printerSettings1977.bin"/><Relationship Id="rId14" Type="http://schemas.openxmlformats.org/officeDocument/2006/relationships/printerSettings" Target="../printerSettings/printerSettings1982.bin"/><Relationship Id="rId22" Type="http://schemas.openxmlformats.org/officeDocument/2006/relationships/printerSettings" Target="../printerSettings/printerSettings1990.bin"/><Relationship Id="rId27" Type="http://schemas.openxmlformats.org/officeDocument/2006/relationships/printerSettings" Target="../printerSettings/printerSettings1995.bin"/><Relationship Id="rId30" Type="http://schemas.openxmlformats.org/officeDocument/2006/relationships/printerSettings" Target="../printerSettings/printerSettings1998.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2006.bin"/><Relationship Id="rId13" Type="http://schemas.openxmlformats.org/officeDocument/2006/relationships/printerSettings" Target="../printerSettings/printerSettings2011.bin"/><Relationship Id="rId18" Type="http://schemas.openxmlformats.org/officeDocument/2006/relationships/printerSettings" Target="../printerSettings/printerSettings2016.bin"/><Relationship Id="rId26" Type="http://schemas.openxmlformats.org/officeDocument/2006/relationships/printerSettings" Target="../printerSettings/printerSettings2024.bin"/><Relationship Id="rId3" Type="http://schemas.openxmlformats.org/officeDocument/2006/relationships/printerSettings" Target="../printerSettings/printerSettings2001.bin"/><Relationship Id="rId21" Type="http://schemas.openxmlformats.org/officeDocument/2006/relationships/printerSettings" Target="../printerSettings/printerSettings2019.bin"/><Relationship Id="rId7" Type="http://schemas.openxmlformats.org/officeDocument/2006/relationships/printerSettings" Target="../printerSettings/printerSettings2005.bin"/><Relationship Id="rId12" Type="http://schemas.openxmlformats.org/officeDocument/2006/relationships/printerSettings" Target="../printerSettings/printerSettings2010.bin"/><Relationship Id="rId17" Type="http://schemas.openxmlformats.org/officeDocument/2006/relationships/printerSettings" Target="../printerSettings/printerSettings2015.bin"/><Relationship Id="rId25" Type="http://schemas.openxmlformats.org/officeDocument/2006/relationships/printerSettings" Target="../printerSettings/printerSettings2023.bin"/><Relationship Id="rId2" Type="http://schemas.openxmlformats.org/officeDocument/2006/relationships/printerSettings" Target="../printerSettings/printerSettings2000.bin"/><Relationship Id="rId16" Type="http://schemas.openxmlformats.org/officeDocument/2006/relationships/printerSettings" Target="../printerSettings/printerSettings2014.bin"/><Relationship Id="rId20" Type="http://schemas.openxmlformats.org/officeDocument/2006/relationships/printerSettings" Target="../printerSettings/printerSettings2018.bin"/><Relationship Id="rId29" Type="http://schemas.openxmlformats.org/officeDocument/2006/relationships/printerSettings" Target="../printerSettings/printerSettings2027.bin"/><Relationship Id="rId1" Type="http://schemas.openxmlformats.org/officeDocument/2006/relationships/printerSettings" Target="../printerSettings/printerSettings1999.bin"/><Relationship Id="rId6" Type="http://schemas.openxmlformats.org/officeDocument/2006/relationships/printerSettings" Target="../printerSettings/printerSettings2004.bin"/><Relationship Id="rId11" Type="http://schemas.openxmlformats.org/officeDocument/2006/relationships/printerSettings" Target="../printerSettings/printerSettings2009.bin"/><Relationship Id="rId24" Type="http://schemas.openxmlformats.org/officeDocument/2006/relationships/printerSettings" Target="../printerSettings/printerSettings2022.bin"/><Relationship Id="rId5" Type="http://schemas.openxmlformats.org/officeDocument/2006/relationships/printerSettings" Target="../printerSettings/printerSettings2003.bin"/><Relationship Id="rId15" Type="http://schemas.openxmlformats.org/officeDocument/2006/relationships/printerSettings" Target="../printerSettings/printerSettings2013.bin"/><Relationship Id="rId23" Type="http://schemas.openxmlformats.org/officeDocument/2006/relationships/printerSettings" Target="../printerSettings/printerSettings2021.bin"/><Relationship Id="rId28" Type="http://schemas.openxmlformats.org/officeDocument/2006/relationships/printerSettings" Target="../printerSettings/printerSettings2026.bin"/><Relationship Id="rId10" Type="http://schemas.openxmlformats.org/officeDocument/2006/relationships/printerSettings" Target="../printerSettings/printerSettings2008.bin"/><Relationship Id="rId19" Type="http://schemas.openxmlformats.org/officeDocument/2006/relationships/printerSettings" Target="../printerSettings/printerSettings2017.bin"/><Relationship Id="rId31" Type="http://schemas.openxmlformats.org/officeDocument/2006/relationships/drawing" Target="../drawings/drawing128.xml"/><Relationship Id="rId4" Type="http://schemas.openxmlformats.org/officeDocument/2006/relationships/printerSettings" Target="../printerSettings/printerSettings2002.bin"/><Relationship Id="rId9" Type="http://schemas.openxmlformats.org/officeDocument/2006/relationships/printerSettings" Target="../printerSettings/printerSettings2007.bin"/><Relationship Id="rId14" Type="http://schemas.openxmlformats.org/officeDocument/2006/relationships/printerSettings" Target="../printerSettings/printerSettings2012.bin"/><Relationship Id="rId22" Type="http://schemas.openxmlformats.org/officeDocument/2006/relationships/printerSettings" Target="../printerSettings/printerSettings2020.bin"/><Relationship Id="rId27" Type="http://schemas.openxmlformats.org/officeDocument/2006/relationships/printerSettings" Target="../printerSettings/printerSettings2025.bin"/><Relationship Id="rId30" Type="http://schemas.openxmlformats.org/officeDocument/2006/relationships/printerSettings" Target="../printerSettings/printerSettings2028.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2036.bin"/><Relationship Id="rId13" Type="http://schemas.openxmlformats.org/officeDocument/2006/relationships/printerSettings" Target="../printerSettings/printerSettings2041.bin"/><Relationship Id="rId18" Type="http://schemas.openxmlformats.org/officeDocument/2006/relationships/printerSettings" Target="../printerSettings/printerSettings2046.bin"/><Relationship Id="rId26" Type="http://schemas.openxmlformats.org/officeDocument/2006/relationships/printerSettings" Target="../printerSettings/printerSettings2054.bin"/><Relationship Id="rId3" Type="http://schemas.openxmlformats.org/officeDocument/2006/relationships/printerSettings" Target="../printerSettings/printerSettings2031.bin"/><Relationship Id="rId21" Type="http://schemas.openxmlformats.org/officeDocument/2006/relationships/printerSettings" Target="../printerSettings/printerSettings2049.bin"/><Relationship Id="rId7" Type="http://schemas.openxmlformats.org/officeDocument/2006/relationships/printerSettings" Target="../printerSettings/printerSettings2035.bin"/><Relationship Id="rId12" Type="http://schemas.openxmlformats.org/officeDocument/2006/relationships/printerSettings" Target="../printerSettings/printerSettings2040.bin"/><Relationship Id="rId17" Type="http://schemas.openxmlformats.org/officeDocument/2006/relationships/printerSettings" Target="../printerSettings/printerSettings2045.bin"/><Relationship Id="rId25" Type="http://schemas.openxmlformats.org/officeDocument/2006/relationships/printerSettings" Target="../printerSettings/printerSettings2053.bin"/><Relationship Id="rId2" Type="http://schemas.openxmlformats.org/officeDocument/2006/relationships/printerSettings" Target="../printerSettings/printerSettings2030.bin"/><Relationship Id="rId16" Type="http://schemas.openxmlformats.org/officeDocument/2006/relationships/printerSettings" Target="../printerSettings/printerSettings2044.bin"/><Relationship Id="rId20" Type="http://schemas.openxmlformats.org/officeDocument/2006/relationships/printerSettings" Target="../printerSettings/printerSettings2048.bin"/><Relationship Id="rId29" Type="http://schemas.openxmlformats.org/officeDocument/2006/relationships/printerSettings" Target="../printerSettings/printerSettings2057.bin"/><Relationship Id="rId1" Type="http://schemas.openxmlformats.org/officeDocument/2006/relationships/printerSettings" Target="../printerSettings/printerSettings2029.bin"/><Relationship Id="rId6" Type="http://schemas.openxmlformats.org/officeDocument/2006/relationships/printerSettings" Target="../printerSettings/printerSettings2034.bin"/><Relationship Id="rId11" Type="http://schemas.openxmlformats.org/officeDocument/2006/relationships/printerSettings" Target="../printerSettings/printerSettings2039.bin"/><Relationship Id="rId24" Type="http://schemas.openxmlformats.org/officeDocument/2006/relationships/printerSettings" Target="../printerSettings/printerSettings2052.bin"/><Relationship Id="rId5" Type="http://schemas.openxmlformats.org/officeDocument/2006/relationships/printerSettings" Target="../printerSettings/printerSettings2033.bin"/><Relationship Id="rId15" Type="http://schemas.openxmlformats.org/officeDocument/2006/relationships/printerSettings" Target="../printerSettings/printerSettings2043.bin"/><Relationship Id="rId23" Type="http://schemas.openxmlformats.org/officeDocument/2006/relationships/printerSettings" Target="../printerSettings/printerSettings2051.bin"/><Relationship Id="rId28" Type="http://schemas.openxmlformats.org/officeDocument/2006/relationships/printerSettings" Target="../printerSettings/printerSettings2056.bin"/><Relationship Id="rId10" Type="http://schemas.openxmlformats.org/officeDocument/2006/relationships/printerSettings" Target="../printerSettings/printerSettings2038.bin"/><Relationship Id="rId19" Type="http://schemas.openxmlformats.org/officeDocument/2006/relationships/printerSettings" Target="../printerSettings/printerSettings2047.bin"/><Relationship Id="rId31" Type="http://schemas.openxmlformats.org/officeDocument/2006/relationships/drawing" Target="../drawings/drawing130.xml"/><Relationship Id="rId4" Type="http://schemas.openxmlformats.org/officeDocument/2006/relationships/printerSettings" Target="../printerSettings/printerSettings2032.bin"/><Relationship Id="rId9" Type="http://schemas.openxmlformats.org/officeDocument/2006/relationships/printerSettings" Target="../printerSettings/printerSettings2037.bin"/><Relationship Id="rId14" Type="http://schemas.openxmlformats.org/officeDocument/2006/relationships/printerSettings" Target="../printerSettings/printerSettings2042.bin"/><Relationship Id="rId22" Type="http://schemas.openxmlformats.org/officeDocument/2006/relationships/printerSettings" Target="../printerSettings/printerSettings2050.bin"/><Relationship Id="rId27" Type="http://schemas.openxmlformats.org/officeDocument/2006/relationships/printerSettings" Target="../printerSettings/printerSettings2055.bin"/><Relationship Id="rId30" Type="http://schemas.openxmlformats.org/officeDocument/2006/relationships/printerSettings" Target="../printerSettings/printerSettings2058.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18" Type="http://schemas.openxmlformats.org/officeDocument/2006/relationships/printerSettings" Target="../printerSettings/printerSettings186.bin"/><Relationship Id="rId26" Type="http://schemas.openxmlformats.org/officeDocument/2006/relationships/printerSettings" Target="../printerSettings/printerSettings194.bin"/><Relationship Id="rId3" Type="http://schemas.openxmlformats.org/officeDocument/2006/relationships/printerSettings" Target="../printerSettings/printerSettings171.bin"/><Relationship Id="rId21" Type="http://schemas.openxmlformats.org/officeDocument/2006/relationships/printerSettings" Target="../printerSettings/printerSettings189.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17" Type="http://schemas.openxmlformats.org/officeDocument/2006/relationships/printerSettings" Target="../printerSettings/printerSettings185.bin"/><Relationship Id="rId25" Type="http://schemas.openxmlformats.org/officeDocument/2006/relationships/printerSettings" Target="../printerSettings/printerSettings193.bin"/><Relationship Id="rId2" Type="http://schemas.openxmlformats.org/officeDocument/2006/relationships/printerSettings" Target="../printerSettings/printerSettings170.bin"/><Relationship Id="rId16" Type="http://schemas.openxmlformats.org/officeDocument/2006/relationships/printerSettings" Target="../printerSettings/printerSettings184.bin"/><Relationship Id="rId20" Type="http://schemas.openxmlformats.org/officeDocument/2006/relationships/printerSettings" Target="../printerSettings/printerSettings188.bin"/><Relationship Id="rId29" Type="http://schemas.openxmlformats.org/officeDocument/2006/relationships/printerSettings" Target="../printerSettings/printerSettings197.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24" Type="http://schemas.openxmlformats.org/officeDocument/2006/relationships/printerSettings" Target="../printerSettings/printerSettings192.bin"/><Relationship Id="rId5" Type="http://schemas.openxmlformats.org/officeDocument/2006/relationships/printerSettings" Target="../printerSettings/printerSettings173.bin"/><Relationship Id="rId15" Type="http://schemas.openxmlformats.org/officeDocument/2006/relationships/printerSettings" Target="../printerSettings/printerSettings183.bin"/><Relationship Id="rId23" Type="http://schemas.openxmlformats.org/officeDocument/2006/relationships/printerSettings" Target="../printerSettings/printerSettings191.bin"/><Relationship Id="rId28" Type="http://schemas.openxmlformats.org/officeDocument/2006/relationships/printerSettings" Target="../printerSettings/printerSettings196.bin"/><Relationship Id="rId10" Type="http://schemas.openxmlformats.org/officeDocument/2006/relationships/printerSettings" Target="../printerSettings/printerSettings178.bin"/><Relationship Id="rId19" Type="http://schemas.openxmlformats.org/officeDocument/2006/relationships/printerSettings" Target="../printerSettings/printerSettings187.bin"/><Relationship Id="rId31" Type="http://schemas.openxmlformats.org/officeDocument/2006/relationships/drawing" Target="../drawings/drawing7.xml"/><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 Id="rId22" Type="http://schemas.openxmlformats.org/officeDocument/2006/relationships/printerSettings" Target="../printerSettings/printerSettings190.bin"/><Relationship Id="rId27" Type="http://schemas.openxmlformats.org/officeDocument/2006/relationships/printerSettings" Target="../printerSettings/printerSettings195.bin"/><Relationship Id="rId30" Type="http://schemas.openxmlformats.org/officeDocument/2006/relationships/printerSettings" Target="../printerSettings/printerSettings198.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2066.bin"/><Relationship Id="rId13" Type="http://schemas.openxmlformats.org/officeDocument/2006/relationships/printerSettings" Target="../printerSettings/printerSettings2071.bin"/><Relationship Id="rId18" Type="http://schemas.openxmlformats.org/officeDocument/2006/relationships/printerSettings" Target="../printerSettings/printerSettings2076.bin"/><Relationship Id="rId26" Type="http://schemas.openxmlformats.org/officeDocument/2006/relationships/printerSettings" Target="../printerSettings/printerSettings2084.bin"/><Relationship Id="rId3" Type="http://schemas.openxmlformats.org/officeDocument/2006/relationships/printerSettings" Target="../printerSettings/printerSettings2061.bin"/><Relationship Id="rId21" Type="http://schemas.openxmlformats.org/officeDocument/2006/relationships/printerSettings" Target="../printerSettings/printerSettings2079.bin"/><Relationship Id="rId7" Type="http://schemas.openxmlformats.org/officeDocument/2006/relationships/printerSettings" Target="../printerSettings/printerSettings2065.bin"/><Relationship Id="rId12" Type="http://schemas.openxmlformats.org/officeDocument/2006/relationships/printerSettings" Target="../printerSettings/printerSettings2070.bin"/><Relationship Id="rId17" Type="http://schemas.openxmlformats.org/officeDocument/2006/relationships/printerSettings" Target="../printerSettings/printerSettings2075.bin"/><Relationship Id="rId25" Type="http://schemas.openxmlformats.org/officeDocument/2006/relationships/printerSettings" Target="../printerSettings/printerSettings2083.bin"/><Relationship Id="rId2" Type="http://schemas.openxmlformats.org/officeDocument/2006/relationships/printerSettings" Target="../printerSettings/printerSettings2060.bin"/><Relationship Id="rId16" Type="http://schemas.openxmlformats.org/officeDocument/2006/relationships/printerSettings" Target="../printerSettings/printerSettings2074.bin"/><Relationship Id="rId20" Type="http://schemas.openxmlformats.org/officeDocument/2006/relationships/printerSettings" Target="../printerSettings/printerSettings2078.bin"/><Relationship Id="rId29" Type="http://schemas.openxmlformats.org/officeDocument/2006/relationships/printerSettings" Target="../printerSettings/printerSettings2087.bin"/><Relationship Id="rId1" Type="http://schemas.openxmlformats.org/officeDocument/2006/relationships/printerSettings" Target="../printerSettings/printerSettings2059.bin"/><Relationship Id="rId6" Type="http://schemas.openxmlformats.org/officeDocument/2006/relationships/printerSettings" Target="../printerSettings/printerSettings2064.bin"/><Relationship Id="rId11" Type="http://schemas.openxmlformats.org/officeDocument/2006/relationships/printerSettings" Target="../printerSettings/printerSettings2069.bin"/><Relationship Id="rId24" Type="http://schemas.openxmlformats.org/officeDocument/2006/relationships/printerSettings" Target="../printerSettings/printerSettings2082.bin"/><Relationship Id="rId5" Type="http://schemas.openxmlformats.org/officeDocument/2006/relationships/printerSettings" Target="../printerSettings/printerSettings2063.bin"/><Relationship Id="rId15" Type="http://schemas.openxmlformats.org/officeDocument/2006/relationships/printerSettings" Target="../printerSettings/printerSettings2073.bin"/><Relationship Id="rId23" Type="http://schemas.openxmlformats.org/officeDocument/2006/relationships/printerSettings" Target="../printerSettings/printerSettings2081.bin"/><Relationship Id="rId28" Type="http://schemas.openxmlformats.org/officeDocument/2006/relationships/printerSettings" Target="../printerSettings/printerSettings2086.bin"/><Relationship Id="rId10" Type="http://schemas.openxmlformats.org/officeDocument/2006/relationships/printerSettings" Target="../printerSettings/printerSettings2068.bin"/><Relationship Id="rId19" Type="http://schemas.openxmlformats.org/officeDocument/2006/relationships/printerSettings" Target="../printerSettings/printerSettings2077.bin"/><Relationship Id="rId31" Type="http://schemas.openxmlformats.org/officeDocument/2006/relationships/drawing" Target="../drawings/drawing132.xml"/><Relationship Id="rId4" Type="http://schemas.openxmlformats.org/officeDocument/2006/relationships/printerSettings" Target="../printerSettings/printerSettings2062.bin"/><Relationship Id="rId9" Type="http://schemas.openxmlformats.org/officeDocument/2006/relationships/printerSettings" Target="../printerSettings/printerSettings2067.bin"/><Relationship Id="rId14" Type="http://schemas.openxmlformats.org/officeDocument/2006/relationships/printerSettings" Target="../printerSettings/printerSettings2072.bin"/><Relationship Id="rId22" Type="http://schemas.openxmlformats.org/officeDocument/2006/relationships/printerSettings" Target="../printerSettings/printerSettings2080.bin"/><Relationship Id="rId27" Type="http://schemas.openxmlformats.org/officeDocument/2006/relationships/printerSettings" Target="../printerSettings/printerSettings2085.bin"/><Relationship Id="rId30" Type="http://schemas.openxmlformats.org/officeDocument/2006/relationships/printerSettings" Target="../printerSettings/printerSettings2088.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2096.bin"/><Relationship Id="rId13" Type="http://schemas.openxmlformats.org/officeDocument/2006/relationships/printerSettings" Target="../printerSettings/printerSettings2101.bin"/><Relationship Id="rId18" Type="http://schemas.openxmlformats.org/officeDocument/2006/relationships/printerSettings" Target="../printerSettings/printerSettings2106.bin"/><Relationship Id="rId26" Type="http://schemas.openxmlformats.org/officeDocument/2006/relationships/printerSettings" Target="../printerSettings/printerSettings2114.bin"/><Relationship Id="rId3" Type="http://schemas.openxmlformats.org/officeDocument/2006/relationships/printerSettings" Target="../printerSettings/printerSettings2091.bin"/><Relationship Id="rId21" Type="http://schemas.openxmlformats.org/officeDocument/2006/relationships/printerSettings" Target="../printerSettings/printerSettings2109.bin"/><Relationship Id="rId7" Type="http://schemas.openxmlformats.org/officeDocument/2006/relationships/printerSettings" Target="../printerSettings/printerSettings2095.bin"/><Relationship Id="rId12" Type="http://schemas.openxmlformats.org/officeDocument/2006/relationships/printerSettings" Target="../printerSettings/printerSettings2100.bin"/><Relationship Id="rId17" Type="http://schemas.openxmlformats.org/officeDocument/2006/relationships/printerSettings" Target="../printerSettings/printerSettings2105.bin"/><Relationship Id="rId25" Type="http://schemas.openxmlformats.org/officeDocument/2006/relationships/printerSettings" Target="../printerSettings/printerSettings2113.bin"/><Relationship Id="rId2" Type="http://schemas.openxmlformats.org/officeDocument/2006/relationships/printerSettings" Target="../printerSettings/printerSettings2090.bin"/><Relationship Id="rId16" Type="http://schemas.openxmlformats.org/officeDocument/2006/relationships/printerSettings" Target="../printerSettings/printerSettings2104.bin"/><Relationship Id="rId20" Type="http://schemas.openxmlformats.org/officeDocument/2006/relationships/printerSettings" Target="../printerSettings/printerSettings2108.bin"/><Relationship Id="rId29" Type="http://schemas.openxmlformats.org/officeDocument/2006/relationships/printerSettings" Target="../printerSettings/printerSettings2117.bin"/><Relationship Id="rId1" Type="http://schemas.openxmlformats.org/officeDocument/2006/relationships/printerSettings" Target="../printerSettings/printerSettings2089.bin"/><Relationship Id="rId6" Type="http://schemas.openxmlformats.org/officeDocument/2006/relationships/printerSettings" Target="../printerSettings/printerSettings2094.bin"/><Relationship Id="rId11" Type="http://schemas.openxmlformats.org/officeDocument/2006/relationships/printerSettings" Target="../printerSettings/printerSettings2099.bin"/><Relationship Id="rId24" Type="http://schemas.openxmlformats.org/officeDocument/2006/relationships/printerSettings" Target="../printerSettings/printerSettings2112.bin"/><Relationship Id="rId5" Type="http://schemas.openxmlformats.org/officeDocument/2006/relationships/printerSettings" Target="../printerSettings/printerSettings2093.bin"/><Relationship Id="rId15" Type="http://schemas.openxmlformats.org/officeDocument/2006/relationships/printerSettings" Target="../printerSettings/printerSettings2103.bin"/><Relationship Id="rId23" Type="http://schemas.openxmlformats.org/officeDocument/2006/relationships/printerSettings" Target="../printerSettings/printerSettings2111.bin"/><Relationship Id="rId28" Type="http://schemas.openxmlformats.org/officeDocument/2006/relationships/printerSettings" Target="../printerSettings/printerSettings2116.bin"/><Relationship Id="rId10" Type="http://schemas.openxmlformats.org/officeDocument/2006/relationships/printerSettings" Target="../printerSettings/printerSettings2098.bin"/><Relationship Id="rId19" Type="http://schemas.openxmlformats.org/officeDocument/2006/relationships/printerSettings" Target="../printerSettings/printerSettings2107.bin"/><Relationship Id="rId31" Type="http://schemas.openxmlformats.org/officeDocument/2006/relationships/drawing" Target="../drawings/drawing134.xml"/><Relationship Id="rId4" Type="http://schemas.openxmlformats.org/officeDocument/2006/relationships/printerSettings" Target="../printerSettings/printerSettings2092.bin"/><Relationship Id="rId9" Type="http://schemas.openxmlformats.org/officeDocument/2006/relationships/printerSettings" Target="../printerSettings/printerSettings2097.bin"/><Relationship Id="rId14" Type="http://schemas.openxmlformats.org/officeDocument/2006/relationships/printerSettings" Target="../printerSettings/printerSettings2102.bin"/><Relationship Id="rId22" Type="http://schemas.openxmlformats.org/officeDocument/2006/relationships/printerSettings" Target="../printerSettings/printerSettings2110.bin"/><Relationship Id="rId27" Type="http://schemas.openxmlformats.org/officeDocument/2006/relationships/printerSettings" Target="../printerSettings/printerSettings2115.bin"/><Relationship Id="rId30" Type="http://schemas.openxmlformats.org/officeDocument/2006/relationships/printerSettings" Target="../printerSettings/printerSettings2118.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2126.bin"/><Relationship Id="rId13" Type="http://schemas.openxmlformats.org/officeDocument/2006/relationships/printerSettings" Target="../printerSettings/printerSettings2131.bin"/><Relationship Id="rId18" Type="http://schemas.openxmlformats.org/officeDocument/2006/relationships/printerSettings" Target="../printerSettings/printerSettings2136.bin"/><Relationship Id="rId26" Type="http://schemas.openxmlformats.org/officeDocument/2006/relationships/printerSettings" Target="../printerSettings/printerSettings2144.bin"/><Relationship Id="rId3" Type="http://schemas.openxmlformats.org/officeDocument/2006/relationships/printerSettings" Target="../printerSettings/printerSettings2121.bin"/><Relationship Id="rId21" Type="http://schemas.openxmlformats.org/officeDocument/2006/relationships/printerSettings" Target="../printerSettings/printerSettings2139.bin"/><Relationship Id="rId7" Type="http://schemas.openxmlformats.org/officeDocument/2006/relationships/printerSettings" Target="../printerSettings/printerSettings2125.bin"/><Relationship Id="rId12" Type="http://schemas.openxmlformats.org/officeDocument/2006/relationships/printerSettings" Target="../printerSettings/printerSettings2130.bin"/><Relationship Id="rId17" Type="http://schemas.openxmlformats.org/officeDocument/2006/relationships/printerSettings" Target="../printerSettings/printerSettings2135.bin"/><Relationship Id="rId25" Type="http://schemas.openxmlformats.org/officeDocument/2006/relationships/printerSettings" Target="../printerSettings/printerSettings2143.bin"/><Relationship Id="rId2" Type="http://schemas.openxmlformats.org/officeDocument/2006/relationships/printerSettings" Target="../printerSettings/printerSettings2120.bin"/><Relationship Id="rId16" Type="http://schemas.openxmlformats.org/officeDocument/2006/relationships/printerSettings" Target="../printerSettings/printerSettings2134.bin"/><Relationship Id="rId20" Type="http://schemas.openxmlformats.org/officeDocument/2006/relationships/printerSettings" Target="../printerSettings/printerSettings2138.bin"/><Relationship Id="rId29" Type="http://schemas.openxmlformats.org/officeDocument/2006/relationships/printerSettings" Target="../printerSettings/printerSettings2147.bin"/><Relationship Id="rId1" Type="http://schemas.openxmlformats.org/officeDocument/2006/relationships/printerSettings" Target="../printerSettings/printerSettings2119.bin"/><Relationship Id="rId6" Type="http://schemas.openxmlformats.org/officeDocument/2006/relationships/printerSettings" Target="../printerSettings/printerSettings2124.bin"/><Relationship Id="rId11" Type="http://schemas.openxmlformats.org/officeDocument/2006/relationships/printerSettings" Target="../printerSettings/printerSettings2129.bin"/><Relationship Id="rId24" Type="http://schemas.openxmlformats.org/officeDocument/2006/relationships/printerSettings" Target="../printerSettings/printerSettings2142.bin"/><Relationship Id="rId5" Type="http://schemas.openxmlformats.org/officeDocument/2006/relationships/printerSettings" Target="../printerSettings/printerSettings2123.bin"/><Relationship Id="rId15" Type="http://schemas.openxmlformats.org/officeDocument/2006/relationships/printerSettings" Target="../printerSettings/printerSettings2133.bin"/><Relationship Id="rId23" Type="http://schemas.openxmlformats.org/officeDocument/2006/relationships/printerSettings" Target="../printerSettings/printerSettings2141.bin"/><Relationship Id="rId28" Type="http://schemas.openxmlformats.org/officeDocument/2006/relationships/printerSettings" Target="../printerSettings/printerSettings2146.bin"/><Relationship Id="rId10" Type="http://schemas.openxmlformats.org/officeDocument/2006/relationships/printerSettings" Target="../printerSettings/printerSettings2128.bin"/><Relationship Id="rId19" Type="http://schemas.openxmlformats.org/officeDocument/2006/relationships/printerSettings" Target="../printerSettings/printerSettings2137.bin"/><Relationship Id="rId31" Type="http://schemas.openxmlformats.org/officeDocument/2006/relationships/drawing" Target="../drawings/drawing136.xml"/><Relationship Id="rId4" Type="http://schemas.openxmlformats.org/officeDocument/2006/relationships/printerSettings" Target="../printerSettings/printerSettings2122.bin"/><Relationship Id="rId9" Type="http://schemas.openxmlformats.org/officeDocument/2006/relationships/printerSettings" Target="../printerSettings/printerSettings2127.bin"/><Relationship Id="rId14" Type="http://schemas.openxmlformats.org/officeDocument/2006/relationships/printerSettings" Target="../printerSettings/printerSettings2132.bin"/><Relationship Id="rId22" Type="http://schemas.openxmlformats.org/officeDocument/2006/relationships/printerSettings" Target="../printerSettings/printerSettings2140.bin"/><Relationship Id="rId27" Type="http://schemas.openxmlformats.org/officeDocument/2006/relationships/printerSettings" Target="../printerSettings/printerSettings2145.bin"/><Relationship Id="rId30" Type="http://schemas.openxmlformats.org/officeDocument/2006/relationships/printerSettings" Target="../printerSettings/printerSettings2148.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2156.bin"/><Relationship Id="rId13" Type="http://schemas.openxmlformats.org/officeDocument/2006/relationships/printerSettings" Target="../printerSettings/printerSettings2161.bin"/><Relationship Id="rId18" Type="http://schemas.openxmlformats.org/officeDocument/2006/relationships/printerSettings" Target="../printerSettings/printerSettings2166.bin"/><Relationship Id="rId26" Type="http://schemas.openxmlformats.org/officeDocument/2006/relationships/printerSettings" Target="../printerSettings/printerSettings2174.bin"/><Relationship Id="rId3" Type="http://schemas.openxmlformats.org/officeDocument/2006/relationships/printerSettings" Target="../printerSettings/printerSettings2151.bin"/><Relationship Id="rId21" Type="http://schemas.openxmlformats.org/officeDocument/2006/relationships/printerSettings" Target="../printerSettings/printerSettings2169.bin"/><Relationship Id="rId7" Type="http://schemas.openxmlformats.org/officeDocument/2006/relationships/printerSettings" Target="../printerSettings/printerSettings2155.bin"/><Relationship Id="rId12" Type="http://schemas.openxmlformats.org/officeDocument/2006/relationships/printerSettings" Target="../printerSettings/printerSettings2160.bin"/><Relationship Id="rId17" Type="http://schemas.openxmlformats.org/officeDocument/2006/relationships/printerSettings" Target="../printerSettings/printerSettings2165.bin"/><Relationship Id="rId25" Type="http://schemas.openxmlformats.org/officeDocument/2006/relationships/printerSettings" Target="../printerSettings/printerSettings2173.bin"/><Relationship Id="rId2" Type="http://schemas.openxmlformats.org/officeDocument/2006/relationships/printerSettings" Target="../printerSettings/printerSettings2150.bin"/><Relationship Id="rId16" Type="http://schemas.openxmlformats.org/officeDocument/2006/relationships/printerSettings" Target="../printerSettings/printerSettings2164.bin"/><Relationship Id="rId20" Type="http://schemas.openxmlformats.org/officeDocument/2006/relationships/printerSettings" Target="../printerSettings/printerSettings2168.bin"/><Relationship Id="rId29" Type="http://schemas.openxmlformats.org/officeDocument/2006/relationships/printerSettings" Target="../printerSettings/printerSettings2177.bin"/><Relationship Id="rId1" Type="http://schemas.openxmlformats.org/officeDocument/2006/relationships/printerSettings" Target="../printerSettings/printerSettings2149.bin"/><Relationship Id="rId6" Type="http://schemas.openxmlformats.org/officeDocument/2006/relationships/printerSettings" Target="../printerSettings/printerSettings2154.bin"/><Relationship Id="rId11" Type="http://schemas.openxmlformats.org/officeDocument/2006/relationships/printerSettings" Target="../printerSettings/printerSettings2159.bin"/><Relationship Id="rId24" Type="http://schemas.openxmlformats.org/officeDocument/2006/relationships/printerSettings" Target="../printerSettings/printerSettings2172.bin"/><Relationship Id="rId5" Type="http://schemas.openxmlformats.org/officeDocument/2006/relationships/printerSettings" Target="../printerSettings/printerSettings2153.bin"/><Relationship Id="rId15" Type="http://schemas.openxmlformats.org/officeDocument/2006/relationships/printerSettings" Target="../printerSettings/printerSettings2163.bin"/><Relationship Id="rId23" Type="http://schemas.openxmlformats.org/officeDocument/2006/relationships/printerSettings" Target="../printerSettings/printerSettings2171.bin"/><Relationship Id="rId28" Type="http://schemas.openxmlformats.org/officeDocument/2006/relationships/printerSettings" Target="../printerSettings/printerSettings2176.bin"/><Relationship Id="rId10" Type="http://schemas.openxmlformats.org/officeDocument/2006/relationships/printerSettings" Target="../printerSettings/printerSettings2158.bin"/><Relationship Id="rId19" Type="http://schemas.openxmlformats.org/officeDocument/2006/relationships/printerSettings" Target="../printerSettings/printerSettings2167.bin"/><Relationship Id="rId31" Type="http://schemas.openxmlformats.org/officeDocument/2006/relationships/drawing" Target="../drawings/drawing138.xml"/><Relationship Id="rId4" Type="http://schemas.openxmlformats.org/officeDocument/2006/relationships/printerSettings" Target="../printerSettings/printerSettings2152.bin"/><Relationship Id="rId9" Type="http://schemas.openxmlformats.org/officeDocument/2006/relationships/printerSettings" Target="../printerSettings/printerSettings2157.bin"/><Relationship Id="rId14" Type="http://schemas.openxmlformats.org/officeDocument/2006/relationships/printerSettings" Target="../printerSettings/printerSettings2162.bin"/><Relationship Id="rId22" Type="http://schemas.openxmlformats.org/officeDocument/2006/relationships/printerSettings" Target="../printerSettings/printerSettings2170.bin"/><Relationship Id="rId27" Type="http://schemas.openxmlformats.org/officeDocument/2006/relationships/printerSettings" Target="../printerSettings/printerSettings2175.bin"/><Relationship Id="rId30" Type="http://schemas.openxmlformats.org/officeDocument/2006/relationships/printerSettings" Target="../printerSettings/printerSettings2178.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2186.bin"/><Relationship Id="rId13" Type="http://schemas.openxmlformats.org/officeDocument/2006/relationships/printerSettings" Target="../printerSettings/printerSettings2191.bin"/><Relationship Id="rId18" Type="http://schemas.openxmlformats.org/officeDocument/2006/relationships/printerSettings" Target="../printerSettings/printerSettings2196.bin"/><Relationship Id="rId26" Type="http://schemas.openxmlformats.org/officeDocument/2006/relationships/printerSettings" Target="../printerSettings/printerSettings2204.bin"/><Relationship Id="rId3" Type="http://schemas.openxmlformats.org/officeDocument/2006/relationships/printerSettings" Target="../printerSettings/printerSettings2181.bin"/><Relationship Id="rId21" Type="http://schemas.openxmlformats.org/officeDocument/2006/relationships/printerSettings" Target="../printerSettings/printerSettings2199.bin"/><Relationship Id="rId7" Type="http://schemas.openxmlformats.org/officeDocument/2006/relationships/printerSettings" Target="../printerSettings/printerSettings2185.bin"/><Relationship Id="rId12" Type="http://schemas.openxmlformats.org/officeDocument/2006/relationships/printerSettings" Target="../printerSettings/printerSettings2190.bin"/><Relationship Id="rId17" Type="http://schemas.openxmlformats.org/officeDocument/2006/relationships/printerSettings" Target="../printerSettings/printerSettings2195.bin"/><Relationship Id="rId25" Type="http://schemas.openxmlformats.org/officeDocument/2006/relationships/printerSettings" Target="../printerSettings/printerSettings2203.bin"/><Relationship Id="rId2" Type="http://schemas.openxmlformats.org/officeDocument/2006/relationships/printerSettings" Target="../printerSettings/printerSettings2180.bin"/><Relationship Id="rId16" Type="http://schemas.openxmlformats.org/officeDocument/2006/relationships/printerSettings" Target="../printerSettings/printerSettings2194.bin"/><Relationship Id="rId20" Type="http://schemas.openxmlformats.org/officeDocument/2006/relationships/printerSettings" Target="../printerSettings/printerSettings2198.bin"/><Relationship Id="rId29" Type="http://schemas.openxmlformats.org/officeDocument/2006/relationships/printerSettings" Target="../printerSettings/printerSettings2207.bin"/><Relationship Id="rId1" Type="http://schemas.openxmlformats.org/officeDocument/2006/relationships/printerSettings" Target="../printerSettings/printerSettings2179.bin"/><Relationship Id="rId6" Type="http://schemas.openxmlformats.org/officeDocument/2006/relationships/printerSettings" Target="../printerSettings/printerSettings2184.bin"/><Relationship Id="rId11" Type="http://schemas.openxmlformats.org/officeDocument/2006/relationships/printerSettings" Target="../printerSettings/printerSettings2189.bin"/><Relationship Id="rId24" Type="http://schemas.openxmlformats.org/officeDocument/2006/relationships/printerSettings" Target="../printerSettings/printerSettings2202.bin"/><Relationship Id="rId5" Type="http://schemas.openxmlformats.org/officeDocument/2006/relationships/printerSettings" Target="../printerSettings/printerSettings2183.bin"/><Relationship Id="rId15" Type="http://schemas.openxmlformats.org/officeDocument/2006/relationships/printerSettings" Target="../printerSettings/printerSettings2193.bin"/><Relationship Id="rId23" Type="http://schemas.openxmlformats.org/officeDocument/2006/relationships/printerSettings" Target="../printerSettings/printerSettings2201.bin"/><Relationship Id="rId28" Type="http://schemas.openxmlformats.org/officeDocument/2006/relationships/printerSettings" Target="../printerSettings/printerSettings2206.bin"/><Relationship Id="rId10" Type="http://schemas.openxmlformats.org/officeDocument/2006/relationships/printerSettings" Target="../printerSettings/printerSettings2188.bin"/><Relationship Id="rId19" Type="http://schemas.openxmlformats.org/officeDocument/2006/relationships/printerSettings" Target="../printerSettings/printerSettings2197.bin"/><Relationship Id="rId31" Type="http://schemas.openxmlformats.org/officeDocument/2006/relationships/drawing" Target="../drawings/drawing140.xml"/><Relationship Id="rId4" Type="http://schemas.openxmlformats.org/officeDocument/2006/relationships/printerSettings" Target="../printerSettings/printerSettings2182.bin"/><Relationship Id="rId9" Type="http://schemas.openxmlformats.org/officeDocument/2006/relationships/printerSettings" Target="../printerSettings/printerSettings2187.bin"/><Relationship Id="rId14" Type="http://schemas.openxmlformats.org/officeDocument/2006/relationships/printerSettings" Target="../printerSettings/printerSettings2192.bin"/><Relationship Id="rId22" Type="http://schemas.openxmlformats.org/officeDocument/2006/relationships/printerSettings" Target="../printerSettings/printerSettings2200.bin"/><Relationship Id="rId27" Type="http://schemas.openxmlformats.org/officeDocument/2006/relationships/printerSettings" Target="../printerSettings/printerSettings2205.bin"/><Relationship Id="rId30" Type="http://schemas.openxmlformats.org/officeDocument/2006/relationships/printerSettings" Target="../printerSettings/printerSettings2208.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2216.bin"/><Relationship Id="rId13" Type="http://schemas.openxmlformats.org/officeDocument/2006/relationships/printerSettings" Target="../printerSettings/printerSettings2221.bin"/><Relationship Id="rId18" Type="http://schemas.openxmlformats.org/officeDocument/2006/relationships/printerSettings" Target="../printerSettings/printerSettings2226.bin"/><Relationship Id="rId3" Type="http://schemas.openxmlformats.org/officeDocument/2006/relationships/printerSettings" Target="../printerSettings/printerSettings2211.bin"/><Relationship Id="rId7" Type="http://schemas.openxmlformats.org/officeDocument/2006/relationships/printerSettings" Target="../printerSettings/printerSettings2215.bin"/><Relationship Id="rId12" Type="http://schemas.openxmlformats.org/officeDocument/2006/relationships/printerSettings" Target="../printerSettings/printerSettings2220.bin"/><Relationship Id="rId17" Type="http://schemas.openxmlformats.org/officeDocument/2006/relationships/printerSettings" Target="../printerSettings/printerSettings2225.bin"/><Relationship Id="rId2" Type="http://schemas.openxmlformats.org/officeDocument/2006/relationships/printerSettings" Target="../printerSettings/printerSettings2210.bin"/><Relationship Id="rId16" Type="http://schemas.openxmlformats.org/officeDocument/2006/relationships/printerSettings" Target="../printerSettings/printerSettings2224.bin"/><Relationship Id="rId20" Type="http://schemas.openxmlformats.org/officeDocument/2006/relationships/drawing" Target="../drawings/drawing142.xml"/><Relationship Id="rId1" Type="http://schemas.openxmlformats.org/officeDocument/2006/relationships/printerSettings" Target="../printerSettings/printerSettings2209.bin"/><Relationship Id="rId6" Type="http://schemas.openxmlformats.org/officeDocument/2006/relationships/printerSettings" Target="../printerSettings/printerSettings2214.bin"/><Relationship Id="rId11" Type="http://schemas.openxmlformats.org/officeDocument/2006/relationships/printerSettings" Target="../printerSettings/printerSettings2219.bin"/><Relationship Id="rId5" Type="http://schemas.openxmlformats.org/officeDocument/2006/relationships/printerSettings" Target="../printerSettings/printerSettings2213.bin"/><Relationship Id="rId15" Type="http://schemas.openxmlformats.org/officeDocument/2006/relationships/printerSettings" Target="../printerSettings/printerSettings2223.bin"/><Relationship Id="rId10" Type="http://schemas.openxmlformats.org/officeDocument/2006/relationships/printerSettings" Target="../printerSettings/printerSettings2218.bin"/><Relationship Id="rId19" Type="http://schemas.openxmlformats.org/officeDocument/2006/relationships/printerSettings" Target="../printerSettings/printerSettings2227.bin"/><Relationship Id="rId4" Type="http://schemas.openxmlformats.org/officeDocument/2006/relationships/printerSettings" Target="../printerSettings/printerSettings2212.bin"/><Relationship Id="rId9" Type="http://schemas.openxmlformats.org/officeDocument/2006/relationships/printerSettings" Target="../printerSettings/printerSettings2217.bin"/><Relationship Id="rId14" Type="http://schemas.openxmlformats.org/officeDocument/2006/relationships/printerSettings" Target="../printerSettings/printerSettings2222.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2235.bin"/><Relationship Id="rId13" Type="http://schemas.openxmlformats.org/officeDocument/2006/relationships/printerSettings" Target="../printerSettings/printerSettings2240.bin"/><Relationship Id="rId18" Type="http://schemas.openxmlformats.org/officeDocument/2006/relationships/printerSettings" Target="../printerSettings/printerSettings2245.bin"/><Relationship Id="rId3" Type="http://schemas.openxmlformats.org/officeDocument/2006/relationships/printerSettings" Target="../printerSettings/printerSettings2230.bin"/><Relationship Id="rId7" Type="http://schemas.openxmlformats.org/officeDocument/2006/relationships/printerSettings" Target="../printerSettings/printerSettings2234.bin"/><Relationship Id="rId12" Type="http://schemas.openxmlformats.org/officeDocument/2006/relationships/printerSettings" Target="../printerSettings/printerSettings2239.bin"/><Relationship Id="rId17" Type="http://schemas.openxmlformats.org/officeDocument/2006/relationships/printerSettings" Target="../printerSettings/printerSettings2244.bin"/><Relationship Id="rId2" Type="http://schemas.openxmlformats.org/officeDocument/2006/relationships/printerSettings" Target="../printerSettings/printerSettings2229.bin"/><Relationship Id="rId16" Type="http://schemas.openxmlformats.org/officeDocument/2006/relationships/printerSettings" Target="../printerSettings/printerSettings2243.bin"/><Relationship Id="rId20" Type="http://schemas.openxmlformats.org/officeDocument/2006/relationships/drawing" Target="../drawings/drawing144.xml"/><Relationship Id="rId1" Type="http://schemas.openxmlformats.org/officeDocument/2006/relationships/printerSettings" Target="../printerSettings/printerSettings2228.bin"/><Relationship Id="rId6" Type="http://schemas.openxmlformats.org/officeDocument/2006/relationships/printerSettings" Target="../printerSettings/printerSettings2233.bin"/><Relationship Id="rId11" Type="http://schemas.openxmlformats.org/officeDocument/2006/relationships/printerSettings" Target="../printerSettings/printerSettings2238.bin"/><Relationship Id="rId5" Type="http://schemas.openxmlformats.org/officeDocument/2006/relationships/printerSettings" Target="../printerSettings/printerSettings2232.bin"/><Relationship Id="rId15" Type="http://schemas.openxmlformats.org/officeDocument/2006/relationships/printerSettings" Target="../printerSettings/printerSettings2242.bin"/><Relationship Id="rId10" Type="http://schemas.openxmlformats.org/officeDocument/2006/relationships/printerSettings" Target="../printerSettings/printerSettings2237.bin"/><Relationship Id="rId19" Type="http://schemas.openxmlformats.org/officeDocument/2006/relationships/printerSettings" Target="../printerSettings/printerSettings2246.bin"/><Relationship Id="rId4" Type="http://schemas.openxmlformats.org/officeDocument/2006/relationships/printerSettings" Target="../printerSettings/printerSettings2231.bin"/><Relationship Id="rId9" Type="http://schemas.openxmlformats.org/officeDocument/2006/relationships/printerSettings" Target="../printerSettings/printerSettings2236.bin"/><Relationship Id="rId14" Type="http://schemas.openxmlformats.org/officeDocument/2006/relationships/printerSettings" Target="../printerSettings/printerSettings2241.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2254.bin"/><Relationship Id="rId13" Type="http://schemas.openxmlformats.org/officeDocument/2006/relationships/printerSettings" Target="../printerSettings/printerSettings2259.bin"/><Relationship Id="rId18" Type="http://schemas.openxmlformats.org/officeDocument/2006/relationships/printerSettings" Target="../printerSettings/printerSettings2264.bin"/><Relationship Id="rId3" Type="http://schemas.openxmlformats.org/officeDocument/2006/relationships/printerSettings" Target="../printerSettings/printerSettings2249.bin"/><Relationship Id="rId7" Type="http://schemas.openxmlformats.org/officeDocument/2006/relationships/printerSettings" Target="../printerSettings/printerSettings2253.bin"/><Relationship Id="rId12" Type="http://schemas.openxmlformats.org/officeDocument/2006/relationships/printerSettings" Target="../printerSettings/printerSettings2258.bin"/><Relationship Id="rId17" Type="http://schemas.openxmlformats.org/officeDocument/2006/relationships/printerSettings" Target="../printerSettings/printerSettings2263.bin"/><Relationship Id="rId2" Type="http://schemas.openxmlformats.org/officeDocument/2006/relationships/printerSettings" Target="../printerSettings/printerSettings2248.bin"/><Relationship Id="rId16" Type="http://schemas.openxmlformats.org/officeDocument/2006/relationships/printerSettings" Target="../printerSettings/printerSettings2262.bin"/><Relationship Id="rId20" Type="http://schemas.openxmlformats.org/officeDocument/2006/relationships/drawing" Target="../drawings/drawing146.xml"/><Relationship Id="rId1" Type="http://schemas.openxmlformats.org/officeDocument/2006/relationships/printerSettings" Target="../printerSettings/printerSettings2247.bin"/><Relationship Id="rId6" Type="http://schemas.openxmlformats.org/officeDocument/2006/relationships/printerSettings" Target="../printerSettings/printerSettings2252.bin"/><Relationship Id="rId11" Type="http://schemas.openxmlformats.org/officeDocument/2006/relationships/printerSettings" Target="../printerSettings/printerSettings2257.bin"/><Relationship Id="rId5" Type="http://schemas.openxmlformats.org/officeDocument/2006/relationships/printerSettings" Target="../printerSettings/printerSettings2251.bin"/><Relationship Id="rId15" Type="http://schemas.openxmlformats.org/officeDocument/2006/relationships/printerSettings" Target="../printerSettings/printerSettings2261.bin"/><Relationship Id="rId10" Type="http://schemas.openxmlformats.org/officeDocument/2006/relationships/printerSettings" Target="../printerSettings/printerSettings2256.bin"/><Relationship Id="rId19" Type="http://schemas.openxmlformats.org/officeDocument/2006/relationships/printerSettings" Target="../printerSettings/printerSettings2265.bin"/><Relationship Id="rId4" Type="http://schemas.openxmlformats.org/officeDocument/2006/relationships/printerSettings" Target="../printerSettings/printerSettings2250.bin"/><Relationship Id="rId9" Type="http://schemas.openxmlformats.org/officeDocument/2006/relationships/printerSettings" Target="../printerSettings/printerSettings2255.bin"/><Relationship Id="rId14" Type="http://schemas.openxmlformats.org/officeDocument/2006/relationships/printerSettings" Target="../printerSettings/printerSettings2260.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2273.bin"/><Relationship Id="rId13" Type="http://schemas.openxmlformats.org/officeDocument/2006/relationships/printerSettings" Target="../printerSettings/printerSettings2278.bin"/><Relationship Id="rId18" Type="http://schemas.openxmlformats.org/officeDocument/2006/relationships/printerSettings" Target="../printerSettings/printerSettings2283.bin"/><Relationship Id="rId3" Type="http://schemas.openxmlformats.org/officeDocument/2006/relationships/printerSettings" Target="../printerSettings/printerSettings2268.bin"/><Relationship Id="rId21" Type="http://schemas.openxmlformats.org/officeDocument/2006/relationships/printerSettings" Target="../printerSettings/printerSettings2286.bin"/><Relationship Id="rId7" Type="http://schemas.openxmlformats.org/officeDocument/2006/relationships/printerSettings" Target="../printerSettings/printerSettings2272.bin"/><Relationship Id="rId12" Type="http://schemas.openxmlformats.org/officeDocument/2006/relationships/printerSettings" Target="../printerSettings/printerSettings2277.bin"/><Relationship Id="rId17" Type="http://schemas.openxmlformats.org/officeDocument/2006/relationships/printerSettings" Target="../printerSettings/printerSettings2282.bin"/><Relationship Id="rId2" Type="http://schemas.openxmlformats.org/officeDocument/2006/relationships/printerSettings" Target="../printerSettings/printerSettings2267.bin"/><Relationship Id="rId16" Type="http://schemas.openxmlformats.org/officeDocument/2006/relationships/printerSettings" Target="../printerSettings/printerSettings2281.bin"/><Relationship Id="rId20" Type="http://schemas.openxmlformats.org/officeDocument/2006/relationships/printerSettings" Target="../printerSettings/printerSettings2285.bin"/><Relationship Id="rId1" Type="http://schemas.openxmlformats.org/officeDocument/2006/relationships/printerSettings" Target="../printerSettings/printerSettings2266.bin"/><Relationship Id="rId6" Type="http://schemas.openxmlformats.org/officeDocument/2006/relationships/printerSettings" Target="../printerSettings/printerSettings2271.bin"/><Relationship Id="rId11" Type="http://schemas.openxmlformats.org/officeDocument/2006/relationships/printerSettings" Target="../printerSettings/printerSettings2276.bin"/><Relationship Id="rId24" Type="http://schemas.openxmlformats.org/officeDocument/2006/relationships/drawing" Target="../drawings/drawing148.xml"/><Relationship Id="rId5" Type="http://schemas.openxmlformats.org/officeDocument/2006/relationships/printerSettings" Target="../printerSettings/printerSettings2270.bin"/><Relationship Id="rId15" Type="http://schemas.openxmlformats.org/officeDocument/2006/relationships/printerSettings" Target="../printerSettings/printerSettings2280.bin"/><Relationship Id="rId23" Type="http://schemas.openxmlformats.org/officeDocument/2006/relationships/printerSettings" Target="../printerSettings/printerSettings2288.bin"/><Relationship Id="rId10" Type="http://schemas.openxmlformats.org/officeDocument/2006/relationships/printerSettings" Target="../printerSettings/printerSettings2275.bin"/><Relationship Id="rId19" Type="http://schemas.openxmlformats.org/officeDocument/2006/relationships/printerSettings" Target="../printerSettings/printerSettings2284.bin"/><Relationship Id="rId4" Type="http://schemas.openxmlformats.org/officeDocument/2006/relationships/printerSettings" Target="../printerSettings/printerSettings2269.bin"/><Relationship Id="rId9" Type="http://schemas.openxmlformats.org/officeDocument/2006/relationships/printerSettings" Target="../printerSettings/printerSettings2274.bin"/><Relationship Id="rId14" Type="http://schemas.openxmlformats.org/officeDocument/2006/relationships/printerSettings" Target="../printerSettings/printerSettings2279.bin"/><Relationship Id="rId22" Type="http://schemas.openxmlformats.org/officeDocument/2006/relationships/printerSettings" Target="../printerSettings/printerSettings2287.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2296.bin"/><Relationship Id="rId13" Type="http://schemas.openxmlformats.org/officeDocument/2006/relationships/printerSettings" Target="../printerSettings/printerSettings2301.bin"/><Relationship Id="rId18" Type="http://schemas.openxmlformats.org/officeDocument/2006/relationships/printerSettings" Target="../printerSettings/printerSettings2306.bin"/><Relationship Id="rId3" Type="http://schemas.openxmlformats.org/officeDocument/2006/relationships/printerSettings" Target="../printerSettings/printerSettings2291.bin"/><Relationship Id="rId21" Type="http://schemas.openxmlformats.org/officeDocument/2006/relationships/printerSettings" Target="../printerSettings/printerSettings2309.bin"/><Relationship Id="rId7" Type="http://schemas.openxmlformats.org/officeDocument/2006/relationships/printerSettings" Target="../printerSettings/printerSettings2295.bin"/><Relationship Id="rId12" Type="http://schemas.openxmlformats.org/officeDocument/2006/relationships/printerSettings" Target="../printerSettings/printerSettings2300.bin"/><Relationship Id="rId17" Type="http://schemas.openxmlformats.org/officeDocument/2006/relationships/printerSettings" Target="../printerSettings/printerSettings2305.bin"/><Relationship Id="rId2" Type="http://schemas.openxmlformats.org/officeDocument/2006/relationships/printerSettings" Target="../printerSettings/printerSettings2290.bin"/><Relationship Id="rId16" Type="http://schemas.openxmlformats.org/officeDocument/2006/relationships/printerSettings" Target="../printerSettings/printerSettings2304.bin"/><Relationship Id="rId20" Type="http://schemas.openxmlformats.org/officeDocument/2006/relationships/printerSettings" Target="../printerSettings/printerSettings2308.bin"/><Relationship Id="rId1" Type="http://schemas.openxmlformats.org/officeDocument/2006/relationships/printerSettings" Target="../printerSettings/printerSettings2289.bin"/><Relationship Id="rId6" Type="http://schemas.openxmlformats.org/officeDocument/2006/relationships/printerSettings" Target="../printerSettings/printerSettings2294.bin"/><Relationship Id="rId11" Type="http://schemas.openxmlformats.org/officeDocument/2006/relationships/printerSettings" Target="../printerSettings/printerSettings2299.bin"/><Relationship Id="rId24" Type="http://schemas.openxmlformats.org/officeDocument/2006/relationships/drawing" Target="../drawings/drawing150.xml"/><Relationship Id="rId5" Type="http://schemas.openxmlformats.org/officeDocument/2006/relationships/printerSettings" Target="../printerSettings/printerSettings2293.bin"/><Relationship Id="rId15" Type="http://schemas.openxmlformats.org/officeDocument/2006/relationships/printerSettings" Target="../printerSettings/printerSettings2303.bin"/><Relationship Id="rId23" Type="http://schemas.openxmlformats.org/officeDocument/2006/relationships/printerSettings" Target="../printerSettings/printerSettings2311.bin"/><Relationship Id="rId10" Type="http://schemas.openxmlformats.org/officeDocument/2006/relationships/printerSettings" Target="../printerSettings/printerSettings2298.bin"/><Relationship Id="rId19" Type="http://schemas.openxmlformats.org/officeDocument/2006/relationships/printerSettings" Target="../printerSettings/printerSettings2307.bin"/><Relationship Id="rId4" Type="http://schemas.openxmlformats.org/officeDocument/2006/relationships/printerSettings" Target="../printerSettings/printerSettings2292.bin"/><Relationship Id="rId9" Type="http://schemas.openxmlformats.org/officeDocument/2006/relationships/printerSettings" Target="../printerSettings/printerSettings2297.bin"/><Relationship Id="rId14" Type="http://schemas.openxmlformats.org/officeDocument/2006/relationships/printerSettings" Target="../printerSettings/printerSettings2302.bin"/><Relationship Id="rId22" Type="http://schemas.openxmlformats.org/officeDocument/2006/relationships/printerSettings" Target="../printerSettings/printerSettings231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6.bin"/><Relationship Id="rId13" Type="http://schemas.openxmlformats.org/officeDocument/2006/relationships/printerSettings" Target="../printerSettings/printerSettings211.bin"/><Relationship Id="rId18" Type="http://schemas.openxmlformats.org/officeDocument/2006/relationships/printerSettings" Target="../printerSettings/printerSettings216.bin"/><Relationship Id="rId26" Type="http://schemas.openxmlformats.org/officeDocument/2006/relationships/printerSettings" Target="../printerSettings/printerSettings224.bin"/><Relationship Id="rId3" Type="http://schemas.openxmlformats.org/officeDocument/2006/relationships/printerSettings" Target="../printerSettings/printerSettings201.bin"/><Relationship Id="rId21" Type="http://schemas.openxmlformats.org/officeDocument/2006/relationships/printerSettings" Target="../printerSettings/printerSettings219.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17" Type="http://schemas.openxmlformats.org/officeDocument/2006/relationships/printerSettings" Target="../printerSettings/printerSettings215.bin"/><Relationship Id="rId25" Type="http://schemas.openxmlformats.org/officeDocument/2006/relationships/printerSettings" Target="../printerSettings/printerSettings223.bin"/><Relationship Id="rId2" Type="http://schemas.openxmlformats.org/officeDocument/2006/relationships/printerSettings" Target="../printerSettings/printerSettings200.bin"/><Relationship Id="rId16" Type="http://schemas.openxmlformats.org/officeDocument/2006/relationships/printerSettings" Target="../printerSettings/printerSettings214.bin"/><Relationship Id="rId20" Type="http://schemas.openxmlformats.org/officeDocument/2006/relationships/printerSettings" Target="../printerSettings/printerSettings218.bin"/><Relationship Id="rId29" Type="http://schemas.openxmlformats.org/officeDocument/2006/relationships/printerSettings" Target="../printerSettings/printerSettings227.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24" Type="http://schemas.openxmlformats.org/officeDocument/2006/relationships/printerSettings" Target="../printerSettings/printerSettings222.bin"/><Relationship Id="rId5" Type="http://schemas.openxmlformats.org/officeDocument/2006/relationships/printerSettings" Target="../printerSettings/printerSettings203.bin"/><Relationship Id="rId15" Type="http://schemas.openxmlformats.org/officeDocument/2006/relationships/printerSettings" Target="../printerSettings/printerSettings213.bin"/><Relationship Id="rId23" Type="http://schemas.openxmlformats.org/officeDocument/2006/relationships/printerSettings" Target="../printerSettings/printerSettings221.bin"/><Relationship Id="rId28" Type="http://schemas.openxmlformats.org/officeDocument/2006/relationships/printerSettings" Target="../printerSettings/printerSettings226.bin"/><Relationship Id="rId10" Type="http://schemas.openxmlformats.org/officeDocument/2006/relationships/printerSettings" Target="../printerSettings/printerSettings208.bin"/><Relationship Id="rId19" Type="http://schemas.openxmlformats.org/officeDocument/2006/relationships/printerSettings" Target="../printerSettings/printerSettings217.bin"/><Relationship Id="rId31" Type="http://schemas.openxmlformats.org/officeDocument/2006/relationships/drawing" Target="../drawings/drawing9.xml"/><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 Id="rId22" Type="http://schemas.openxmlformats.org/officeDocument/2006/relationships/printerSettings" Target="../printerSettings/printerSettings220.bin"/><Relationship Id="rId27" Type="http://schemas.openxmlformats.org/officeDocument/2006/relationships/printerSettings" Target="../printerSettings/printerSettings225.bin"/><Relationship Id="rId30" Type="http://schemas.openxmlformats.org/officeDocument/2006/relationships/printerSettings" Target="../printerSettings/printerSettings228.bin"/></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2319.bin"/><Relationship Id="rId13" Type="http://schemas.openxmlformats.org/officeDocument/2006/relationships/printerSettings" Target="../printerSettings/printerSettings2324.bin"/><Relationship Id="rId18" Type="http://schemas.openxmlformats.org/officeDocument/2006/relationships/printerSettings" Target="../printerSettings/printerSettings2329.bin"/><Relationship Id="rId3" Type="http://schemas.openxmlformats.org/officeDocument/2006/relationships/printerSettings" Target="../printerSettings/printerSettings2314.bin"/><Relationship Id="rId7" Type="http://schemas.openxmlformats.org/officeDocument/2006/relationships/printerSettings" Target="../printerSettings/printerSettings2318.bin"/><Relationship Id="rId12" Type="http://schemas.openxmlformats.org/officeDocument/2006/relationships/printerSettings" Target="../printerSettings/printerSettings2323.bin"/><Relationship Id="rId17" Type="http://schemas.openxmlformats.org/officeDocument/2006/relationships/printerSettings" Target="../printerSettings/printerSettings2328.bin"/><Relationship Id="rId2" Type="http://schemas.openxmlformats.org/officeDocument/2006/relationships/printerSettings" Target="../printerSettings/printerSettings2313.bin"/><Relationship Id="rId16" Type="http://schemas.openxmlformats.org/officeDocument/2006/relationships/printerSettings" Target="../printerSettings/printerSettings2327.bin"/><Relationship Id="rId20" Type="http://schemas.openxmlformats.org/officeDocument/2006/relationships/drawing" Target="../drawings/drawing152.xml"/><Relationship Id="rId1" Type="http://schemas.openxmlformats.org/officeDocument/2006/relationships/printerSettings" Target="../printerSettings/printerSettings2312.bin"/><Relationship Id="rId6" Type="http://schemas.openxmlformats.org/officeDocument/2006/relationships/printerSettings" Target="../printerSettings/printerSettings2317.bin"/><Relationship Id="rId11" Type="http://schemas.openxmlformats.org/officeDocument/2006/relationships/printerSettings" Target="../printerSettings/printerSettings2322.bin"/><Relationship Id="rId5" Type="http://schemas.openxmlformats.org/officeDocument/2006/relationships/printerSettings" Target="../printerSettings/printerSettings2316.bin"/><Relationship Id="rId15" Type="http://schemas.openxmlformats.org/officeDocument/2006/relationships/printerSettings" Target="../printerSettings/printerSettings2326.bin"/><Relationship Id="rId10" Type="http://schemas.openxmlformats.org/officeDocument/2006/relationships/printerSettings" Target="../printerSettings/printerSettings2321.bin"/><Relationship Id="rId19" Type="http://schemas.openxmlformats.org/officeDocument/2006/relationships/printerSettings" Target="../printerSettings/printerSettings2330.bin"/><Relationship Id="rId4" Type="http://schemas.openxmlformats.org/officeDocument/2006/relationships/printerSettings" Target="../printerSettings/printerSettings2315.bin"/><Relationship Id="rId9" Type="http://schemas.openxmlformats.org/officeDocument/2006/relationships/printerSettings" Target="../printerSettings/printerSettings2320.bin"/><Relationship Id="rId14" Type="http://schemas.openxmlformats.org/officeDocument/2006/relationships/printerSettings" Target="../printerSettings/printerSettings2325.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2338.bin"/><Relationship Id="rId13" Type="http://schemas.openxmlformats.org/officeDocument/2006/relationships/printerSettings" Target="../printerSettings/printerSettings2343.bin"/><Relationship Id="rId18" Type="http://schemas.openxmlformats.org/officeDocument/2006/relationships/printerSettings" Target="../printerSettings/printerSettings2348.bin"/><Relationship Id="rId3" Type="http://schemas.openxmlformats.org/officeDocument/2006/relationships/printerSettings" Target="../printerSettings/printerSettings2333.bin"/><Relationship Id="rId7" Type="http://schemas.openxmlformats.org/officeDocument/2006/relationships/printerSettings" Target="../printerSettings/printerSettings2337.bin"/><Relationship Id="rId12" Type="http://schemas.openxmlformats.org/officeDocument/2006/relationships/printerSettings" Target="../printerSettings/printerSettings2342.bin"/><Relationship Id="rId17" Type="http://schemas.openxmlformats.org/officeDocument/2006/relationships/printerSettings" Target="../printerSettings/printerSettings2347.bin"/><Relationship Id="rId2" Type="http://schemas.openxmlformats.org/officeDocument/2006/relationships/printerSettings" Target="../printerSettings/printerSettings2332.bin"/><Relationship Id="rId16" Type="http://schemas.openxmlformats.org/officeDocument/2006/relationships/printerSettings" Target="../printerSettings/printerSettings2346.bin"/><Relationship Id="rId20" Type="http://schemas.openxmlformats.org/officeDocument/2006/relationships/drawing" Target="../drawings/drawing154.xml"/><Relationship Id="rId1" Type="http://schemas.openxmlformats.org/officeDocument/2006/relationships/printerSettings" Target="../printerSettings/printerSettings2331.bin"/><Relationship Id="rId6" Type="http://schemas.openxmlformats.org/officeDocument/2006/relationships/printerSettings" Target="../printerSettings/printerSettings2336.bin"/><Relationship Id="rId11" Type="http://schemas.openxmlformats.org/officeDocument/2006/relationships/printerSettings" Target="../printerSettings/printerSettings2341.bin"/><Relationship Id="rId5" Type="http://schemas.openxmlformats.org/officeDocument/2006/relationships/printerSettings" Target="../printerSettings/printerSettings2335.bin"/><Relationship Id="rId15" Type="http://schemas.openxmlformats.org/officeDocument/2006/relationships/printerSettings" Target="../printerSettings/printerSettings2345.bin"/><Relationship Id="rId10" Type="http://schemas.openxmlformats.org/officeDocument/2006/relationships/printerSettings" Target="../printerSettings/printerSettings2340.bin"/><Relationship Id="rId19" Type="http://schemas.openxmlformats.org/officeDocument/2006/relationships/printerSettings" Target="../printerSettings/printerSettings2349.bin"/><Relationship Id="rId4" Type="http://schemas.openxmlformats.org/officeDocument/2006/relationships/printerSettings" Target="../printerSettings/printerSettings2334.bin"/><Relationship Id="rId9" Type="http://schemas.openxmlformats.org/officeDocument/2006/relationships/printerSettings" Target="../printerSettings/printerSettings2339.bin"/><Relationship Id="rId14" Type="http://schemas.openxmlformats.org/officeDocument/2006/relationships/printerSettings" Target="../printerSettings/printerSettings2344.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2357.bin"/><Relationship Id="rId13" Type="http://schemas.openxmlformats.org/officeDocument/2006/relationships/printerSettings" Target="../printerSettings/printerSettings2362.bin"/><Relationship Id="rId18" Type="http://schemas.openxmlformats.org/officeDocument/2006/relationships/printerSettings" Target="../printerSettings/printerSettings2367.bin"/><Relationship Id="rId3" Type="http://schemas.openxmlformats.org/officeDocument/2006/relationships/printerSettings" Target="../printerSettings/printerSettings2352.bin"/><Relationship Id="rId7" Type="http://schemas.openxmlformats.org/officeDocument/2006/relationships/printerSettings" Target="../printerSettings/printerSettings2356.bin"/><Relationship Id="rId12" Type="http://schemas.openxmlformats.org/officeDocument/2006/relationships/printerSettings" Target="../printerSettings/printerSettings2361.bin"/><Relationship Id="rId17" Type="http://schemas.openxmlformats.org/officeDocument/2006/relationships/printerSettings" Target="../printerSettings/printerSettings2366.bin"/><Relationship Id="rId2" Type="http://schemas.openxmlformats.org/officeDocument/2006/relationships/printerSettings" Target="../printerSettings/printerSettings2351.bin"/><Relationship Id="rId16" Type="http://schemas.openxmlformats.org/officeDocument/2006/relationships/printerSettings" Target="../printerSettings/printerSettings2365.bin"/><Relationship Id="rId20" Type="http://schemas.openxmlformats.org/officeDocument/2006/relationships/drawing" Target="../drawings/drawing156.xml"/><Relationship Id="rId1" Type="http://schemas.openxmlformats.org/officeDocument/2006/relationships/printerSettings" Target="../printerSettings/printerSettings2350.bin"/><Relationship Id="rId6" Type="http://schemas.openxmlformats.org/officeDocument/2006/relationships/printerSettings" Target="../printerSettings/printerSettings2355.bin"/><Relationship Id="rId11" Type="http://schemas.openxmlformats.org/officeDocument/2006/relationships/printerSettings" Target="../printerSettings/printerSettings2360.bin"/><Relationship Id="rId5" Type="http://schemas.openxmlformats.org/officeDocument/2006/relationships/printerSettings" Target="../printerSettings/printerSettings2354.bin"/><Relationship Id="rId15" Type="http://schemas.openxmlformats.org/officeDocument/2006/relationships/printerSettings" Target="../printerSettings/printerSettings2364.bin"/><Relationship Id="rId10" Type="http://schemas.openxmlformats.org/officeDocument/2006/relationships/printerSettings" Target="../printerSettings/printerSettings2359.bin"/><Relationship Id="rId19" Type="http://schemas.openxmlformats.org/officeDocument/2006/relationships/printerSettings" Target="../printerSettings/printerSettings2368.bin"/><Relationship Id="rId4" Type="http://schemas.openxmlformats.org/officeDocument/2006/relationships/printerSettings" Target="../printerSettings/printerSettings2353.bin"/><Relationship Id="rId9" Type="http://schemas.openxmlformats.org/officeDocument/2006/relationships/printerSettings" Target="../printerSettings/printerSettings2358.bin"/><Relationship Id="rId14" Type="http://schemas.openxmlformats.org/officeDocument/2006/relationships/printerSettings" Target="../printerSettings/printerSettings2363.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2376.bin"/><Relationship Id="rId13" Type="http://schemas.openxmlformats.org/officeDocument/2006/relationships/printerSettings" Target="../printerSettings/printerSettings2381.bin"/><Relationship Id="rId18" Type="http://schemas.openxmlformats.org/officeDocument/2006/relationships/printerSettings" Target="../printerSettings/printerSettings2386.bin"/><Relationship Id="rId26" Type="http://schemas.openxmlformats.org/officeDocument/2006/relationships/printerSettings" Target="../printerSettings/printerSettings2394.bin"/><Relationship Id="rId3" Type="http://schemas.openxmlformats.org/officeDocument/2006/relationships/printerSettings" Target="../printerSettings/printerSettings2371.bin"/><Relationship Id="rId21" Type="http://schemas.openxmlformats.org/officeDocument/2006/relationships/printerSettings" Target="../printerSettings/printerSettings2389.bin"/><Relationship Id="rId7" Type="http://schemas.openxmlformats.org/officeDocument/2006/relationships/printerSettings" Target="../printerSettings/printerSettings2375.bin"/><Relationship Id="rId12" Type="http://schemas.openxmlformats.org/officeDocument/2006/relationships/printerSettings" Target="../printerSettings/printerSettings2380.bin"/><Relationship Id="rId17" Type="http://schemas.openxmlformats.org/officeDocument/2006/relationships/printerSettings" Target="../printerSettings/printerSettings2385.bin"/><Relationship Id="rId25" Type="http://schemas.openxmlformats.org/officeDocument/2006/relationships/printerSettings" Target="../printerSettings/printerSettings2393.bin"/><Relationship Id="rId2" Type="http://schemas.openxmlformats.org/officeDocument/2006/relationships/printerSettings" Target="../printerSettings/printerSettings2370.bin"/><Relationship Id="rId16" Type="http://schemas.openxmlformats.org/officeDocument/2006/relationships/printerSettings" Target="../printerSettings/printerSettings2384.bin"/><Relationship Id="rId20" Type="http://schemas.openxmlformats.org/officeDocument/2006/relationships/printerSettings" Target="../printerSettings/printerSettings2388.bin"/><Relationship Id="rId29" Type="http://schemas.openxmlformats.org/officeDocument/2006/relationships/printerSettings" Target="../printerSettings/printerSettings2397.bin"/><Relationship Id="rId1" Type="http://schemas.openxmlformats.org/officeDocument/2006/relationships/printerSettings" Target="../printerSettings/printerSettings2369.bin"/><Relationship Id="rId6" Type="http://schemas.openxmlformats.org/officeDocument/2006/relationships/printerSettings" Target="../printerSettings/printerSettings2374.bin"/><Relationship Id="rId11" Type="http://schemas.openxmlformats.org/officeDocument/2006/relationships/printerSettings" Target="../printerSettings/printerSettings2379.bin"/><Relationship Id="rId24" Type="http://schemas.openxmlformats.org/officeDocument/2006/relationships/printerSettings" Target="../printerSettings/printerSettings2392.bin"/><Relationship Id="rId5" Type="http://schemas.openxmlformats.org/officeDocument/2006/relationships/printerSettings" Target="../printerSettings/printerSettings2373.bin"/><Relationship Id="rId15" Type="http://schemas.openxmlformats.org/officeDocument/2006/relationships/printerSettings" Target="../printerSettings/printerSettings2383.bin"/><Relationship Id="rId23" Type="http://schemas.openxmlformats.org/officeDocument/2006/relationships/printerSettings" Target="../printerSettings/printerSettings2391.bin"/><Relationship Id="rId28" Type="http://schemas.openxmlformats.org/officeDocument/2006/relationships/printerSettings" Target="../printerSettings/printerSettings2396.bin"/><Relationship Id="rId10" Type="http://schemas.openxmlformats.org/officeDocument/2006/relationships/printerSettings" Target="../printerSettings/printerSettings2378.bin"/><Relationship Id="rId19" Type="http://schemas.openxmlformats.org/officeDocument/2006/relationships/printerSettings" Target="../printerSettings/printerSettings2387.bin"/><Relationship Id="rId31" Type="http://schemas.openxmlformats.org/officeDocument/2006/relationships/drawing" Target="../drawings/drawing158.xml"/><Relationship Id="rId4" Type="http://schemas.openxmlformats.org/officeDocument/2006/relationships/printerSettings" Target="../printerSettings/printerSettings2372.bin"/><Relationship Id="rId9" Type="http://schemas.openxmlformats.org/officeDocument/2006/relationships/printerSettings" Target="../printerSettings/printerSettings2377.bin"/><Relationship Id="rId14" Type="http://schemas.openxmlformats.org/officeDocument/2006/relationships/printerSettings" Target="../printerSettings/printerSettings2382.bin"/><Relationship Id="rId22" Type="http://schemas.openxmlformats.org/officeDocument/2006/relationships/printerSettings" Target="../printerSettings/printerSettings2390.bin"/><Relationship Id="rId27" Type="http://schemas.openxmlformats.org/officeDocument/2006/relationships/printerSettings" Target="../printerSettings/printerSettings2395.bin"/><Relationship Id="rId30" Type="http://schemas.openxmlformats.org/officeDocument/2006/relationships/printerSettings" Target="../printerSettings/printerSettings2398.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2406.bin"/><Relationship Id="rId13" Type="http://schemas.openxmlformats.org/officeDocument/2006/relationships/printerSettings" Target="../printerSettings/printerSettings2411.bin"/><Relationship Id="rId18" Type="http://schemas.openxmlformats.org/officeDocument/2006/relationships/printerSettings" Target="../printerSettings/printerSettings2416.bin"/><Relationship Id="rId26" Type="http://schemas.openxmlformats.org/officeDocument/2006/relationships/printerSettings" Target="../printerSettings/printerSettings2424.bin"/><Relationship Id="rId3" Type="http://schemas.openxmlformats.org/officeDocument/2006/relationships/printerSettings" Target="../printerSettings/printerSettings2401.bin"/><Relationship Id="rId21" Type="http://schemas.openxmlformats.org/officeDocument/2006/relationships/printerSettings" Target="../printerSettings/printerSettings2419.bin"/><Relationship Id="rId7" Type="http://schemas.openxmlformats.org/officeDocument/2006/relationships/printerSettings" Target="../printerSettings/printerSettings2405.bin"/><Relationship Id="rId12" Type="http://schemas.openxmlformats.org/officeDocument/2006/relationships/printerSettings" Target="../printerSettings/printerSettings2410.bin"/><Relationship Id="rId17" Type="http://schemas.openxmlformats.org/officeDocument/2006/relationships/printerSettings" Target="../printerSettings/printerSettings2415.bin"/><Relationship Id="rId25" Type="http://schemas.openxmlformats.org/officeDocument/2006/relationships/printerSettings" Target="../printerSettings/printerSettings2423.bin"/><Relationship Id="rId2" Type="http://schemas.openxmlformats.org/officeDocument/2006/relationships/printerSettings" Target="../printerSettings/printerSettings2400.bin"/><Relationship Id="rId16" Type="http://schemas.openxmlformats.org/officeDocument/2006/relationships/printerSettings" Target="../printerSettings/printerSettings2414.bin"/><Relationship Id="rId20" Type="http://schemas.openxmlformats.org/officeDocument/2006/relationships/printerSettings" Target="../printerSettings/printerSettings2418.bin"/><Relationship Id="rId29" Type="http://schemas.openxmlformats.org/officeDocument/2006/relationships/printerSettings" Target="../printerSettings/printerSettings2427.bin"/><Relationship Id="rId1" Type="http://schemas.openxmlformats.org/officeDocument/2006/relationships/printerSettings" Target="../printerSettings/printerSettings2399.bin"/><Relationship Id="rId6" Type="http://schemas.openxmlformats.org/officeDocument/2006/relationships/printerSettings" Target="../printerSettings/printerSettings2404.bin"/><Relationship Id="rId11" Type="http://schemas.openxmlformats.org/officeDocument/2006/relationships/printerSettings" Target="../printerSettings/printerSettings2409.bin"/><Relationship Id="rId24" Type="http://schemas.openxmlformats.org/officeDocument/2006/relationships/printerSettings" Target="../printerSettings/printerSettings2422.bin"/><Relationship Id="rId5" Type="http://schemas.openxmlformats.org/officeDocument/2006/relationships/printerSettings" Target="../printerSettings/printerSettings2403.bin"/><Relationship Id="rId15" Type="http://schemas.openxmlformats.org/officeDocument/2006/relationships/printerSettings" Target="../printerSettings/printerSettings2413.bin"/><Relationship Id="rId23" Type="http://schemas.openxmlformats.org/officeDocument/2006/relationships/printerSettings" Target="../printerSettings/printerSettings2421.bin"/><Relationship Id="rId28" Type="http://schemas.openxmlformats.org/officeDocument/2006/relationships/printerSettings" Target="../printerSettings/printerSettings2426.bin"/><Relationship Id="rId10" Type="http://schemas.openxmlformats.org/officeDocument/2006/relationships/printerSettings" Target="../printerSettings/printerSettings2408.bin"/><Relationship Id="rId19" Type="http://schemas.openxmlformats.org/officeDocument/2006/relationships/printerSettings" Target="../printerSettings/printerSettings2417.bin"/><Relationship Id="rId31" Type="http://schemas.openxmlformats.org/officeDocument/2006/relationships/drawing" Target="../drawings/drawing160.xml"/><Relationship Id="rId4" Type="http://schemas.openxmlformats.org/officeDocument/2006/relationships/printerSettings" Target="../printerSettings/printerSettings2402.bin"/><Relationship Id="rId9" Type="http://schemas.openxmlformats.org/officeDocument/2006/relationships/printerSettings" Target="../printerSettings/printerSettings2407.bin"/><Relationship Id="rId14" Type="http://schemas.openxmlformats.org/officeDocument/2006/relationships/printerSettings" Target="../printerSettings/printerSettings2412.bin"/><Relationship Id="rId22" Type="http://schemas.openxmlformats.org/officeDocument/2006/relationships/printerSettings" Target="../printerSettings/printerSettings2420.bin"/><Relationship Id="rId27" Type="http://schemas.openxmlformats.org/officeDocument/2006/relationships/printerSettings" Target="../printerSettings/printerSettings2425.bin"/><Relationship Id="rId30" Type="http://schemas.openxmlformats.org/officeDocument/2006/relationships/printerSettings" Target="../printerSettings/printerSettings2428.bin"/></Relationships>
</file>

<file path=xl/worksheets/_rels/sheet85.xml.rels><?xml version="1.0" encoding="UTF-8" standalone="yes"?>
<Relationships xmlns="http://schemas.openxmlformats.org/package/2006/relationships"><Relationship Id="rId8" Type="http://schemas.openxmlformats.org/officeDocument/2006/relationships/printerSettings" Target="../printerSettings/printerSettings2436.bin"/><Relationship Id="rId13" Type="http://schemas.openxmlformats.org/officeDocument/2006/relationships/printerSettings" Target="../printerSettings/printerSettings2441.bin"/><Relationship Id="rId18" Type="http://schemas.openxmlformats.org/officeDocument/2006/relationships/printerSettings" Target="../printerSettings/printerSettings2446.bin"/><Relationship Id="rId26" Type="http://schemas.openxmlformats.org/officeDocument/2006/relationships/printerSettings" Target="../printerSettings/printerSettings2454.bin"/><Relationship Id="rId3" Type="http://schemas.openxmlformats.org/officeDocument/2006/relationships/printerSettings" Target="../printerSettings/printerSettings2431.bin"/><Relationship Id="rId21" Type="http://schemas.openxmlformats.org/officeDocument/2006/relationships/printerSettings" Target="../printerSettings/printerSettings2449.bin"/><Relationship Id="rId7" Type="http://schemas.openxmlformats.org/officeDocument/2006/relationships/printerSettings" Target="../printerSettings/printerSettings2435.bin"/><Relationship Id="rId12" Type="http://schemas.openxmlformats.org/officeDocument/2006/relationships/printerSettings" Target="../printerSettings/printerSettings2440.bin"/><Relationship Id="rId17" Type="http://schemas.openxmlformats.org/officeDocument/2006/relationships/printerSettings" Target="../printerSettings/printerSettings2445.bin"/><Relationship Id="rId25" Type="http://schemas.openxmlformats.org/officeDocument/2006/relationships/printerSettings" Target="../printerSettings/printerSettings2453.bin"/><Relationship Id="rId2" Type="http://schemas.openxmlformats.org/officeDocument/2006/relationships/printerSettings" Target="../printerSettings/printerSettings2430.bin"/><Relationship Id="rId16" Type="http://schemas.openxmlformats.org/officeDocument/2006/relationships/printerSettings" Target="../printerSettings/printerSettings2444.bin"/><Relationship Id="rId20" Type="http://schemas.openxmlformats.org/officeDocument/2006/relationships/printerSettings" Target="../printerSettings/printerSettings2448.bin"/><Relationship Id="rId29" Type="http://schemas.openxmlformats.org/officeDocument/2006/relationships/printerSettings" Target="../printerSettings/printerSettings2457.bin"/><Relationship Id="rId1" Type="http://schemas.openxmlformats.org/officeDocument/2006/relationships/printerSettings" Target="../printerSettings/printerSettings2429.bin"/><Relationship Id="rId6" Type="http://schemas.openxmlformats.org/officeDocument/2006/relationships/printerSettings" Target="../printerSettings/printerSettings2434.bin"/><Relationship Id="rId11" Type="http://schemas.openxmlformats.org/officeDocument/2006/relationships/printerSettings" Target="../printerSettings/printerSettings2439.bin"/><Relationship Id="rId24" Type="http://schemas.openxmlformats.org/officeDocument/2006/relationships/printerSettings" Target="../printerSettings/printerSettings2452.bin"/><Relationship Id="rId5" Type="http://schemas.openxmlformats.org/officeDocument/2006/relationships/printerSettings" Target="../printerSettings/printerSettings2433.bin"/><Relationship Id="rId15" Type="http://schemas.openxmlformats.org/officeDocument/2006/relationships/printerSettings" Target="../printerSettings/printerSettings2443.bin"/><Relationship Id="rId23" Type="http://schemas.openxmlformats.org/officeDocument/2006/relationships/printerSettings" Target="../printerSettings/printerSettings2451.bin"/><Relationship Id="rId28" Type="http://schemas.openxmlformats.org/officeDocument/2006/relationships/printerSettings" Target="../printerSettings/printerSettings2456.bin"/><Relationship Id="rId10" Type="http://schemas.openxmlformats.org/officeDocument/2006/relationships/printerSettings" Target="../printerSettings/printerSettings2438.bin"/><Relationship Id="rId19" Type="http://schemas.openxmlformats.org/officeDocument/2006/relationships/printerSettings" Target="../printerSettings/printerSettings2447.bin"/><Relationship Id="rId31" Type="http://schemas.openxmlformats.org/officeDocument/2006/relationships/drawing" Target="../drawings/drawing162.xml"/><Relationship Id="rId4" Type="http://schemas.openxmlformats.org/officeDocument/2006/relationships/printerSettings" Target="../printerSettings/printerSettings2432.bin"/><Relationship Id="rId9" Type="http://schemas.openxmlformats.org/officeDocument/2006/relationships/printerSettings" Target="../printerSettings/printerSettings2437.bin"/><Relationship Id="rId14" Type="http://schemas.openxmlformats.org/officeDocument/2006/relationships/printerSettings" Target="../printerSettings/printerSettings2442.bin"/><Relationship Id="rId22" Type="http://schemas.openxmlformats.org/officeDocument/2006/relationships/printerSettings" Target="../printerSettings/printerSettings2450.bin"/><Relationship Id="rId27" Type="http://schemas.openxmlformats.org/officeDocument/2006/relationships/printerSettings" Target="../printerSettings/printerSettings2455.bin"/><Relationship Id="rId30" Type="http://schemas.openxmlformats.org/officeDocument/2006/relationships/printerSettings" Target="../printerSettings/printerSettings2458.bin"/></Relationships>
</file>

<file path=xl/worksheets/_rels/sheet86.xml.rels><?xml version="1.0" encoding="UTF-8" standalone="yes"?>
<Relationships xmlns="http://schemas.openxmlformats.org/package/2006/relationships"><Relationship Id="rId8" Type="http://schemas.openxmlformats.org/officeDocument/2006/relationships/printerSettings" Target="../printerSettings/printerSettings2466.bin"/><Relationship Id="rId13" Type="http://schemas.openxmlformats.org/officeDocument/2006/relationships/printerSettings" Target="../printerSettings/printerSettings2471.bin"/><Relationship Id="rId18" Type="http://schemas.openxmlformats.org/officeDocument/2006/relationships/printerSettings" Target="../printerSettings/printerSettings2476.bin"/><Relationship Id="rId26" Type="http://schemas.openxmlformats.org/officeDocument/2006/relationships/printerSettings" Target="../printerSettings/printerSettings2484.bin"/><Relationship Id="rId3" Type="http://schemas.openxmlformats.org/officeDocument/2006/relationships/printerSettings" Target="../printerSettings/printerSettings2461.bin"/><Relationship Id="rId21" Type="http://schemas.openxmlformats.org/officeDocument/2006/relationships/printerSettings" Target="../printerSettings/printerSettings2479.bin"/><Relationship Id="rId7" Type="http://schemas.openxmlformats.org/officeDocument/2006/relationships/printerSettings" Target="../printerSettings/printerSettings2465.bin"/><Relationship Id="rId12" Type="http://schemas.openxmlformats.org/officeDocument/2006/relationships/printerSettings" Target="../printerSettings/printerSettings2470.bin"/><Relationship Id="rId17" Type="http://schemas.openxmlformats.org/officeDocument/2006/relationships/printerSettings" Target="../printerSettings/printerSettings2475.bin"/><Relationship Id="rId25" Type="http://schemas.openxmlformats.org/officeDocument/2006/relationships/printerSettings" Target="../printerSettings/printerSettings2483.bin"/><Relationship Id="rId2" Type="http://schemas.openxmlformats.org/officeDocument/2006/relationships/printerSettings" Target="../printerSettings/printerSettings2460.bin"/><Relationship Id="rId16" Type="http://schemas.openxmlformats.org/officeDocument/2006/relationships/printerSettings" Target="../printerSettings/printerSettings2474.bin"/><Relationship Id="rId20" Type="http://schemas.openxmlformats.org/officeDocument/2006/relationships/printerSettings" Target="../printerSettings/printerSettings2478.bin"/><Relationship Id="rId29" Type="http://schemas.openxmlformats.org/officeDocument/2006/relationships/printerSettings" Target="../printerSettings/printerSettings2487.bin"/><Relationship Id="rId1" Type="http://schemas.openxmlformats.org/officeDocument/2006/relationships/printerSettings" Target="../printerSettings/printerSettings2459.bin"/><Relationship Id="rId6" Type="http://schemas.openxmlformats.org/officeDocument/2006/relationships/printerSettings" Target="../printerSettings/printerSettings2464.bin"/><Relationship Id="rId11" Type="http://schemas.openxmlformats.org/officeDocument/2006/relationships/printerSettings" Target="../printerSettings/printerSettings2469.bin"/><Relationship Id="rId24" Type="http://schemas.openxmlformats.org/officeDocument/2006/relationships/printerSettings" Target="../printerSettings/printerSettings2482.bin"/><Relationship Id="rId5" Type="http://schemas.openxmlformats.org/officeDocument/2006/relationships/printerSettings" Target="../printerSettings/printerSettings2463.bin"/><Relationship Id="rId15" Type="http://schemas.openxmlformats.org/officeDocument/2006/relationships/printerSettings" Target="../printerSettings/printerSettings2473.bin"/><Relationship Id="rId23" Type="http://schemas.openxmlformats.org/officeDocument/2006/relationships/printerSettings" Target="../printerSettings/printerSettings2481.bin"/><Relationship Id="rId28" Type="http://schemas.openxmlformats.org/officeDocument/2006/relationships/printerSettings" Target="../printerSettings/printerSettings2486.bin"/><Relationship Id="rId10" Type="http://schemas.openxmlformats.org/officeDocument/2006/relationships/printerSettings" Target="../printerSettings/printerSettings2468.bin"/><Relationship Id="rId19" Type="http://schemas.openxmlformats.org/officeDocument/2006/relationships/printerSettings" Target="../printerSettings/printerSettings2477.bin"/><Relationship Id="rId31" Type="http://schemas.openxmlformats.org/officeDocument/2006/relationships/drawing" Target="../drawings/drawing164.xml"/><Relationship Id="rId4" Type="http://schemas.openxmlformats.org/officeDocument/2006/relationships/printerSettings" Target="../printerSettings/printerSettings2462.bin"/><Relationship Id="rId9" Type="http://schemas.openxmlformats.org/officeDocument/2006/relationships/printerSettings" Target="../printerSettings/printerSettings2467.bin"/><Relationship Id="rId14" Type="http://schemas.openxmlformats.org/officeDocument/2006/relationships/printerSettings" Target="../printerSettings/printerSettings2472.bin"/><Relationship Id="rId22" Type="http://schemas.openxmlformats.org/officeDocument/2006/relationships/printerSettings" Target="../printerSettings/printerSettings2480.bin"/><Relationship Id="rId27" Type="http://schemas.openxmlformats.org/officeDocument/2006/relationships/printerSettings" Target="../printerSettings/printerSettings2485.bin"/><Relationship Id="rId30" Type="http://schemas.openxmlformats.org/officeDocument/2006/relationships/printerSettings" Target="../printerSettings/printerSettings2488.bin"/></Relationships>
</file>

<file path=xl/worksheets/_rels/sheet87.xml.rels><?xml version="1.0" encoding="UTF-8" standalone="yes"?>
<Relationships xmlns="http://schemas.openxmlformats.org/package/2006/relationships"><Relationship Id="rId8" Type="http://schemas.openxmlformats.org/officeDocument/2006/relationships/printerSettings" Target="../printerSettings/printerSettings2496.bin"/><Relationship Id="rId13" Type="http://schemas.openxmlformats.org/officeDocument/2006/relationships/printerSettings" Target="../printerSettings/printerSettings2501.bin"/><Relationship Id="rId18" Type="http://schemas.openxmlformats.org/officeDocument/2006/relationships/printerSettings" Target="../printerSettings/printerSettings2506.bin"/><Relationship Id="rId26" Type="http://schemas.openxmlformats.org/officeDocument/2006/relationships/printerSettings" Target="../printerSettings/printerSettings2514.bin"/><Relationship Id="rId3" Type="http://schemas.openxmlformats.org/officeDocument/2006/relationships/printerSettings" Target="../printerSettings/printerSettings2491.bin"/><Relationship Id="rId21" Type="http://schemas.openxmlformats.org/officeDocument/2006/relationships/printerSettings" Target="../printerSettings/printerSettings2509.bin"/><Relationship Id="rId7" Type="http://schemas.openxmlformats.org/officeDocument/2006/relationships/printerSettings" Target="../printerSettings/printerSettings2495.bin"/><Relationship Id="rId12" Type="http://schemas.openxmlformats.org/officeDocument/2006/relationships/printerSettings" Target="../printerSettings/printerSettings2500.bin"/><Relationship Id="rId17" Type="http://schemas.openxmlformats.org/officeDocument/2006/relationships/printerSettings" Target="../printerSettings/printerSettings2505.bin"/><Relationship Id="rId25" Type="http://schemas.openxmlformats.org/officeDocument/2006/relationships/printerSettings" Target="../printerSettings/printerSettings2513.bin"/><Relationship Id="rId2" Type="http://schemas.openxmlformats.org/officeDocument/2006/relationships/printerSettings" Target="../printerSettings/printerSettings2490.bin"/><Relationship Id="rId16" Type="http://schemas.openxmlformats.org/officeDocument/2006/relationships/printerSettings" Target="../printerSettings/printerSettings2504.bin"/><Relationship Id="rId20" Type="http://schemas.openxmlformats.org/officeDocument/2006/relationships/printerSettings" Target="../printerSettings/printerSettings2508.bin"/><Relationship Id="rId29" Type="http://schemas.openxmlformats.org/officeDocument/2006/relationships/printerSettings" Target="../printerSettings/printerSettings2517.bin"/><Relationship Id="rId1" Type="http://schemas.openxmlformats.org/officeDocument/2006/relationships/printerSettings" Target="../printerSettings/printerSettings2489.bin"/><Relationship Id="rId6" Type="http://schemas.openxmlformats.org/officeDocument/2006/relationships/printerSettings" Target="../printerSettings/printerSettings2494.bin"/><Relationship Id="rId11" Type="http://schemas.openxmlformats.org/officeDocument/2006/relationships/printerSettings" Target="../printerSettings/printerSettings2499.bin"/><Relationship Id="rId24" Type="http://schemas.openxmlformats.org/officeDocument/2006/relationships/printerSettings" Target="../printerSettings/printerSettings2512.bin"/><Relationship Id="rId5" Type="http://schemas.openxmlformats.org/officeDocument/2006/relationships/printerSettings" Target="../printerSettings/printerSettings2493.bin"/><Relationship Id="rId15" Type="http://schemas.openxmlformats.org/officeDocument/2006/relationships/printerSettings" Target="../printerSettings/printerSettings2503.bin"/><Relationship Id="rId23" Type="http://schemas.openxmlformats.org/officeDocument/2006/relationships/printerSettings" Target="../printerSettings/printerSettings2511.bin"/><Relationship Id="rId28" Type="http://schemas.openxmlformats.org/officeDocument/2006/relationships/printerSettings" Target="../printerSettings/printerSettings2516.bin"/><Relationship Id="rId10" Type="http://schemas.openxmlformats.org/officeDocument/2006/relationships/printerSettings" Target="../printerSettings/printerSettings2498.bin"/><Relationship Id="rId19" Type="http://schemas.openxmlformats.org/officeDocument/2006/relationships/printerSettings" Target="../printerSettings/printerSettings2507.bin"/><Relationship Id="rId31" Type="http://schemas.openxmlformats.org/officeDocument/2006/relationships/drawing" Target="../drawings/drawing166.xml"/><Relationship Id="rId4" Type="http://schemas.openxmlformats.org/officeDocument/2006/relationships/printerSettings" Target="../printerSettings/printerSettings2492.bin"/><Relationship Id="rId9" Type="http://schemas.openxmlformats.org/officeDocument/2006/relationships/printerSettings" Target="../printerSettings/printerSettings2497.bin"/><Relationship Id="rId14" Type="http://schemas.openxmlformats.org/officeDocument/2006/relationships/printerSettings" Target="../printerSettings/printerSettings2502.bin"/><Relationship Id="rId22" Type="http://schemas.openxmlformats.org/officeDocument/2006/relationships/printerSettings" Target="../printerSettings/printerSettings2510.bin"/><Relationship Id="rId27" Type="http://schemas.openxmlformats.org/officeDocument/2006/relationships/printerSettings" Target="../printerSettings/printerSettings2515.bin"/><Relationship Id="rId30" Type="http://schemas.openxmlformats.org/officeDocument/2006/relationships/printerSettings" Target="../printerSettings/printerSettings2518.bin"/></Relationships>
</file>

<file path=xl/worksheets/_rels/sheet88.xml.rels><?xml version="1.0" encoding="UTF-8" standalone="yes"?>
<Relationships xmlns="http://schemas.openxmlformats.org/package/2006/relationships"><Relationship Id="rId8" Type="http://schemas.openxmlformats.org/officeDocument/2006/relationships/printerSettings" Target="../printerSettings/printerSettings2526.bin"/><Relationship Id="rId13" Type="http://schemas.openxmlformats.org/officeDocument/2006/relationships/printerSettings" Target="../printerSettings/printerSettings2531.bin"/><Relationship Id="rId18" Type="http://schemas.openxmlformats.org/officeDocument/2006/relationships/printerSettings" Target="../printerSettings/printerSettings2536.bin"/><Relationship Id="rId26" Type="http://schemas.openxmlformats.org/officeDocument/2006/relationships/printerSettings" Target="../printerSettings/printerSettings2544.bin"/><Relationship Id="rId3" Type="http://schemas.openxmlformats.org/officeDocument/2006/relationships/printerSettings" Target="../printerSettings/printerSettings2521.bin"/><Relationship Id="rId21" Type="http://schemas.openxmlformats.org/officeDocument/2006/relationships/printerSettings" Target="../printerSettings/printerSettings2539.bin"/><Relationship Id="rId7" Type="http://schemas.openxmlformats.org/officeDocument/2006/relationships/printerSettings" Target="../printerSettings/printerSettings2525.bin"/><Relationship Id="rId12" Type="http://schemas.openxmlformats.org/officeDocument/2006/relationships/printerSettings" Target="../printerSettings/printerSettings2530.bin"/><Relationship Id="rId17" Type="http://schemas.openxmlformats.org/officeDocument/2006/relationships/printerSettings" Target="../printerSettings/printerSettings2535.bin"/><Relationship Id="rId25" Type="http://schemas.openxmlformats.org/officeDocument/2006/relationships/printerSettings" Target="../printerSettings/printerSettings2543.bin"/><Relationship Id="rId2" Type="http://schemas.openxmlformats.org/officeDocument/2006/relationships/printerSettings" Target="../printerSettings/printerSettings2520.bin"/><Relationship Id="rId16" Type="http://schemas.openxmlformats.org/officeDocument/2006/relationships/printerSettings" Target="../printerSettings/printerSettings2534.bin"/><Relationship Id="rId20" Type="http://schemas.openxmlformats.org/officeDocument/2006/relationships/printerSettings" Target="../printerSettings/printerSettings2538.bin"/><Relationship Id="rId29" Type="http://schemas.openxmlformats.org/officeDocument/2006/relationships/printerSettings" Target="../printerSettings/printerSettings2547.bin"/><Relationship Id="rId1" Type="http://schemas.openxmlformats.org/officeDocument/2006/relationships/printerSettings" Target="../printerSettings/printerSettings2519.bin"/><Relationship Id="rId6" Type="http://schemas.openxmlformats.org/officeDocument/2006/relationships/printerSettings" Target="../printerSettings/printerSettings2524.bin"/><Relationship Id="rId11" Type="http://schemas.openxmlformats.org/officeDocument/2006/relationships/printerSettings" Target="../printerSettings/printerSettings2529.bin"/><Relationship Id="rId24" Type="http://schemas.openxmlformats.org/officeDocument/2006/relationships/printerSettings" Target="../printerSettings/printerSettings2542.bin"/><Relationship Id="rId5" Type="http://schemas.openxmlformats.org/officeDocument/2006/relationships/printerSettings" Target="../printerSettings/printerSettings2523.bin"/><Relationship Id="rId15" Type="http://schemas.openxmlformats.org/officeDocument/2006/relationships/printerSettings" Target="../printerSettings/printerSettings2533.bin"/><Relationship Id="rId23" Type="http://schemas.openxmlformats.org/officeDocument/2006/relationships/printerSettings" Target="../printerSettings/printerSettings2541.bin"/><Relationship Id="rId28" Type="http://schemas.openxmlformats.org/officeDocument/2006/relationships/printerSettings" Target="../printerSettings/printerSettings2546.bin"/><Relationship Id="rId10" Type="http://schemas.openxmlformats.org/officeDocument/2006/relationships/printerSettings" Target="../printerSettings/printerSettings2528.bin"/><Relationship Id="rId19" Type="http://schemas.openxmlformats.org/officeDocument/2006/relationships/printerSettings" Target="../printerSettings/printerSettings2537.bin"/><Relationship Id="rId31" Type="http://schemas.openxmlformats.org/officeDocument/2006/relationships/drawing" Target="../drawings/drawing168.xml"/><Relationship Id="rId4" Type="http://schemas.openxmlformats.org/officeDocument/2006/relationships/printerSettings" Target="../printerSettings/printerSettings2522.bin"/><Relationship Id="rId9" Type="http://schemas.openxmlformats.org/officeDocument/2006/relationships/printerSettings" Target="../printerSettings/printerSettings2527.bin"/><Relationship Id="rId14" Type="http://schemas.openxmlformats.org/officeDocument/2006/relationships/printerSettings" Target="../printerSettings/printerSettings2532.bin"/><Relationship Id="rId22" Type="http://schemas.openxmlformats.org/officeDocument/2006/relationships/printerSettings" Target="../printerSettings/printerSettings2540.bin"/><Relationship Id="rId27" Type="http://schemas.openxmlformats.org/officeDocument/2006/relationships/printerSettings" Target="../printerSettings/printerSettings2545.bin"/><Relationship Id="rId30" Type="http://schemas.openxmlformats.org/officeDocument/2006/relationships/printerSettings" Target="../printerSettings/printerSettings2548.bin"/></Relationships>
</file>

<file path=xl/worksheets/_rels/sheet89.xml.rels><?xml version="1.0" encoding="UTF-8" standalone="yes"?>
<Relationships xmlns="http://schemas.openxmlformats.org/package/2006/relationships"><Relationship Id="rId8" Type="http://schemas.openxmlformats.org/officeDocument/2006/relationships/printerSettings" Target="../printerSettings/printerSettings2556.bin"/><Relationship Id="rId13" Type="http://schemas.openxmlformats.org/officeDocument/2006/relationships/printerSettings" Target="../printerSettings/printerSettings2561.bin"/><Relationship Id="rId18" Type="http://schemas.openxmlformats.org/officeDocument/2006/relationships/printerSettings" Target="../printerSettings/printerSettings2566.bin"/><Relationship Id="rId26" Type="http://schemas.openxmlformats.org/officeDocument/2006/relationships/printerSettings" Target="../printerSettings/printerSettings2574.bin"/><Relationship Id="rId3" Type="http://schemas.openxmlformats.org/officeDocument/2006/relationships/printerSettings" Target="../printerSettings/printerSettings2551.bin"/><Relationship Id="rId21" Type="http://schemas.openxmlformats.org/officeDocument/2006/relationships/printerSettings" Target="../printerSettings/printerSettings2569.bin"/><Relationship Id="rId7" Type="http://schemas.openxmlformats.org/officeDocument/2006/relationships/printerSettings" Target="../printerSettings/printerSettings2555.bin"/><Relationship Id="rId12" Type="http://schemas.openxmlformats.org/officeDocument/2006/relationships/printerSettings" Target="../printerSettings/printerSettings2560.bin"/><Relationship Id="rId17" Type="http://schemas.openxmlformats.org/officeDocument/2006/relationships/printerSettings" Target="../printerSettings/printerSettings2565.bin"/><Relationship Id="rId25" Type="http://schemas.openxmlformats.org/officeDocument/2006/relationships/printerSettings" Target="../printerSettings/printerSettings2573.bin"/><Relationship Id="rId2" Type="http://schemas.openxmlformats.org/officeDocument/2006/relationships/printerSettings" Target="../printerSettings/printerSettings2550.bin"/><Relationship Id="rId16" Type="http://schemas.openxmlformats.org/officeDocument/2006/relationships/printerSettings" Target="../printerSettings/printerSettings2564.bin"/><Relationship Id="rId20" Type="http://schemas.openxmlformats.org/officeDocument/2006/relationships/printerSettings" Target="../printerSettings/printerSettings2568.bin"/><Relationship Id="rId29" Type="http://schemas.openxmlformats.org/officeDocument/2006/relationships/printerSettings" Target="../printerSettings/printerSettings2577.bin"/><Relationship Id="rId1" Type="http://schemas.openxmlformats.org/officeDocument/2006/relationships/printerSettings" Target="../printerSettings/printerSettings2549.bin"/><Relationship Id="rId6" Type="http://schemas.openxmlformats.org/officeDocument/2006/relationships/printerSettings" Target="../printerSettings/printerSettings2554.bin"/><Relationship Id="rId11" Type="http://schemas.openxmlformats.org/officeDocument/2006/relationships/printerSettings" Target="../printerSettings/printerSettings2559.bin"/><Relationship Id="rId24" Type="http://schemas.openxmlformats.org/officeDocument/2006/relationships/printerSettings" Target="../printerSettings/printerSettings2572.bin"/><Relationship Id="rId5" Type="http://schemas.openxmlformats.org/officeDocument/2006/relationships/printerSettings" Target="../printerSettings/printerSettings2553.bin"/><Relationship Id="rId15" Type="http://schemas.openxmlformats.org/officeDocument/2006/relationships/printerSettings" Target="../printerSettings/printerSettings2563.bin"/><Relationship Id="rId23" Type="http://schemas.openxmlformats.org/officeDocument/2006/relationships/printerSettings" Target="../printerSettings/printerSettings2571.bin"/><Relationship Id="rId28" Type="http://schemas.openxmlformats.org/officeDocument/2006/relationships/printerSettings" Target="../printerSettings/printerSettings2576.bin"/><Relationship Id="rId10" Type="http://schemas.openxmlformats.org/officeDocument/2006/relationships/printerSettings" Target="../printerSettings/printerSettings2558.bin"/><Relationship Id="rId19" Type="http://schemas.openxmlformats.org/officeDocument/2006/relationships/printerSettings" Target="../printerSettings/printerSettings2567.bin"/><Relationship Id="rId31" Type="http://schemas.openxmlformats.org/officeDocument/2006/relationships/drawing" Target="../drawings/drawing170.xml"/><Relationship Id="rId4" Type="http://schemas.openxmlformats.org/officeDocument/2006/relationships/printerSettings" Target="../printerSettings/printerSettings2552.bin"/><Relationship Id="rId9" Type="http://schemas.openxmlformats.org/officeDocument/2006/relationships/printerSettings" Target="../printerSettings/printerSettings2557.bin"/><Relationship Id="rId14" Type="http://schemas.openxmlformats.org/officeDocument/2006/relationships/printerSettings" Target="../printerSettings/printerSettings2562.bin"/><Relationship Id="rId22" Type="http://schemas.openxmlformats.org/officeDocument/2006/relationships/printerSettings" Target="../printerSettings/printerSettings2570.bin"/><Relationship Id="rId27" Type="http://schemas.openxmlformats.org/officeDocument/2006/relationships/printerSettings" Target="../printerSettings/printerSettings2575.bin"/><Relationship Id="rId30" Type="http://schemas.openxmlformats.org/officeDocument/2006/relationships/printerSettings" Target="../printerSettings/printerSettings257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drawing" Target="../drawings/drawing11.x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s>
</file>

<file path=xl/worksheets/_rels/sheet90.xml.rels><?xml version="1.0" encoding="UTF-8" standalone="yes"?>
<Relationships xmlns="http://schemas.openxmlformats.org/package/2006/relationships"><Relationship Id="rId8" Type="http://schemas.openxmlformats.org/officeDocument/2006/relationships/printerSettings" Target="../printerSettings/printerSettings2586.bin"/><Relationship Id="rId13" Type="http://schemas.openxmlformats.org/officeDocument/2006/relationships/printerSettings" Target="../printerSettings/printerSettings2591.bin"/><Relationship Id="rId18" Type="http://schemas.openxmlformats.org/officeDocument/2006/relationships/printerSettings" Target="../printerSettings/printerSettings2596.bin"/><Relationship Id="rId26" Type="http://schemas.openxmlformats.org/officeDocument/2006/relationships/printerSettings" Target="../printerSettings/printerSettings2604.bin"/><Relationship Id="rId3" Type="http://schemas.openxmlformats.org/officeDocument/2006/relationships/printerSettings" Target="../printerSettings/printerSettings2581.bin"/><Relationship Id="rId21" Type="http://schemas.openxmlformats.org/officeDocument/2006/relationships/printerSettings" Target="../printerSettings/printerSettings2599.bin"/><Relationship Id="rId7" Type="http://schemas.openxmlformats.org/officeDocument/2006/relationships/printerSettings" Target="../printerSettings/printerSettings2585.bin"/><Relationship Id="rId12" Type="http://schemas.openxmlformats.org/officeDocument/2006/relationships/printerSettings" Target="../printerSettings/printerSettings2590.bin"/><Relationship Id="rId17" Type="http://schemas.openxmlformats.org/officeDocument/2006/relationships/printerSettings" Target="../printerSettings/printerSettings2595.bin"/><Relationship Id="rId25" Type="http://schemas.openxmlformats.org/officeDocument/2006/relationships/printerSettings" Target="../printerSettings/printerSettings2603.bin"/><Relationship Id="rId2" Type="http://schemas.openxmlformats.org/officeDocument/2006/relationships/printerSettings" Target="../printerSettings/printerSettings2580.bin"/><Relationship Id="rId16" Type="http://schemas.openxmlformats.org/officeDocument/2006/relationships/printerSettings" Target="../printerSettings/printerSettings2594.bin"/><Relationship Id="rId20" Type="http://schemas.openxmlformats.org/officeDocument/2006/relationships/printerSettings" Target="../printerSettings/printerSettings2598.bin"/><Relationship Id="rId29" Type="http://schemas.openxmlformats.org/officeDocument/2006/relationships/printerSettings" Target="../printerSettings/printerSettings2607.bin"/><Relationship Id="rId1" Type="http://schemas.openxmlformats.org/officeDocument/2006/relationships/printerSettings" Target="../printerSettings/printerSettings2579.bin"/><Relationship Id="rId6" Type="http://schemas.openxmlformats.org/officeDocument/2006/relationships/printerSettings" Target="../printerSettings/printerSettings2584.bin"/><Relationship Id="rId11" Type="http://schemas.openxmlformats.org/officeDocument/2006/relationships/printerSettings" Target="../printerSettings/printerSettings2589.bin"/><Relationship Id="rId24" Type="http://schemas.openxmlformats.org/officeDocument/2006/relationships/printerSettings" Target="../printerSettings/printerSettings2602.bin"/><Relationship Id="rId5" Type="http://schemas.openxmlformats.org/officeDocument/2006/relationships/printerSettings" Target="../printerSettings/printerSettings2583.bin"/><Relationship Id="rId15" Type="http://schemas.openxmlformats.org/officeDocument/2006/relationships/printerSettings" Target="../printerSettings/printerSettings2593.bin"/><Relationship Id="rId23" Type="http://schemas.openxmlformats.org/officeDocument/2006/relationships/printerSettings" Target="../printerSettings/printerSettings2601.bin"/><Relationship Id="rId28" Type="http://schemas.openxmlformats.org/officeDocument/2006/relationships/printerSettings" Target="../printerSettings/printerSettings2606.bin"/><Relationship Id="rId10" Type="http://schemas.openxmlformats.org/officeDocument/2006/relationships/printerSettings" Target="../printerSettings/printerSettings2588.bin"/><Relationship Id="rId19" Type="http://schemas.openxmlformats.org/officeDocument/2006/relationships/printerSettings" Target="../printerSettings/printerSettings2597.bin"/><Relationship Id="rId31" Type="http://schemas.openxmlformats.org/officeDocument/2006/relationships/drawing" Target="../drawings/drawing172.xml"/><Relationship Id="rId4" Type="http://schemas.openxmlformats.org/officeDocument/2006/relationships/printerSettings" Target="../printerSettings/printerSettings2582.bin"/><Relationship Id="rId9" Type="http://schemas.openxmlformats.org/officeDocument/2006/relationships/printerSettings" Target="../printerSettings/printerSettings2587.bin"/><Relationship Id="rId14" Type="http://schemas.openxmlformats.org/officeDocument/2006/relationships/printerSettings" Target="../printerSettings/printerSettings2592.bin"/><Relationship Id="rId22" Type="http://schemas.openxmlformats.org/officeDocument/2006/relationships/printerSettings" Target="../printerSettings/printerSettings2600.bin"/><Relationship Id="rId27" Type="http://schemas.openxmlformats.org/officeDocument/2006/relationships/printerSettings" Target="../printerSettings/printerSettings2605.bin"/><Relationship Id="rId30" Type="http://schemas.openxmlformats.org/officeDocument/2006/relationships/printerSettings" Target="../printerSettings/printerSettings2608.bin"/></Relationships>
</file>

<file path=xl/worksheets/_rels/sheet91.xml.rels><?xml version="1.0" encoding="UTF-8" standalone="yes"?>
<Relationships xmlns="http://schemas.openxmlformats.org/package/2006/relationships"><Relationship Id="rId8" Type="http://schemas.openxmlformats.org/officeDocument/2006/relationships/printerSettings" Target="../printerSettings/printerSettings2616.bin"/><Relationship Id="rId13" Type="http://schemas.openxmlformats.org/officeDocument/2006/relationships/printerSettings" Target="../printerSettings/printerSettings2621.bin"/><Relationship Id="rId18" Type="http://schemas.openxmlformats.org/officeDocument/2006/relationships/printerSettings" Target="../printerSettings/printerSettings2626.bin"/><Relationship Id="rId26" Type="http://schemas.openxmlformats.org/officeDocument/2006/relationships/printerSettings" Target="../printerSettings/printerSettings2634.bin"/><Relationship Id="rId3" Type="http://schemas.openxmlformats.org/officeDocument/2006/relationships/printerSettings" Target="../printerSettings/printerSettings2611.bin"/><Relationship Id="rId21" Type="http://schemas.openxmlformats.org/officeDocument/2006/relationships/printerSettings" Target="../printerSettings/printerSettings2629.bin"/><Relationship Id="rId7" Type="http://schemas.openxmlformats.org/officeDocument/2006/relationships/printerSettings" Target="../printerSettings/printerSettings2615.bin"/><Relationship Id="rId12" Type="http://schemas.openxmlformats.org/officeDocument/2006/relationships/printerSettings" Target="../printerSettings/printerSettings2620.bin"/><Relationship Id="rId17" Type="http://schemas.openxmlformats.org/officeDocument/2006/relationships/printerSettings" Target="../printerSettings/printerSettings2625.bin"/><Relationship Id="rId25" Type="http://schemas.openxmlformats.org/officeDocument/2006/relationships/printerSettings" Target="../printerSettings/printerSettings2633.bin"/><Relationship Id="rId2" Type="http://schemas.openxmlformats.org/officeDocument/2006/relationships/printerSettings" Target="../printerSettings/printerSettings2610.bin"/><Relationship Id="rId16" Type="http://schemas.openxmlformats.org/officeDocument/2006/relationships/printerSettings" Target="../printerSettings/printerSettings2624.bin"/><Relationship Id="rId20" Type="http://schemas.openxmlformats.org/officeDocument/2006/relationships/printerSettings" Target="../printerSettings/printerSettings2628.bin"/><Relationship Id="rId29" Type="http://schemas.openxmlformats.org/officeDocument/2006/relationships/printerSettings" Target="../printerSettings/printerSettings2637.bin"/><Relationship Id="rId1" Type="http://schemas.openxmlformats.org/officeDocument/2006/relationships/printerSettings" Target="../printerSettings/printerSettings2609.bin"/><Relationship Id="rId6" Type="http://schemas.openxmlformats.org/officeDocument/2006/relationships/printerSettings" Target="../printerSettings/printerSettings2614.bin"/><Relationship Id="rId11" Type="http://schemas.openxmlformats.org/officeDocument/2006/relationships/printerSettings" Target="../printerSettings/printerSettings2619.bin"/><Relationship Id="rId24" Type="http://schemas.openxmlformats.org/officeDocument/2006/relationships/printerSettings" Target="../printerSettings/printerSettings2632.bin"/><Relationship Id="rId5" Type="http://schemas.openxmlformats.org/officeDocument/2006/relationships/printerSettings" Target="../printerSettings/printerSettings2613.bin"/><Relationship Id="rId15" Type="http://schemas.openxmlformats.org/officeDocument/2006/relationships/printerSettings" Target="../printerSettings/printerSettings2623.bin"/><Relationship Id="rId23" Type="http://schemas.openxmlformats.org/officeDocument/2006/relationships/printerSettings" Target="../printerSettings/printerSettings2631.bin"/><Relationship Id="rId28" Type="http://schemas.openxmlformats.org/officeDocument/2006/relationships/printerSettings" Target="../printerSettings/printerSettings2636.bin"/><Relationship Id="rId10" Type="http://schemas.openxmlformats.org/officeDocument/2006/relationships/printerSettings" Target="../printerSettings/printerSettings2618.bin"/><Relationship Id="rId19" Type="http://schemas.openxmlformats.org/officeDocument/2006/relationships/printerSettings" Target="../printerSettings/printerSettings2627.bin"/><Relationship Id="rId31" Type="http://schemas.openxmlformats.org/officeDocument/2006/relationships/drawing" Target="../drawings/drawing174.xml"/><Relationship Id="rId4" Type="http://schemas.openxmlformats.org/officeDocument/2006/relationships/printerSettings" Target="../printerSettings/printerSettings2612.bin"/><Relationship Id="rId9" Type="http://schemas.openxmlformats.org/officeDocument/2006/relationships/printerSettings" Target="../printerSettings/printerSettings2617.bin"/><Relationship Id="rId14" Type="http://schemas.openxmlformats.org/officeDocument/2006/relationships/printerSettings" Target="../printerSettings/printerSettings2622.bin"/><Relationship Id="rId22" Type="http://schemas.openxmlformats.org/officeDocument/2006/relationships/printerSettings" Target="../printerSettings/printerSettings2630.bin"/><Relationship Id="rId27" Type="http://schemas.openxmlformats.org/officeDocument/2006/relationships/printerSettings" Target="../printerSettings/printerSettings2635.bin"/><Relationship Id="rId30" Type="http://schemas.openxmlformats.org/officeDocument/2006/relationships/printerSettings" Target="../printerSettings/printerSettings2638.bin"/></Relationships>
</file>

<file path=xl/worksheets/_rels/sheet92.xml.rels><?xml version="1.0" encoding="UTF-8" standalone="yes"?>
<Relationships xmlns="http://schemas.openxmlformats.org/package/2006/relationships"><Relationship Id="rId8" Type="http://schemas.openxmlformats.org/officeDocument/2006/relationships/printerSettings" Target="../printerSettings/printerSettings2646.bin"/><Relationship Id="rId13" Type="http://schemas.openxmlformats.org/officeDocument/2006/relationships/printerSettings" Target="../printerSettings/printerSettings2651.bin"/><Relationship Id="rId18" Type="http://schemas.openxmlformats.org/officeDocument/2006/relationships/printerSettings" Target="../printerSettings/printerSettings2656.bin"/><Relationship Id="rId26" Type="http://schemas.openxmlformats.org/officeDocument/2006/relationships/printerSettings" Target="../printerSettings/printerSettings2664.bin"/><Relationship Id="rId3" Type="http://schemas.openxmlformats.org/officeDocument/2006/relationships/printerSettings" Target="../printerSettings/printerSettings2641.bin"/><Relationship Id="rId21" Type="http://schemas.openxmlformats.org/officeDocument/2006/relationships/printerSettings" Target="../printerSettings/printerSettings2659.bin"/><Relationship Id="rId7" Type="http://schemas.openxmlformats.org/officeDocument/2006/relationships/printerSettings" Target="../printerSettings/printerSettings2645.bin"/><Relationship Id="rId12" Type="http://schemas.openxmlformats.org/officeDocument/2006/relationships/printerSettings" Target="../printerSettings/printerSettings2650.bin"/><Relationship Id="rId17" Type="http://schemas.openxmlformats.org/officeDocument/2006/relationships/printerSettings" Target="../printerSettings/printerSettings2655.bin"/><Relationship Id="rId25" Type="http://schemas.openxmlformats.org/officeDocument/2006/relationships/printerSettings" Target="../printerSettings/printerSettings2663.bin"/><Relationship Id="rId2" Type="http://schemas.openxmlformats.org/officeDocument/2006/relationships/printerSettings" Target="../printerSettings/printerSettings2640.bin"/><Relationship Id="rId16" Type="http://schemas.openxmlformats.org/officeDocument/2006/relationships/printerSettings" Target="../printerSettings/printerSettings2654.bin"/><Relationship Id="rId20" Type="http://schemas.openxmlformats.org/officeDocument/2006/relationships/printerSettings" Target="../printerSettings/printerSettings2658.bin"/><Relationship Id="rId29" Type="http://schemas.openxmlformats.org/officeDocument/2006/relationships/printerSettings" Target="../printerSettings/printerSettings2667.bin"/><Relationship Id="rId1" Type="http://schemas.openxmlformats.org/officeDocument/2006/relationships/printerSettings" Target="../printerSettings/printerSettings2639.bin"/><Relationship Id="rId6" Type="http://schemas.openxmlformats.org/officeDocument/2006/relationships/printerSettings" Target="../printerSettings/printerSettings2644.bin"/><Relationship Id="rId11" Type="http://schemas.openxmlformats.org/officeDocument/2006/relationships/printerSettings" Target="../printerSettings/printerSettings2649.bin"/><Relationship Id="rId24" Type="http://schemas.openxmlformats.org/officeDocument/2006/relationships/printerSettings" Target="../printerSettings/printerSettings2662.bin"/><Relationship Id="rId5" Type="http://schemas.openxmlformats.org/officeDocument/2006/relationships/printerSettings" Target="../printerSettings/printerSettings2643.bin"/><Relationship Id="rId15" Type="http://schemas.openxmlformats.org/officeDocument/2006/relationships/printerSettings" Target="../printerSettings/printerSettings2653.bin"/><Relationship Id="rId23" Type="http://schemas.openxmlformats.org/officeDocument/2006/relationships/printerSettings" Target="../printerSettings/printerSettings2661.bin"/><Relationship Id="rId28" Type="http://schemas.openxmlformats.org/officeDocument/2006/relationships/printerSettings" Target="../printerSettings/printerSettings2666.bin"/><Relationship Id="rId10" Type="http://schemas.openxmlformats.org/officeDocument/2006/relationships/printerSettings" Target="../printerSettings/printerSettings2648.bin"/><Relationship Id="rId19" Type="http://schemas.openxmlformats.org/officeDocument/2006/relationships/printerSettings" Target="../printerSettings/printerSettings2657.bin"/><Relationship Id="rId31" Type="http://schemas.openxmlformats.org/officeDocument/2006/relationships/drawing" Target="../drawings/drawing176.xml"/><Relationship Id="rId4" Type="http://schemas.openxmlformats.org/officeDocument/2006/relationships/printerSettings" Target="../printerSettings/printerSettings2642.bin"/><Relationship Id="rId9" Type="http://schemas.openxmlformats.org/officeDocument/2006/relationships/printerSettings" Target="../printerSettings/printerSettings2647.bin"/><Relationship Id="rId14" Type="http://schemas.openxmlformats.org/officeDocument/2006/relationships/printerSettings" Target="../printerSettings/printerSettings2652.bin"/><Relationship Id="rId22" Type="http://schemas.openxmlformats.org/officeDocument/2006/relationships/printerSettings" Target="../printerSettings/printerSettings2660.bin"/><Relationship Id="rId27" Type="http://schemas.openxmlformats.org/officeDocument/2006/relationships/printerSettings" Target="../printerSettings/printerSettings2665.bin"/><Relationship Id="rId30" Type="http://schemas.openxmlformats.org/officeDocument/2006/relationships/printerSettings" Target="../printerSettings/printerSettings2668.bin"/></Relationships>
</file>

<file path=xl/worksheets/_rels/sheet93.xml.rels><?xml version="1.0" encoding="UTF-8" standalone="yes"?>
<Relationships xmlns="http://schemas.openxmlformats.org/package/2006/relationships"><Relationship Id="rId8" Type="http://schemas.openxmlformats.org/officeDocument/2006/relationships/printerSettings" Target="../printerSettings/printerSettings2676.bin"/><Relationship Id="rId13" Type="http://schemas.openxmlformats.org/officeDocument/2006/relationships/printerSettings" Target="../printerSettings/printerSettings2681.bin"/><Relationship Id="rId18" Type="http://schemas.openxmlformats.org/officeDocument/2006/relationships/printerSettings" Target="../printerSettings/printerSettings2686.bin"/><Relationship Id="rId26" Type="http://schemas.openxmlformats.org/officeDocument/2006/relationships/printerSettings" Target="../printerSettings/printerSettings2694.bin"/><Relationship Id="rId3" Type="http://schemas.openxmlformats.org/officeDocument/2006/relationships/printerSettings" Target="../printerSettings/printerSettings2671.bin"/><Relationship Id="rId21" Type="http://schemas.openxmlformats.org/officeDocument/2006/relationships/printerSettings" Target="../printerSettings/printerSettings2689.bin"/><Relationship Id="rId7" Type="http://schemas.openxmlformats.org/officeDocument/2006/relationships/printerSettings" Target="../printerSettings/printerSettings2675.bin"/><Relationship Id="rId12" Type="http://schemas.openxmlformats.org/officeDocument/2006/relationships/printerSettings" Target="../printerSettings/printerSettings2680.bin"/><Relationship Id="rId17" Type="http://schemas.openxmlformats.org/officeDocument/2006/relationships/printerSettings" Target="../printerSettings/printerSettings2685.bin"/><Relationship Id="rId25" Type="http://schemas.openxmlformats.org/officeDocument/2006/relationships/printerSettings" Target="../printerSettings/printerSettings2693.bin"/><Relationship Id="rId2" Type="http://schemas.openxmlformats.org/officeDocument/2006/relationships/printerSettings" Target="../printerSettings/printerSettings2670.bin"/><Relationship Id="rId16" Type="http://schemas.openxmlformats.org/officeDocument/2006/relationships/printerSettings" Target="../printerSettings/printerSettings2684.bin"/><Relationship Id="rId20" Type="http://schemas.openxmlformats.org/officeDocument/2006/relationships/printerSettings" Target="../printerSettings/printerSettings2688.bin"/><Relationship Id="rId29" Type="http://schemas.openxmlformats.org/officeDocument/2006/relationships/printerSettings" Target="../printerSettings/printerSettings2697.bin"/><Relationship Id="rId1" Type="http://schemas.openxmlformats.org/officeDocument/2006/relationships/printerSettings" Target="../printerSettings/printerSettings2669.bin"/><Relationship Id="rId6" Type="http://schemas.openxmlformats.org/officeDocument/2006/relationships/printerSettings" Target="../printerSettings/printerSettings2674.bin"/><Relationship Id="rId11" Type="http://schemas.openxmlformats.org/officeDocument/2006/relationships/printerSettings" Target="../printerSettings/printerSettings2679.bin"/><Relationship Id="rId24" Type="http://schemas.openxmlformats.org/officeDocument/2006/relationships/printerSettings" Target="../printerSettings/printerSettings2692.bin"/><Relationship Id="rId5" Type="http://schemas.openxmlformats.org/officeDocument/2006/relationships/printerSettings" Target="../printerSettings/printerSettings2673.bin"/><Relationship Id="rId15" Type="http://schemas.openxmlformats.org/officeDocument/2006/relationships/printerSettings" Target="../printerSettings/printerSettings2683.bin"/><Relationship Id="rId23" Type="http://schemas.openxmlformats.org/officeDocument/2006/relationships/printerSettings" Target="../printerSettings/printerSettings2691.bin"/><Relationship Id="rId28" Type="http://schemas.openxmlformats.org/officeDocument/2006/relationships/printerSettings" Target="../printerSettings/printerSettings2696.bin"/><Relationship Id="rId10" Type="http://schemas.openxmlformats.org/officeDocument/2006/relationships/printerSettings" Target="../printerSettings/printerSettings2678.bin"/><Relationship Id="rId19" Type="http://schemas.openxmlformats.org/officeDocument/2006/relationships/printerSettings" Target="../printerSettings/printerSettings2687.bin"/><Relationship Id="rId31" Type="http://schemas.openxmlformats.org/officeDocument/2006/relationships/drawing" Target="../drawings/drawing178.xml"/><Relationship Id="rId4" Type="http://schemas.openxmlformats.org/officeDocument/2006/relationships/printerSettings" Target="../printerSettings/printerSettings2672.bin"/><Relationship Id="rId9" Type="http://schemas.openxmlformats.org/officeDocument/2006/relationships/printerSettings" Target="../printerSettings/printerSettings2677.bin"/><Relationship Id="rId14" Type="http://schemas.openxmlformats.org/officeDocument/2006/relationships/printerSettings" Target="../printerSettings/printerSettings2682.bin"/><Relationship Id="rId22" Type="http://schemas.openxmlformats.org/officeDocument/2006/relationships/printerSettings" Target="../printerSettings/printerSettings2690.bin"/><Relationship Id="rId27" Type="http://schemas.openxmlformats.org/officeDocument/2006/relationships/printerSettings" Target="../printerSettings/printerSettings2695.bin"/><Relationship Id="rId30" Type="http://schemas.openxmlformats.org/officeDocument/2006/relationships/printerSettings" Target="../printerSettings/printerSettings2698.bin"/></Relationships>
</file>

<file path=xl/worksheets/_rels/sheet94.xml.rels><?xml version="1.0" encoding="UTF-8" standalone="yes"?>
<Relationships xmlns="http://schemas.openxmlformats.org/package/2006/relationships"><Relationship Id="rId8" Type="http://schemas.openxmlformats.org/officeDocument/2006/relationships/printerSettings" Target="../printerSettings/printerSettings2706.bin"/><Relationship Id="rId13" Type="http://schemas.openxmlformats.org/officeDocument/2006/relationships/printerSettings" Target="../printerSettings/printerSettings2711.bin"/><Relationship Id="rId18" Type="http://schemas.openxmlformats.org/officeDocument/2006/relationships/printerSettings" Target="../printerSettings/printerSettings2716.bin"/><Relationship Id="rId26" Type="http://schemas.openxmlformats.org/officeDocument/2006/relationships/printerSettings" Target="../printerSettings/printerSettings2724.bin"/><Relationship Id="rId3" Type="http://schemas.openxmlformats.org/officeDocument/2006/relationships/printerSettings" Target="../printerSettings/printerSettings2701.bin"/><Relationship Id="rId21" Type="http://schemas.openxmlformats.org/officeDocument/2006/relationships/printerSettings" Target="../printerSettings/printerSettings2719.bin"/><Relationship Id="rId7" Type="http://schemas.openxmlformats.org/officeDocument/2006/relationships/printerSettings" Target="../printerSettings/printerSettings2705.bin"/><Relationship Id="rId12" Type="http://schemas.openxmlformats.org/officeDocument/2006/relationships/printerSettings" Target="../printerSettings/printerSettings2710.bin"/><Relationship Id="rId17" Type="http://schemas.openxmlformats.org/officeDocument/2006/relationships/printerSettings" Target="../printerSettings/printerSettings2715.bin"/><Relationship Id="rId25" Type="http://schemas.openxmlformats.org/officeDocument/2006/relationships/printerSettings" Target="../printerSettings/printerSettings2723.bin"/><Relationship Id="rId2" Type="http://schemas.openxmlformats.org/officeDocument/2006/relationships/printerSettings" Target="../printerSettings/printerSettings2700.bin"/><Relationship Id="rId16" Type="http://schemas.openxmlformats.org/officeDocument/2006/relationships/printerSettings" Target="../printerSettings/printerSettings2714.bin"/><Relationship Id="rId20" Type="http://schemas.openxmlformats.org/officeDocument/2006/relationships/printerSettings" Target="../printerSettings/printerSettings2718.bin"/><Relationship Id="rId29" Type="http://schemas.openxmlformats.org/officeDocument/2006/relationships/printerSettings" Target="../printerSettings/printerSettings2727.bin"/><Relationship Id="rId1" Type="http://schemas.openxmlformats.org/officeDocument/2006/relationships/printerSettings" Target="../printerSettings/printerSettings2699.bin"/><Relationship Id="rId6" Type="http://schemas.openxmlformats.org/officeDocument/2006/relationships/printerSettings" Target="../printerSettings/printerSettings2704.bin"/><Relationship Id="rId11" Type="http://schemas.openxmlformats.org/officeDocument/2006/relationships/printerSettings" Target="../printerSettings/printerSettings2709.bin"/><Relationship Id="rId24" Type="http://schemas.openxmlformats.org/officeDocument/2006/relationships/printerSettings" Target="../printerSettings/printerSettings2722.bin"/><Relationship Id="rId5" Type="http://schemas.openxmlformats.org/officeDocument/2006/relationships/printerSettings" Target="../printerSettings/printerSettings2703.bin"/><Relationship Id="rId15" Type="http://schemas.openxmlformats.org/officeDocument/2006/relationships/printerSettings" Target="../printerSettings/printerSettings2713.bin"/><Relationship Id="rId23" Type="http://schemas.openxmlformats.org/officeDocument/2006/relationships/printerSettings" Target="../printerSettings/printerSettings2721.bin"/><Relationship Id="rId28" Type="http://schemas.openxmlformats.org/officeDocument/2006/relationships/printerSettings" Target="../printerSettings/printerSettings2726.bin"/><Relationship Id="rId10" Type="http://schemas.openxmlformats.org/officeDocument/2006/relationships/printerSettings" Target="../printerSettings/printerSettings2708.bin"/><Relationship Id="rId19" Type="http://schemas.openxmlformats.org/officeDocument/2006/relationships/printerSettings" Target="../printerSettings/printerSettings2717.bin"/><Relationship Id="rId31" Type="http://schemas.openxmlformats.org/officeDocument/2006/relationships/drawing" Target="../drawings/drawing180.xml"/><Relationship Id="rId4" Type="http://schemas.openxmlformats.org/officeDocument/2006/relationships/printerSettings" Target="../printerSettings/printerSettings2702.bin"/><Relationship Id="rId9" Type="http://schemas.openxmlformats.org/officeDocument/2006/relationships/printerSettings" Target="../printerSettings/printerSettings2707.bin"/><Relationship Id="rId14" Type="http://schemas.openxmlformats.org/officeDocument/2006/relationships/printerSettings" Target="../printerSettings/printerSettings2712.bin"/><Relationship Id="rId22" Type="http://schemas.openxmlformats.org/officeDocument/2006/relationships/printerSettings" Target="../printerSettings/printerSettings2720.bin"/><Relationship Id="rId27" Type="http://schemas.openxmlformats.org/officeDocument/2006/relationships/printerSettings" Target="../printerSettings/printerSettings2725.bin"/><Relationship Id="rId30" Type="http://schemas.openxmlformats.org/officeDocument/2006/relationships/printerSettings" Target="../printerSettings/printerSettings2728.bin"/></Relationships>
</file>

<file path=xl/worksheets/_rels/sheet95.xml.rels><?xml version="1.0" encoding="UTF-8" standalone="yes"?>
<Relationships xmlns="http://schemas.openxmlformats.org/package/2006/relationships"><Relationship Id="rId8" Type="http://schemas.openxmlformats.org/officeDocument/2006/relationships/printerSettings" Target="../printerSettings/printerSettings2736.bin"/><Relationship Id="rId13" Type="http://schemas.openxmlformats.org/officeDocument/2006/relationships/printerSettings" Target="../printerSettings/printerSettings2741.bin"/><Relationship Id="rId18" Type="http://schemas.openxmlformats.org/officeDocument/2006/relationships/printerSettings" Target="../printerSettings/printerSettings2746.bin"/><Relationship Id="rId26" Type="http://schemas.openxmlformats.org/officeDocument/2006/relationships/printerSettings" Target="../printerSettings/printerSettings2754.bin"/><Relationship Id="rId3" Type="http://schemas.openxmlformats.org/officeDocument/2006/relationships/printerSettings" Target="../printerSettings/printerSettings2731.bin"/><Relationship Id="rId21" Type="http://schemas.openxmlformats.org/officeDocument/2006/relationships/printerSettings" Target="../printerSettings/printerSettings2749.bin"/><Relationship Id="rId7" Type="http://schemas.openxmlformats.org/officeDocument/2006/relationships/printerSettings" Target="../printerSettings/printerSettings2735.bin"/><Relationship Id="rId12" Type="http://schemas.openxmlformats.org/officeDocument/2006/relationships/printerSettings" Target="../printerSettings/printerSettings2740.bin"/><Relationship Id="rId17" Type="http://schemas.openxmlformats.org/officeDocument/2006/relationships/printerSettings" Target="../printerSettings/printerSettings2745.bin"/><Relationship Id="rId25" Type="http://schemas.openxmlformats.org/officeDocument/2006/relationships/printerSettings" Target="../printerSettings/printerSettings2753.bin"/><Relationship Id="rId2" Type="http://schemas.openxmlformats.org/officeDocument/2006/relationships/printerSettings" Target="../printerSettings/printerSettings2730.bin"/><Relationship Id="rId16" Type="http://schemas.openxmlformats.org/officeDocument/2006/relationships/printerSettings" Target="../printerSettings/printerSettings2744.bin"/><Relationship Id="rId20" Type="http://schemas.openxmlformats.org/officeDocument/2006/relationships/printerSettings" Target="../printerSettings/printerSettings2748.bin"/><Relationship Id="rId29" Type="http://schemas.openxmlformats.org/officeDocument/2006/relationships/printerSettings" Target="../printerSettings/printerSettings2757.bin"/><Relationship Id="rId1" Type="http://schemas.openxmlformats.org/officeDocument/2006/relationships/printerSettings" Target="../printerSettings/printerSettings2729.bin"/><Relationship Id="rId6" Type="http://schemas.openxmlformats.org/officeDocument/2006/relationships/printerSettings" Target="../printerSettings/printerSettings2734.bin"/><Relationship Id="rId11" Type="http://schemas.openxmlformats.org/officeDocument/2006/relationships/printerSettings" Target="../printerSettings/printerSettings2739.bin"/><Relationship Id="rId24" Type="http://schemas.openxmlformats.org/officeDocument/2006/relationships/printerSettings" Target="../printerSettings/printerSettings2752.bin"/><Relationship Id="rId5" Type="http://schemas.openxmlformats.org/officeDocument/2006/relationships/printerSettings" Target="../printerSettings/printerSettings2733.bin"/><Relationship Id="rId15" Type="http://schemas.openxmlformats.org/officeDocument/2006/relationships/printerSettings" Target="../printerSettings/printerSettings2743.bin"/><Relationship Id="rId23" Type="http://schemas.openxmlformats.org/officeDocument/2006/relationships/printerSettings" Target="../printerSettings/printerSettings2751.bin"/><Relationship Id="rId28" Type="http://schemas.openxmlformats.org/officeDocument/2006/relationships/printerSettings" Target="../printerSettings/printerSettings2756.bin"/><Relationship Id="rId10" Type="http://schemas.openxmlformats.org/officeDocument/2006/relationships/printerSettings" Target="../printerSettings/printerSettings2738.bin"/><Relationship Id="rId19" Type="http://schemas.openxmlformats.org/officeDocument/2006/relationships/printerSettings" Target="../printerSettings/printerSettings2747.bin"/><Relationship Id="rId31" Type="http://schemas.openxmlformats.org/officeDocument/2006/relationships/drawing" Target="../drawings/drawing182.xml"/><Relationship Id="rId4" Type="http://schemas.openxmlformats.org/officeDocument/2006/relationships/printerSettings" Target="../printerSettings/printerSettings2732.bin"/><Relationship Id="rId9" Type="http://schemas.openxmlformats.org/officeDocument/2006/relationships/printerSettings" Target="../printerSettings/printerSettings2737.bin"/><Relationship Id="rId14" Type="http://schemas.openxmlformats.org/officeDocument/2006/relationships/printerSettings" Target="../printerSettings/printerSettings2742.bin"/><Relationship Id="rId22" Type="http://schemas.openxmlformats.org/officeDocument/2006/relationships/printerSettings" Target="../printerSettings/printerSettings2750.bin"/><Relationship Id="rId27" Type="http://schemas.openxmlformats.org/officeDocument/2006/relationships/printerSettings" Target="../printerSettings/printerSettings2755.bin"/><Relationship Id="rId30" Type="http://schemas.openxmlformats.org/officeDocument/2006/relationships/printerSettings" Target="../printerSettings/printerSettings2758.bin"/></Relationships>
</file>

<file path=xl/worksheets/_rels/sheet96.xml.rels><?xml version="1.0" encoding="UTF-8" standalone="yes"?>
<Relationships xmlns="http://schemas.openxmlformats.org/package/2006/relationships"><Relationship Id="rId8" Type="http://schemas.openxmlformats.org/officeDocument/2006/relationships/printerSettings" Target="../printerSettings/printerSettings2766.bin"/><Relationship Id="rId13" Type="http://schemas.openxmlformats.org/officeDocument/2006/relationships/printerSettings" Target="../printerSettings/printerSettings2771.bin"/><Relationship Id="rId18" Type="http://schemas.openxmlformats.org/officeDocument/2006/relationships/printerSettings" Target="../printerSettings/printerSettings2776.bin"/><Relationship Id="rId3" Type="http://schemas.openxmlformats.org/officeDocument/2006/relationships/printerSettings" Target="../printerSettings/printerSettings2761.bin"/><Relationship Id="rId21" Type="http://schemas.openxmlformats.org/officeDocument/2006/relationships/printerSettings" Target="../printerSettings/printerSettings2779.bin"/><Relationship Id="rId7" Type="http://schemas.openxmlformats.org/officeDocument/2006/relationships/printerSettings" Target="../printerSettings/printerSettings2765.bin"/><Relationship Id="rId12" Type="http://schemas.openxmlformats.org/officeDocument/2006/relationships/printerSettings" Target="../printerSettings/printerSettings2770.bin"/><Relationship Id="rId17" Type="http://schemas.openxmlformats.org/officeDocument/2006/relationships/printerSettings" Target="../printerSettings/printerSettings2775.bin"/><Relationship Id="rId2" Type="http://schemas.openxmlformats.org/officeDocument/2006/relationships/printerSettings" Target="../printerSettings/printerSettings2760.bin"/><Relationship Id="rId16" Type="http://schemas.openxmlformats.org/officeDocument/2006/relationships/printerSettings" Target="../printerSettings/printerSettings2774.bin"/><Relationship Id="rId20" Type="http://schemas.openxmlformats.org/officeDocument/2006/relationships/printerSettings" Target="../printerSettings/printerSettings2778.bin"/><Relationship Id="rId1" Type="http://schemas.openxmlformats.org/officeDocument/2006/relationships/printerSettings" Target="../printerSettings/printerSettings2759.bin"/><Relationship Id="rId6" Type="http://schemas.openxmlformats.org/officeDocument/2006/relationships/printerSettings" Target="../printerSettings/printerSettings2764.bin"/><Relationship Id="rId11" Type="http://schemas.openxmlformats.org/officeDocument/2006/relationships/printerSettings" Target="../printerSettings/printerSettings2769.bin"/><Relationship Id="rId24" Type="http://schemas.openxmlformats.org/officeDocument/2006/relationships/drawing" Target="../drawings/drawing184.xml"/><Relationship Id="rId5" Type="http://schemas.openxmlformats.org/officeDocument/2006/relationships/printerSettings" Target="../printerSettings/printerSettings2763.bin"/><Relationship Id="rId15" Type="http://schemas.openxmlformats.org/officeDocument/2006/relationships/printerSettings" Target="../printerSettings/printerSettings2773.bin"/><Relationship Id="rId23" Type="http://schemas.openxmlformats.org/officeDocument/2006/relationships/printerSettings" Target="../printerSettings/printerSettings2781.bin"/><Relationship Id="rId10" Type="http://schemas.openxmlformats.org/officeDocument/2006/relationships/printerSettings" Target="../printerSettings/printerSettings2768.bin"/><Relationship Id="rId19" Type="http://schemas.openxmlformats.org/officeDocument/2006/relationships/printerSettings" Target="../printerSettings/printerSettings2777.bin"/><Relationship Id="rId4" Type="http://schemas.openxmlformats.org/officeDocument/2006/relationships/printerSettings" Target="../printerSettings/printerSettings2762.bin"/><Relationship Id="rId9" Type="http://schemas.openxmlformats.org/officeDocument/2006/relationships/printerSettings" Target="../printerSettings/printerSettings2767.bin"/><Relationship Id="rId14" Type="http://schemas.openxmlformats.org/officeDocument/2006/relationships/printerSettings" Target="../printerSettings/printerSettings2772.bin"/><Relationship Id="rId22" Type="http://schemas.openxmlformats.org/officeDocument/2006/relationships/printerSettings" Target="../printerSettings/printerSettings2780.bin"/></Relationships>
</file>

<file path=xl/worksheets/_rels/sheet97.xml.rels><?xml version="1.0" encoding="UTF-8" standalone="yes"?>
<Relationships xmlns="http://schemas.openxmlformats.org/package/2006/relationships"><Relationship Id="rId8" Type="http://schemas.openxmlformats.org/officeDocument/2006/relationships/printerSettings" Target="../printerSettings/printerSettings2789.bin"/><Relationship Id="rId13" Type="http://schemas.openxmlformats.org/officeDocument/2006/relationships/printerSettings" Target="../printerSettings/printerSettings2794.bin"/><Relationship Id="rId18" Type="http://schemas.openxmlformats.org/officeDocument/2006/relationships/printerSettings" Target="../printerSettings/printerSettings2799.bin"/><Relationship Id="rId26" Type="http://schemas.openxmlformats.org/officeDocument/2006/relationships/printerSettings" Target="../printerSettings/printerSettings2807.bin"/><Relationship Id="rId3" Type="http://schemas.openxmlformats.org/officeDocument/2006/relationships/printerSettings" Target="../printerSettings/printerSettings2784.bin"/><Relationship Id="rId21" Type="http://schemas.openxmlformats.org/officeDocument/2006/relationships/printerSettings" Target="../printerSettings/printerSettings2802.bin"/><Relationship Id="rId7" Type="http://schemas.openxmlformats.org/officeDocument/2006/relationships/printerSettings" Target="../printerSettings/printerSettings2788.bin"/><Relationship Id="rId12" Type="http://schemas.openxmlformats.org/officeDocument/2006/relationships/printerSettings" Target="../printerSettings/printerSettings2793.bin"/><Relationship Id="rId17" Type="http://schemas.openxmlformats.org/officeDocument/2006/relationships/printerSettings" Target="../printerSettings/printerSettings2798.bin"/><Relationship Id="rId25" Type="http://schemas.openxmlformats.org/officeDocument/2006/relationships/printerSettings" Target="../printerSettings/printerSettings2806.bin"/><Relationship Id="rId2" Type="http://schemas.openxmlformats.org/officeDocument/2006/relationships/printerSettings" Target="../printerSettings/printerSettings2783.bin"/><Relationship Id="rId16" Type="http://schemas.openxmlformats.org/officeDocument/2006/relationships/printerSettings" Target="../printerSettings/printerSettings2797.bin"/><Relationship Id="rId20" Type="http://schemas.openxmlformats.org/officeDocument/2006/relationships/printerSettings" Target="../printerSettings/printerSettings2801.bin"/><Relationship Id="rId29" Type="http://schemas.openxmlformats.org/officeDocument/2006/relationships/printerSettings" Target="../printerSettings/printerSettings2810.bin"/><Relationship Id="rId1" Type="http://schemas.openxmlformats.org/officeDocument/2006/relationships/printerSettings" Target="../printerSettings/printerSettings2782.bin"/><Relationship Id="rId6" Type="http://schemas.openxmlformats.org/officeDocument/2006/relationships/printerSettings" Target="../printerSettings/printerSettings2787.bin"/><Relationship Id="rId11" Type="http://schemas.openxmlformats.org/officeDocument/2006/relationships/printerSettings" Target="../printerSettings/printerSettings2792.bin"/><Relationship Id="rId24" Type="http://schemas.openxmlformats.org/officeDocument/2006/relationships/printerSettings" Target="../printerSettings/printerSettings2805.bin"/><Relationship Id="rId5" Type="http://schemas.openxmlformats.org/officeDocument/2006/relationships/printerSettings" Target="../printerSettings/printerSettings2786.bin"/><Relationship Id="rId15" Type="http://schemas.openxmlformats.org/officeDocument/2006/relationships/printerSettings" Target="../printerSettings/printerSettings2796.bin"/><Relationship Id="rId23" Type="http://schemas.openxmlformats.org/officeDocument/2006/relationships/printerSettings" Target="../printerSettings/printerSettings2804.bin"/><Relationship Id="rId28" Type="http://schemas.openxmlformats.org/officeDocument/2006/relationships/printerSettings" Target="../printerSettings/printerSettings2809.bin"/><Relationship Id="rId10" Type="http://schemas.openxmlformats.org/officeDocument/2006/relationships/printerSettings" Target="../printerSettings/printerSettings2791.bin"/><Relationship Id="rId19" Type="http://schemas.openxmlformats.org/officeDocument/2006/relationships/printerSettings" Target="../printerSettings/printerSettings2800.bin"/><Relationship Id="rId31" Type="http://schemas.openxmlformats.org/officeDocument/2006/relationships/drawing" Target="../drawings/drawing186.xml"/><Relationship Id="rId4" Type="http://schemas.openxmlformats.org/officeDocument/2006/relationships/printerSettings" Target="../printerSettings/printerSettings2785.bin"/><Relationship Id="rId9" Type="http://schemas.openxmlformats.org/officeDocument/2006/relationships/printerSettings" Target="../printerSettings/printerSettings2790.bin"/><Relationship Id="rId14" Type="http://schemas.openxmlformats.org/officeDocument/2006/relationships/printerSettings" Target="../printerSettings/printerSettings2795.bin"/><Relationship Id="rId22" Type="http://schemas.openxmlformats.org/officeDocument/2006/relationships/printerSettings" Target="../printerSettings/printerSettings2803.bin"/><Relationship Id="rId27" Type="http://schemas.openxmlformats.org/officeDocument/2006/relationships/printerSettings" Target="../printerSettings/printerSettings2808.bin"/><Relationship Id="rId30" Type="http://schemas.openxmlformats.org/officeDocument/2006/relationships/printerSettings" Target="../printerSettings/printerSettings2811.bin"/></Relationships>
</file>

<file path=xl/worksheets/_rels/sheet98.xml.rels><?xml version="1.0" encoding="UTF-8" standalone="yes"?>
<Relationships xmlns="http://schemas.openxmlformats.org/package/2006/relationships"><Relationship Id="rId8" Type="http://schemas.openxmlformats.org/officeDocument/2006/relationships/printerSettings" Target="../printerSettings/printerSettings2819.bin"/><Relationship Id="rId13" Type="http://schemas.openxmlformats.org/officeDocument/2006/relationships/printerSettings" Target="../printerSettings/printerSettings2824.bin"/><Relationship Id="rId18" Type="http://schemas.openxmlformats.org/officeDocument/2006/relationships/printerSettings" Target="../printerSettings/printerSettings2829.bin"/><Relationship Id="rId26" Type="http://schemas.openxmlformats.org/officeDocument/2006/relationships/printerSettings" Target="../printerSettings/printerSettings2837.bin"/><Relationship Id="rId3" Type="http://schemas.openxmlformats.org/officeDocument/2006/relationships/printerSettings" Target="../printerSettings/printerSettings2814.bin"/><Relationship Id="rId21" Type="http://schemas.openxmlformats.org/officeDocument/2006/relationships/printerSettings" Target="../printerSettings/printerSettings2832.bin"/><Relationship Id="rId7" Type="http://schemas.openxmlformats.org/officeDocument/2006/relationships/printerSettings" Target="../printerSettings/printerSettings2818.bin"/><Relationship Id="rId12" Type="http://schemas.openxmlformats.org/officeDocument/2006/relationships/printerSettings" Target="../printerSettings/printerSettings2823.bin"/><Relationship Id="rId17" Type="http://schemas.openxmlformats.org/officeDocument/2006/relationships/printerSettings" Target="../printerSettings/printerSettings2828.bin"/><Relationship Id="rId25" Type="http://schemas.openxmlformats.org/officeDocument/2006/relationships/printerSettings" Target="../printerSettings/printerSettings2836.bin"/><Relationship Id="rId2" Type="http://schemas.openxmlformats.org/officeDocument/2006/relationships/printerSettings" Target="../printerSettings/printerSettings2813.bin"/><Relationship Id="rId16" Type="http://schemas.openxmlformats.org/officeDocument/2006/relationships/printerSettings" Target="../printerSettings/printerSettings2827.bin"/><Relationship Id="rId20" Type="http://schemas.openxmlformats.org/officeDocument/2006/relationships/printerSettings" Target="../printerSettings/printerSettings2831.bin"/><Relationship Id="rId29" Type="http://schemas.openxmlformats.org/officeDocument/2006/relationships/printerSettings" Target="../printerSettings/printerSettings2840.bin"/><Relationship Id="rId1" Type="http://schemas.openxmlformats.org/officeDocument/2006/relationships/printerSettings" Target="../printerSettings/printerSettings2812.bin"/><Relationship Id="rId6" Type="http://schemas.openxmlformats.org/officeDocument/2006/relationships/printerSettings" Target="../printerSettings/printerSettings2817.bin"/><Relationship Id="rId11" Type="http://schemas.openxmlformats.org/officeDocument/2006/relationships/printerSettings" Target="../printerSettings/printerSettings2822.bin"/><Relationship Id="rId24" Type="http://schemas.openxmlformats.org/officeDocument/2006/relationships/printerSettings" Target="../printerSettings/printerSettings2835.bin"/><Relationship Id="rId5" Type="http://schemas.openxmlformats.org/officeDocument/2006/relationships/printerSettings" Target="../printerSettings/printerSettings2816.bin"/><Relationship Id="rId15" Type="http://schemas.openxmlformats.org/officeDocument/2006/relationships/printerSettings" Target="../printerSettings/printerSettings2826.bin"/><Relationship Id="rId23" Type="http://schemas.openxmlformats.org/officeDocument/2006/relationships/printerSettings" Target="../printerSettings/printerSettings2834.bin"/><Relationship Id="rId28" Type="http://schemas.openxmlformats.org/officeDocument/2006/relationships/printerSettings" Target="../printerSettings/printerSettings2839.bin"/><Relationship Id="rId10" Type="http://schemas.openxmlformats.org/officeDocument/2006/relationships/printerSettings" Target="../printerSettings/printerSettings2821.bin"/><Relationship Id="rId19" Type="http://schemas.openxmlformats.org/officeDocument/2006/relationships/printerSettings" Target="../printerSettings/printerSettings2830.bin"/><Relationship Id="rId31" Type="http://schemas.openxmlformats.org/officeDocument/2006/relationships/drawing" Target="../drawings/drawing187.xml"/><Relationship Id="rId4" Type="http://schemas.openxmlformats.org/officeDocument/2006/relationships/printerSettings" Target="../printerSettings/printerSettings2815.bin"/><Relationship Id="rId9" Type="http://schemas.openxmlformats.org/officeDocument/2006/relationships/printerSettings" Target="../printerSettings/printerSettings2820.bin"/><Relationship Id="rId14" Type="http://schemas.openxmlformats.org/officeDocument/2006/relationships/printerSettings" Target="../printerSettings/printerSettings2825.bin"/><Relationship Id="rId22" Type="http://schemas.openxmlformats.org/officeDocument/2006/relationships/printerSettings" Target="../printerSettings/printerSettings2833.bin"/><Relationship Id="rId27" Type="http://schemas.openxmlformats.org/officeDocument/2006/relationships/printerSettings" Target="../printerSettings/printerSettings2838.bin"/><Relationship Id="rId30" Type="http://schemas.openxmlformats.org/officeDocument/2006/relationships/printerSettings" Target="../printerSettings/printerSettings2841.bin"/></Relationships>
</file>

<file path=xl/worksheets/_rels/sheet99.xml.rels><?xml version="1.0" encoding="UTF-8" standalone="yes"?>
<Relationships xmlns="http://schemas.openxmlformats.org/package/2006/relationships"><Relationship Id="rId8" Type="http://schemas.openxmlformats.org/officeDocument/2006/relationships/printerSettings" Target="../printerSettings/printerSettings2849.bin"/><Relationship Id="rId13" Type="http://schemas.openxmlformats.org/officeDocument/2006/relationships/printerSettings" Target="../printerSettings/printerSettings2854.bin"/><Relationship Id="rId18" Type="http://schemas.openxmlformats.org/officeDocument/2006/relationships/printerSettings" Target="../printerSettings/printerSettings2859.bin"/><Relationship Id="rId3" Type="http://schemas.openxmlformats.org/officeDocument/2006/relationships/printerSettings" Target="../printerSettings/printerSettings2844.bin"/><Relationship Id="rId21" Type="http://schemas.openxmlformats.org/officeDocument/2006/relationships/printerSettings" Target="../printerSettings/printerSettings2862.bin"/><Relationship Id="rId7" Type="http://schemas.openxmlformats.org/officeDocument/2006/relationships/printerSettings" Target="../printerSettings/printerSettings2848.bin"/><Relationship Id="rId12" Type="http://schemas.openxmlformats.org/officeDocument/2006/relationships/printerSettings" Target="../printerSettings/printerSettings2853.bin"/><Relationship Id="rId17" Type="http://schemas.openxmlformats.org/officeDocument/2006/relationships/printerSettings" Target="../printerSettings/printerSettings2858.bin"/><Relationship Id="rId2" Type="http://schemas.openxmlformats.org/officeDocument/2006/relationships/printerSettings" Target="../printerSettings/printerSettings2843.bin"/><Relationship Id="rId16" Type="http://schemas.openxmlformats.org/officeDocument/2006/relationships/printerSettings" Target="../printerSettings/printerSettings2857.bin"/><Relationship Id="rId20" Type="http://schemas.openxmlformats.org/officeDocument/2006/relationships/printerSettings" Target="../printerSettings/printerSettings2861.bin"/><Relationship Id="rId1" Type="http://schemas.openxmlformats.org/officeDocument/2006/relationships/printerSettings" Target="../printerSettings/printerSettings2842.bin"/><Relationship Id="rId6" Type="http://schemas.openxmlformats.org/officeDocument/2006/relationships/printerSettings" Target="../printerSettings/printerSettings2847.bin"/><Relationship Id="rId11" Type="http://schemas.openxmlformats.org/officeDocument/2006/relationships/printerSettings" Target="../printerSettings/printerSettings2852.bin"/><Relationship Id="rId24" Type="http://schemas.openxmlformats.org/officeDocument/2006/relationships/drawing" Target="../drawings/drawing189.xml"/><Relationship Id="rId5" Type="http://schemas.openxmlformats.org/officeDocument/2006/relationships/printerSettings" Target="../printerSettings/printerSettings2846.bin"/><Relationship Id="rId15" Type="http://schemas.openxmlformats.org/officeDocument/2006/relationships/printerSettings" Target="../printerSettings/printerSettings2856.bin"/><Relationship Id="rId23" Type="http://schemas.openxmlformats.org/officeDocument/2006/relationships/printerSettings" Target="../printerSettings/printerSettings2864.bin"/><Relationship Id="rId10" Type="http://schemas.openxmlformats.org/officeDocument/2006/relationships/printerSettings" Target="../printerSettings/printerSettings2851.bin"/><Relationship Id="rId19" Type="http://schemas.openxmlformats.org/officeDocument/2006/relationships/printerSettings" Target="../printerSettings/printerSettings2860.bin"/><Relationship Id="rId4" Type="http://schemas.openxmlformats.org/officeDocument/2006/relationships/printerSettings" Target="../printerSettings/printerSettings2845.bin"/><Relationship Id="rId9" Type="http://schemas.openxmlformats.org/officeDocument/2006/relationships/printerSettings" Target="../printerSettings/printerSettings2850.bin"/><Relationship Id="rId14" Type="http://schemas.openxmlformats.org/officeDocument/2006/relationships/printerSettings" Target="../printerSettings/printerSettings2855.bin"/><Relationship Id="rId22" Type="http://schemas.openxmlformats.org/officeDocument/2006/relationships/printerSettings" Target="../printerSettings/printerSettings28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I158"/>
  <sheetViews>
    <sheetView showGridLines="0" tabSelected="1" zoomScale="80" zoomScaleNormal="80" workbookViewId="0">
      <pane xSplit="5" ySplit="7" topLeftCell="K26" activePane="bottomRight" state="frozenSplit"/>
      <selection pane="topRight" activeCell="F1" sqref="F1"/>
      <selection pane="bottomLeft" activeCell="A8" sqref="A8"/>
      <selection pane="bottomRight" activeCell="E29" sqref="E29"/>
    </sheetView>
  </sheetViews>
  <sheetFormatPr baseColWidth="10" defaultColWidth="11.42578125" defaultRowHeight="11.25" x14ac:dyDescent="0.2"/>
  <cols>
    <col min="1" max="1" width="18" style="173" customWidth="1"/>
    <col min="2" max="2" width="33.42578125" style="173" customWidth="1"/>
    <col min="3" max="3" width="14.28515625" style="196" customWidth="1"/>
    <col min="4" max="4" width="32.28515625" style="175" customWidth="1"/>
    <col min="5" max="5" width="26" style="175" customWidth="1"/>
    <col min="6" max="6" width="9.42578125" style="173" customWidth="1"/>
    <col min="7" max="7" width="17" style="210" bestFit="1" customWidth="1"/>
    <col min="8" max="16" width="15.7109375" style="179" customWidth="1"/>
    <col min="17" max="18" width="15.7109375" style="498" customWidth="1"/>
    <col min="19" max="43" width="15.7109375" style="179" customWidth="1"/>
    <col min="44" max="45" width="15.7109375" style="598" customWidth="1"/>
    <col min="46" max="58" width="15.7109375" style="179" customWidth="1"/>
    <col min="59" max="61" width="11.42578125" style="173" customWidth="1"/>
    <col min="62" max="16384" width="11.42578125" style="173"/>
  </cols>
  <sheetData>
    <row r="1" spans="1:58" ht="20.25" x14ac:dyDescent="0.3">
      <c r="B1" s="174"/>
      <c r="C1" s="227" t="s">
        <v>403</v>
      </c>
      <c r="E1" s="176"/>
      <c r="F1" s="177"/>
      <c r="G1" s="233"/>
      <c r="H1" s="178"/>
      <c r="I1" s="178"/>
      <c r="J1" s="178"/>
      <c r="K1" s="178"/>
      <c r="L1" s="178"/>
      <c r="M1" s="178"/>
      <c r="N1" s="178"/>
      <c r="O1" s="178"/>
      <c r="P1" s="178"/>
      <c r="Q1" s="495"/>
      <c r="R1" s="495"/>
      <c r="S1" s="178"/>
      <c r="T1" s="178"/>
      <c r="U1" s="178"/>
      <c r="V1" s="178"/>
      <c r="W1" s="178"/>
      <c r="X1" s="178"/>
      <c r="Y1" s="178"/>
      <c r="Z1" s="178"/>
      <c r="AA1" s="178"/>
      <c r="AB1" s="178"/>
      <c r="AF1" s="178"/>
      <c r="AG1" s="178"/>
      <c r="AH1" s="178"/>
      <c r="AI1" s="178"/>
      <c r="AJ1" s="178"/>
      <c r="AK1" s="178"/>
      <c r="AL1" s="178"/>
      <c r="AM1" s="178"/>
      <c r="AN1" s="178"/>
      <c r="AO1" s="178"/>
      <c r="AP1" s="178"/>
      <c r="AQ1" s="178"/>
      <c r="AR1" s="596"/>
      <c r="AS1" s="596"/>
      <c r="AT1" s="178"/>
      <c r="AU1" s="178"/>
      <c r="AV1" s="178"/>
      <c r="AW1" s="178"/>
      <c r="AX1" s="178"/>
      <c r="AY1" s="178"/>
      <c r="AZ1" s="178"/>
    </row>
    <row r="2" spans="1:58" ht="20.25" x14ac:dyDescent="0.3">
      <c r="B2" s="180"/>
      <c r="C2" s="424" t="s">
        <v>710</v>
      </c>
      <c r="G2" s="234"/>
      <c r="H2" s="181"/>
      <c r="I2" s="181"/>
      <c r="J2" s="181"/>
      <c r="K2" s="181"/>
      <c r="L2" s="181"/>
      <c r="M2" s="181"/>
      <c r="N2" s="181"/>
      <c r="O2" s="181"/>
      <c r="P2" s="181"/>
      <c r="Q2" s="496"/>
      <c r="R2" s="496"/>
      <c r="S2" s="181"/>
      <c r="T2" s="181"/>
      <c r="U2" s="181"/>
      <c r="V2" s="181"/>
      <c r="W2" s="181"/>
      <c r="X2" s="181"/>
      <c r="Y2" s="181"/>
      <c r="Z2" s="181"/>
      <c r="AA2" s="181"/>
      <c r="AB2" s="181"/>
      <c r="AF2" s="181"/>
      <c r="AG2" s="181"/>
      <c r="AH2" s="181"/>
      <c r="AI2" s="181"/>
      <c r="AJ2" s="181"/>
      <c r="AK2" s="181"/>
      <c r="AL2" s="181"/>
      <c r="AM2" s="181"/>
      <c r="AN2" s="181"/>
      <c r="AO2" s="181"/>
      <c r="AP2" s="181"/>
      <c r="AQ2" s="181"/>
      <c r="AR2" s="596"/>
      <c r="AS2" s="596"/>
      <c r="AT2" s="181"/>
      <c r="AU2" s="181"/>
      <c r="AV2" s="181"/>
      <c r="AW2" s="181"/>
      <c r="AX2" s="181"/>
      <c r="AY2" s="181"/>
      <c r="AZ2" s="181"/>
    </row>
    <row r="3" spans="1:58" ht="20.25" x14ac:dyDescent="0.3">
      <c r="B3" s="174"/>
      <c r="C3" s="228" t="s">
        <v>691</v>
      </c>
      <c r="G3" s="233"/>
      <c r="H3" s="177"/>
      <c r="I3" s="177"/>
      <c r="J3" s="177"/>
      <c r="K3" s="177"/>
      <c r="L3" s="177"/>
      <c r="M3" s="177"/>
      <c r="N3" s="177"/>
      <c r="O3" s="177"/>
      <c r="P3" s="182"/>
      <c r="Q3" s="496"/>
      <c r="R3" s="496"/>
      <c r="S3" s="182"/>
      <c r="T3" s="177"/>
      <c r="U3" s="177"/>
      <c r="V3" s="182"/>
      <c r="W3" s="177"/>
      <c r="X3" s="177"/>
      <c r="Y3" s="182"/>
      <c r="Z3" s="177"/>
      <c r="AA3" s="177"/>
      <c r="AB3" s="182"/>
      <c r="AC3" s="173"/>
      <c r="AD3" s="173"/>
      <c r="AE3" s="173"/>
      <c r="AF3" s="177"/>
      <c r="AG3" s="177"/>
      <c r="AH3" s="182"/>
      <c r="AI3" s="177"/>
      <c r="AJ3" s="177"/>
      <c r="AK3" s="182"/>
      <c r="AL3" s="177"/>
      <c r="AM3" s="177"/>
      <c r="AN3" s="182"/>
      <c r="AO3" s="182"/>
      <c r="AP3" s="182"/>
      <c r="AQ3" s="182"/>
      <c r="AR3" s="597"/>
      <c r="AS3" s="597"/>
      <c r="AT3" s="182"/>
      <c r="AU3" s="177"/>
      <c r="AV3" s="177"/>
      <c r="AW3" s="182"/>
      <c r="AX3" s="177"/>
      <c r="AY3" s="177"/>
      <c r="AZ3" s="182"/>
      <c r="BA3" s="173"/>
      <c r="BB3" s="173"/>
      <c r="BC3" s="173"/>
      <c r="BD3" s="173"/>
      <c r="BE3" s="173"/>
      <c r="BF3" s="173"/>
    </row>
    <row r="4" spans="1:58" x14ac:dyDescent="0.2">
      <c r="A4" s="183"/>
      <c r="B4" s="174"/>
      <c r="C4" s="174"/>
      <c r="D4" s="176"/>
      <c r="G4" s="233"/>
      <c r="H4" s="177"/>
      <c r="I4" s="177"/>
      <c r="J4" s="177"/>
      <c r="K4" s="177"/>
      <c r="L4" s="177"/>
      <c r="M4" s="177"/>
      <c r="N4" s="177"/>
      <c r="O4" s="177"/>
      <c r="P4" s="182"/>
      <c r="Q4" s="496"/>
      <c r="R4" s="496"/>
      <c r="S4" s="182"/>
      <c r="T4" s="177"/>
      <c r="U4" s="177"/>
      <c r="V4" s="182"/>
      <c r="W4" s="177"/>
      <c r="X4" s="177"/>
      <c r="Y4" s="182"/>
      <c r="Z4" s="177"/>
      <c r="AA4" s="177"/>
      <c r="AB4" s="182"/>
      <c r="AC4" s="173"/>
      <c r="AD4" s="173"/>
      <c r="AE4" s="173"/>
      <c r="AF4" s="177"/>
      <c r="AG4" s="177"/>
      <c r="AH4" s="182"/>
      <c r="AI4" s="177"/>
      <c r="AJ4" s="177"/>
      <c r="AK4" s="182"/>
      <c r="AL4" s="177"/>
      <c r="AM4" s="177"/>
      <c r="AN4" s="182"/>
      <c r="AO4" s="182"/>
      <c r="AP4" s="182"/>
      <c r="AQ4" s="182"/>
      <c r="AR4" s="597"/>
      <c r="AS4" s="597"/>
      <c r="AT4" s="182"/>
      <c r="AU4" s="177"/>
      <c r="AV4" s="177"/>
      <c r="AW4" s="182"/>
      <c r="AX4" s="177"/>
      <c r="AY4" s="177"/>
      <c r="AZ4" s="182"/>
      <c r="BA4" s="173"/>
      <c r="BB4" s="173"/>
      <c r="BC4" s="173"/>
      <c r="BD4" s="173"/>
      <c r="BE4" s="173"/>
      <c r="BF4" s="173"/>
    </row>
    <row r="5" spans="1:58" ht="12" thickBot="1" x14ac:dyDescent="0.25">
      <c r="A5" s="183"/>
      <c r="B5" s="174"/>
      <c r="C5" s="174"/>
      <c r="D5" s="176"/>
      <c r="G5" s="233"/>
      <c r="H5" s="177"/>
      <c r="I5" s="177"/>
      <c r="J5" s="177"/>
      <c r="K5" s="177"/>
      <c r="L5" s="177"/>
      <c r="M5" s="177"/>
      <c r="N5" s="177"/>
      <c r="O5" s="177"/>
      <c r="P5" s="182"/>
      <c r="Q5" s="496"/>
      <c r="R5" s="496"/>
      <c r="S5" s="182"/>
      <c r="T5" s="177"/>
      <c r="U5" s="177"/>
      <c r="V5" s="182"/>
      <c r="W5" s="177"/>
      <c r="X5" s="177"/>
      <c r="Y5" s="182"/>
      <c r="Z5" s="177"/>
      <c r="AA5" s="177"/>
      <c r="AB5" s="182"/>
      <c r="AC5" s="173"/>
      <c r="AD5" s="173"/>
      <c r="AE5" s="173"/>
      <c r="AF5" s="177"/>
      <c r="AG5" s="177"/>
      <c r="AH5" s="182"/>
      <c r="AI5" s="177"/>
      <c r="AJ5" s="177"/>
      <c r="AK5" s="182"/>
      <c r="AL5" s="177"/>
      <c r="AM5" s="177"/>
      <c r="AN5" s="182"/>
      <c r="AO5" s="182"/>
      <c r="AP5" s="182"/>
      <c r="AQ5" s="182"/>
      <c r="AR5" s="597"/>
      <c r="AS5" s="597"/>
      <c r="AT5" s="182"/>
      <c r="AU5" s="177"/>
      <c r="AV5" s="177"/>
      <c r="AW5" s="182"/>
      <c r="AX5" s="177"/>
      <c r="AY5" s="177"/>
      <c r="AZ5" s="182"/>
      <c r="BA5" s="173"/>
      <c r="BB5" s="173"/>
      <c r="BC5" s="173"/>
      <c r="BD5" s="173"/>
      <c r="BE5" s="173"/>
      <c r="BF5" s="173"/>
    </row>
    <row r="6" spans="1:58" s="183" customFormat="1" ht="15.75" customHeight="1" thickBot="1" x14ac:dyDescent="0.25">
      <c r="C6" s="184"/>
      <c r="D6" s="185"/>
      <c r="E6" s="185"/>
      <c r="G6" s="210"/>
      <c r="H6" s="626" t="s">
        <v>119</v>
      </c>
      <c r="I6" s="627"/>
      <c r="J6" s="628"/>
      <c r="K6" s="626" t="s">
        <v>120</v>
      </c>
      <c r="L6" s="627"/>
      <c r="M6" s="628"/>
      <c r="N6" s="626" t="s">
        <v>121</v>
      </c>
      <c r="O6" s="627"/>
      <c r="P6" s="628"/>
      <c r="Q6" s="629" t="s">
        <v>379</v>
      </c>
      <c r="R6" s="629"/>
      <c r="S6" s="629"/>
      <c r="T6" s="626" t="s">
        <v>122</v>
      </c>
      <c r="U6" s="627"/>
      <c r="V6" s="628"/>
      <c r="W6" s="626" t="s">
        <v>123</v>
      </c>
      <c r="X6" s="627"/>
      <c r="Y6" s="628"/>
      <c r="Z6" s="626" t="s">
        <v>124</v>
      </c>
      <c r="AA6" s="627"/>
      <c r="AB6" s="628"/>
      <c r="AC6" s="629" t="s">
        <v>380</v>
      </c>
      <c r="AD6" s="629"/>
      <c r="AE6" s="629"/>
      <c r="AF6" s="626" t="s">
        <v>125</v>
      </c>
      <c r="AG6" s="627"/>
      <c r="AH6" s="628"/>
      <c r="AI6" s="626" t="s">
        <v>126</v>
      </c>
      <c r="AJ6" s="627"/>
      <c r="AK6" s="628"/>
      <c r="AL6" s="626" t="s">
        <v>127</v>
      </c>
      <c r="AM6" s="627"/>
      <c r="AN6" s="628"/>
      <c r="AO6" s="629" t="s">
        <v>381</v>
      </c>
      <c r="AP6" s="629"/>
      <c r="AQ6" s="629"/>
      <c r="AR6" s="626" t="s">
        <v>128</v>
      </c>
      <c r="AS6" s="627"/>
      <c r="AT6" s="628"/>
      <c r="AU6" s="626" t="s">
        <v>129</v>
      </c>
      <c r="AV6" s="627"/>
      <c r="AW6" s="628"/>
      <c r="AX6" s="626" t="s">
        <v>130</v>
      </c>
      <c r="AY6" s="627"/>
      <c r="AZ6" s="628"/>
      <c r="BA6" s="629" t="s">
        <v>382</v>
      </c>
      <c r="BB6" s="629"/>
      <c r="BC6" s="629"/>
      <c r="BD6" s="630" t="s">
        <v>131</v>
      </c>
      <c r="BE6" s="630"/>
      <c r="BF6" s="630"/>
    </row>
    <row r="7" spans="1:58" s="184" customFormat="1" ht="33.75" customHeight="1" thickBot="1" x14ac:dyDescent="0.25">
      <c r="A7" s="425" t="s">
        <v>194</v>
      </c>
      <c r="B7" s="426" t="s">
        <v>132</v>
      </c>
      <c r="C7" s="426" t="s">
        <v>383</v>
      </c>
      <c r="D7" s="426" t="s">
        <v>133</v>
      </c>
      <c r="E7" s="426" t="s">
        <v>134</v>
      </c>
      <c r="F7" s="506" t="s">
        <v>135</v>
      </c>
      <c r="G7" s="522" t="s">
        <v>254</v>
      </c>
      <c r="H7" s="512" t="s">
        <v>16</v>
      </c>
      <c r="I7" s="451" t="s">
        <v>18</v>
      </c>
      <c r="J7" s="452" t="s">
        <v>378</v>
      </c>
      <c r="K7" s="450" t="s">
        <v>16</v>
      </c>
      <c r="L7" s="451" t="s">
        <v>18</v>
      </c>
      <c r="M7" s="452" t="s">
        <v>378</v>
      </c>
      <c r="N7" s="450" t="s">
        <v>16</v>
      </c>
      <c r="O7" s="451" t="s">
        <v>18</v>
      </c>
      <c r="P7" s="452" t="s">
        <v>378</v>
      </c>
      <c r="Q7" s="497" t="s">
        <v>16</v>
      </c>
      <c r="R7" s="497" t="s">
        <v>18</v>
      </c>
      <c r="S7" s="373" t="s">
        <v>378</v>
      </c>
      <c r="T7" s="450" t="s">
        <v>16</v>
      </c>
      <c r="U7" s="451" t="s">
        <v>18</v>
      </c>
      <c r="V7" s="452" t="s">
        <v>378</v>
      </c>
      <c r="W7" s="450" t="s">
        <v>16</v>
      </c>
      <c r="X7" s="451" t="s">
        <v>18</v>
      </c>
      <c r="Y7" s="452" t="s">
        <v>378</v>
      </c>
      <c r="Z7" s="450" t="s">
        <v>16</v>
      </c>
      <c r="AA7" s="451" t="s">
        <v>18</v>
      </c>
      <c r="AB7" s="452" t="s">
        <v>378</v>
      </c>
      <c r="AC7" s="373" t="s">
        <v>16</v>
      </c>
      <c r="AD7" s="373" t="s">
        <v>18</v>
      </c>
      <c r="AE7" s="373" t="s">
        <v>378</v>
      </c>
      <c r="AF7" s="450" t="s">
        <v>16</v>
      </c>
      <c r="AG7" s="451" t="s">
        <v>18</v>
      </c>
      <c r="AH7" s="452" t="s">
        <v>378</v>
      </c>
      <c r="AI7" s="450" t="s">
        <v>16</v>
      </c>
      <c r="AJ7" s="451" t="s">
        <v>18</v>
      </c>
      <c r="AK7" s="452" t="s">
        <v>378</v>
      </c>
      <c r="AL7" s="450" t="s">
        <v>16</v>
      </c>
      <c r="AM7" s="451" t="s">
        <v>18</v>
      </c>
      <c r="AN7" s="452" t="s">
        <v>378</v>
      </c>
      <c r="AO7" s="373" t="s">
        <v>16</v>
      </c>
      <c r="AP7" s="373" t="s">
        <v>18</v>
      </c>
      <c r="AQ7" s="373" t="s">
        <v>378</v>
      </c>
      <c r="AR7" s="450" t="s">
        <v>16</v>
      </c>
      <c r="AS7" s="451" t="s">
        <v>18</v>
      </c>
      <c r="AT7" s="452" t="s">
        <v>378</v>
      </c>
      <c r="AU7" s="450" t="s">
        <v>16</v>
      </c>
      <c r="AV7" s="451" t="s">
        <v>18</v>
      </c>
      <c r="AW7" s="452" t="s">
        <v>378</v>
      </c>
      <c r="AX7" s="450" t="s">
        <v>16</v>
      </c>
      <c r="AY7" s="451" t="s">
        <v>18</v>
      </c>
      <c r="AZ7" s="452" t="s">
        <v>378</v>
      </c>
      <c r="BA7" s="373" t="s">
        <v>16</v>
      </c>
      <c r="BB7" s="373" t="s">
        <v>18</v>
      </c>
      <c r="BC7" s="373" t="s">
        <v>378</v>
      </c>
      <c r="BD7" s="380" t="s">
        <v>16</v>
      </c>
      <c r="BE7" s="380" t="s">
        <v>18</v>
      </c>
      <c r="BF7" s="380" t="s">
        <v>378</v>
      </c>
    </row>
    <row r="8" spans="1:58" ht="57" thickBot="1" x14ac:dyDescent="0.25">
      <c r="A8" s="453" t="s">
        <v>195</v>
      </c>
      <c r="B8" s="459" t="s">
        <v>705</v>
      </c>
      <c r="C8" s="464"/>
      <c r="D8" s="471" t="s">
        <v>706</v>
      </c>
      <c r="E8" s="471" t="s">
        <v>707</v>
      </c>
      <c r="F8" s="507" t="s">
        <v>34</v>
      </c>
      <c r="G8" s="523" t="s">
        <v>260</v>
      </c>
      <c r="H8" s="513">
        <v>13849</v>
      </c>
      <c r="I8" s="186">
        <v>2421</v>
      </c>
      <c r="J8" s="428">
        <f t="shared" ref="J8:J13" si="0">+H8/I8</f>
        <v>5.7203634861627428</v>
      </c>
      <c r="K8" s="427">
        <v>13817</v>
      </c>
      <c r="L8" s="186">
        <v>2448</v>
      </c>
      <c r="M8" s="428">
        <f t="shared" ref="M8:M13" si="1">+K8/L8</f>
        <v>5.6441993464052285</v>
      </c>
      <c r="N8" s="427">
        <v>12833</v>
      </c>
      <c r="O8" s="186">
        <v>2488</v>
      </c>
      <c r="P8" s="428">
        <f t="shared" ref="P8:P13" si="2">+N8/O8</f>
        <v>5.157958199356913</v>
      </c>
      <c r="Q8" s="376">
        <f>+H8+K8+N8</f>
        <v>40499</v>
      </c>
      <c r="R8" s="376">
        <f>+I8+L8+O8</f>
        <v>7357</v>
      </c>
      <c r="S8" s="374">
        <f t="shared" ref="S8:S56" si="3">+Q8/R8</f>
        <v>5.5048253364142994</v>
      </c>
      <c r="T8" s="535">
        <v>16149</v>
      </c>
      <c r="U8" s="536">
        <v>2525</v>
      </c>
      <c r="V8" s="428">
        <f t="shared" ref="V8:V13" si="4">+T8/U8</f>
        <v>6.395643564356436</v>
      </c>
      <c r="W8" s="427">
        <v>14184</v>
      </c>
      <c r="X8" s="186">
        <v>2242</v>
      </c>
      <c r="Y8" s="428">
        <f t="shared" ref="Y8:Y13" si="5">+W8/X8</f>
        <v>6.3264942016057093</v>
      </c>
      <c r="Z8" s="427">
        <v>17755</v>
      </c>
      <c r="AA8" s="186">
        <v>2029</v>
      </c>
      <c r="AB8" s="362">
        <f t="shared" ref="AB8:AB13" si="6">+Z8/AA8</f>
        <v>8.7506160670280924</v>
      </c>
      <c r="AC8" s="374">
        <f t="shared" ref="AC8:AD13" si="7">+T8+W8+Z8</f>
        <v>48088</v>
      </c>
      <c r="AD8" s="374">
        <f t="shared" si="7"/>
        <v>6796</v>
      </c>
      <c r="AE8" s="374">
        <f t="shared" ref="AE8:AE56" si="8">+AC8/AD8</f>
        <v>7.0759270158917014</v>
      </c>
      <c r="AF8" s="427">
        <v>11574</v>
      </c>
      <c r="AG8" s="186">
        <v>1929</v>
      </c>
      <c r="AH8" s="428">
        <f t="shared" ref="AH8:AH13" si="9">+AF8/AG8</f>
        <v>6</v>
      </c>
      <c r="AI8" s="427">
        <v>14615</v>
      </c>
      <c r="AJ8" s="186">
        <v>3829</v>
      </c>
      <c r="AK8" s="428">
        <f t="shared" ref="AK8:AK13" si="10">+AI8/AJ8</f>
        <v>3.8169234787150694</v>
      </c>
      <c r="AL8" s="427">
        <v>14384</v>
      </c>
      <c r="AM8" s="186">
        <v>2684</v>
      </c>
      <c r="AN8" s="428">
        <f t="shared" ref="AN8:AN13" si="11">+AL8/AM8</f>
        <v>5.3591654247391949</v>
      </c>
      <c r="AO8" s="374">
        <f t="shared" ref="AO8:AP13" si="12">+AF8+AI8+AL8</f>
        <v>40573</v>
      </c>
      <c r="AP8" s="374">
        <f t="shared" si="12"/>
        <v>8442</v>
      </c>
      <c r="AQ8" s="374">
        <f t="shared" ref="AQ8:AQ56" si="13">+AO8/AP8</f>
        <v>4.8060886045960673</v>
      </c>
      <c r="AR8" s="427">
        <v>18423</v>
      </c>
      <c r="AS8" s="186">
        <v>1969</v>
      </c>
      <c r="AT8" s="428">
        <f t="shared" ref="AT8:AT13" si="14">+AR8/AS8</f>
        <v>9.3565261554088366</v>
      </c>
      <c r="AU8" s="427">
        <v>23224</v>
      </c>
      <c r="AV8" s="186">
        <v>2106</v>
      </c>
      <c r="AW8" s="428">
        <f t="shared" ref="AW8:AW13" si="15">+AU8/AV8</f>
        <v>11.027540360873694</v>
      </c>
      <c r="AX8" s="427">
        <v>27515</v>
      </c>
      <c r="AY8" s="186">
        <v>2114</v>
      </c>
      <c r="AZ8" s="428">
        <f t="shared" ref="AZ8:AZ13" si="16">+AX8/AY8</f>
        <v>13.015610217596972</v>
      </c>
      <c r="BA8" s="374">
        <f t="shared" ref="BA8:BB13" si="17">+AR8+AU8+AX8</f>
        <v>69162</v>
      </c>
      <c r="BB8" s="374">
        <f t="shared" si="17"/>
        <v>6189</v>
      </c>
      <c r="BC8" s="374">
        <f t="shared" ref="BC8:BC56" si="18">+BA8/BB8</f>
        <v>11.174987881725642</v>
      </c>
      <c r="BD8" s="381">
        <f t="shared" ref="BD8:BE13" si="19">+Q8+AC8+AO8+BA8</f>
        <v>198322</v>
      </c>
      <c r="BE8" s="381">
        <f t="shared" si="19"/>
        <v>28784</v>
      </c>
      <c r="BF8" s="381">
        <f t="shared" ref="BF8:BF56" si="20">+BD8/BE8</f>
        <v>6.8900083379655364</v>
      </c>
    </row>
    <row r="9" spans="1:58" ht="57" thickBot="1" x14ac:dyDescent="0.25">
      <c r="A9" s="453" t="s">
        <v>195</v>
      </c>
      <c r="B9" s="459" t="s">
        <v>1031</v>
      </c>
      <c r="C9" s="464"/>
      <c r="D9" s="472" t="s">
        <v>1034</v>
      </c>
      <c r="E9" s="472" t="s">
        <v>1035</v>
      </c>
      <c r="F9" s="507" t="s">
        <v>34</v>
      </c>
      <c r="G9" s="523" t="s">
        <v>260</v>
      </c>
      <c r="H9" s="532">
        <v>2445</v>
      </c>
      <c r="I9" s="533">
        <v>757</v>
      </c>
      <c r="J9" s="428">
        <f t="shared" si="0"/>
        <v>3.2298546895640685</v>
      </c>
      <c r="K9" s="534">
        <v>6835</v>
      </c>
      <c r="L9" s="533">
        <v>1230</v>
      </c>
      <c r="M9" s="428">
        <f t="shared" si="1"/>
        <v>5.5569105691056908</v>
      </c>
      <c r="N9" s="534">
        <v>6489</v>
      </c>
      <c r="O9" s="533">
        <v>1254</v>
      </c>
      <c r="P9" s="428">
        <f t="shared" si="2"/>
        <v>5.1746411483253585</v>
      </c>
      <c r="Q9" s="376">
        <f>+H9+K9+N9</f>
        <v>15769</v>
      </c>
      <c r="R9" s="376">
        <f>+I9+L9+O9</f>
        <v>3241</v>
      </c>
      <c r="S9" s="374">
        <f>+Q9/R9</f>
        <v>4.8654736192533168</v>
      </c>
      <c r="T9" s="427">
        <v>8003</v>
      </c>
      <c r="U9" s="186">
        <v>1329</v>
      </c>
      <c r="V9" s="428">
        <f t="shared" si="4"/>
        <v>6.0218209179834465</v>
      </c>
      <c r="W9" s="427">
        <v>9780</v>
      </c>
      <c r="X9" s="186">
        <v>1679</v>
      </c>
      <c r="Y9" s="428">
        <f t="shared" si="5"/>
        <v>5.8248957712924359</v>
      </c>
      <c r="Z9" s="427">
        <v>5086</v>
      </c>
      <c r="AA9" s="186">
        <v>1469</v>
      </c>
      <c r="AB9" s="362">
        <f t="shared" si="6"/>
        <v>3.4622191967324709</v>
      </c>
      <c r="AC9" s="374">
        <f t="shared" si="7"/>
        <v>22869</v>
      </c>
      <c r="AD9" s="374">
        <f t="shared" si="7"/>
        <v>4477</v>
      </c>
      <c r="AE9" s="374">
        <f>+AC9/AD9</f>
        <v>5.1081081081081079</v>
      </c>
      <c r="AF9" s="427">
        <v>1661</v>
      </c>
      <c r="AG9" s="186">
        <v>1081</v>
      </c>
      <c r="AH9" s="428">
        <f t="shared" si="9"/>
        <v>1.5365402405180388</v>
      </c>
      <c r="AI9" s="427">
        <v>1908</v>
      </c>
      <c r="AJ9" s="186">
        <v>1174</v>
      </c>
      <c r="AK9" s="428">
        <f t="shared" si="10"/>
        <v>1.625212947189097</v>
      </c>
      <c r="AL9" s="427">
        <v>1904</v>
      </c>
      <c r="AM9" s="186">
        <v>1191</v>
      </c>
      <c r="AN9" s="428">
        <f t="shared" si="11"/>
        <v>1.598656591099916</v>
      </c>
      <c r="AO9" s="374">
        <f t="shared" si="12"/>
        <v>5473</v>
      </c>
      <c r="AP9" s="374">
        <f t="shared" si="12"/>
        <v>3446</v>
      </c>
      <c r="AQ9" s="374">
        <f>+AO9/AP9</f>
        <v>1.5882182240278584</v>
      </c>
      <c r="AR9" s="427">
        <v>1153</v>
      </c>
      <c r="AS9" s="186">
        <v>701</v>
      </c>
      <c r="AT9" s="428">
        <f t="shared" si="14"/>
        <v>1.6447931526390871</v>
      </c>
      <c r="AU9" s="427">
        <v>1340</v>
      </c>
      <c r="AV9" s="186">
        <v>686</v>
      </c>
      <c r="AW9" s="428">
        <f t="shared" si="15"/>
        <v>1.9533527696793003</v>
      </c>
      <c r="AX9" s="427">
        <v>968</v>
      </c>
      <c r="AY9" s="186">
        <v>402</v>
      </c>
      <c r="AZ9" s="428">
        <f t="shared" si="16"/>
        <v>2.4079601990049753</v>
      </c>
      <c r="BA9" s="374">
        <f t="shared" si="17"/>
        <v>3461</v>
      </c>
      <c r="BB9" s="374">
        <f t="shared" si="17"/>
        <v>1789</v>
      </c>
      <c r="BC9" s="374">
        <f>+BA9/BB9</f>
        <v>1.9346003353828956</v>
      </c>
      <c r="BD9" s="381">
        <f t="shared" si="19"/>
        <v>47572</v>
      </c>
      <c r="BE9" s="381">
        <f t="shared" si="19"/>
        <v>12953</v>
      </c>
      <c r="BF9" s="381">
        <f>+BD9/BE9</f>
        <v>3.6726627036207828</v>
      </c>
    </row>
    <row r="10" spans="1:58" ht="57" thickBot="1" x14ac:dyDescent="0.25">
      <c r="A10" s="454" t="s">
        <v>195</v>
      </c>
      <c r="B10" s="460" t="s">
        <v>670</v>
      </c>
      <c r="C10" s="465"/>
      <c r="D10" s="472" t="s">
        <v>671</v>
      </c>
      <c r="E10" s="472" t="s">
        <v>672</v>
      </c>
      <c r="F10" s="508" t="s">
        <v>34</v>
      </c>
      <c r="G10" s="524" t="s">
        <v>967</v>
      </c>
      <c r="H10" s="500">
        <v>4538</v>
      </c>
      <c r="I10" s="188">
        <v>397</v>
      </c>
      <c r="J10" s="428">
        <f t="shared" si="0"/>
        <v>11.430730478589421</v>
      </c>
      <c r="K10" s="429">
        <v>5140</v>
      </c>
      <c r="L10" s="188">
        <v>416</v>
      </c>
      <c r="M10" s="428">
        <f t="shared" si="1"/>
        <v>12.35576923076923</v>
      </c>
      <c r="N10" s="429">
        <v>4243</v>
      </c>
      <c r="O10" s="188">
        <v>350</v>
      </c>
      <c r="P10" s="428">
        <f t="shared" si="2"/>
        <v>12.122857142857143</v>
      </c>
      <c r="Q10" s="376">
        <f t="shared" ref="Q10:Q29" si="21">+H10+K10+N10</f>
        <v>13921</v>
      </c>
      <c r="R10" s="376">
        <f t="shared" ref="R10:R32" si="22">+I10+L10+O10</f>
        <v>1163</v>
      </c>
      <c r="S10" s="374">
        <f t="shared" si="3"/>
        <v>11.969905417024936</v>
      </c>
      <c r="T10" s="537">
        <v>5217</v>
      </c>
      <c r="U10" s="199">
        <v>489</v>
      </c>
      <c r="V10" s="428">
        <f t="shared" si="4"/>
        <v>10.668711656441717</v>
      </c>
      <c r="W10" s="427">
        <v>4233</v>
      </c>
      <c r="X10" s="186">
        <v>476</v>
      </c>
      <c r="Y10" s="428">
        <f t="shared" si="5"/>
        <v>8.8928571428571423</v>
      </c>
      <c r="Z10" s="427">
        <v>8164</v>
      </c>
      <c r="AA10" s="186">
        <v>417</v>
      </c>
      <c r="AB10" s="362">
        <f t="shared" si="6"/>
        <v>19.577937649880095</v>
      </c>
      <c r="AC10" s="374">
        <f t="shared" si="7"/>
        <v>17614</v>
      </c>
      <c r="AD10" s="374">
        <f t="shared" si="7"/>
        <v>1382</v>
      </c>
      <c r="AE10" s="374">
        <f>+AC10/AD10</f>
        <v>12.745296671490593</v>
      </c>
      <c r="AF10" s="427">
        <v>4731</v>
      </c>
      <c r="AG10" s="186">
        <v>398</v>
      </c>
      <c r="AH10" s="428">
        <f t="shared" si="9"/>
        <v>11.886934673366834</v>
      </c>
      <c r="AI10" s="427">
        <v>2197</v>
      </c>
      <c r="AJ10" s="186">
        <v>214</v>
      </c>
      <c r="AK10" s="428">
        <f t="shared" si="10"/>
        <v>10.266355140186915</v>
      </c>
      <c r="AL10" s="427">
        <v>4425</v>
      </c>
      <c r="AM10" s="186">
        <v>333</v>
      </c>
      <c r="AN10" s="428">
        <f t="shared" si="11"/>
        <v>13.288288288288289</v>
      </c>
      <c r="AO10" s="374">
        <f t="shared" si="12"/>
        <v>11353</v>
      </c>
      <c r="AP10" s="374">
        <f t="shared" si="12"/>
        <v>945</v>
      </c>
      <c r="AQ10" s="374">
        <f>+AO10/AP10</f>
        <v>12.013756613756614</v>
      </c>
      <c r="AR10" s="427">
        <v>4826</v>
      </c>
      <c r="AS10" s="186">
        <v>319</v>
      </c>
      <c r="AT10" s="428">
        <f t="shared" si="14"/>
        <v>15.128526645768025</v>
      </c>
      <c r="AU10" s="427">
        <v>4419</v>
      </c>
      <c r="AV10" s="186">
        <v>349</v>
      </c>
      <c r="AW10" s="428">
        <f t="shared" si="15"/>
        <v>12.661891117478509</v>
      </c>
      <c r="AX10" s="427">
        <v>4636</v>
      </c>
      <c r="AY10" s="186">
        <v>356</v>
      </c>
      <c r="AZ10" s="428">
        <f t="shared" si="16"/>
        <v>13.02247191011236</v>
      </c>
      <c r="BA10" s="374">
        <f t="shared" si="17"/>
        <v>13881</v>
      </c>
      <c r="BB10" s="374">
        <f t="shared" si="17"/>
        <v>1024</v>
      </c>
      <c r="BC10" s="374">
        <f>+BA10/BB10</f>
        <v>13.5556640625</v>
      </c>
      <c r="BD10" s="381">
        <f t="shared" si="19"/>
        <v>56769</v>
      </c>
      <c r="BE10" s="381">
        <f t="shared" si="19"/>
        <v>4514</v>
      </c>
      <c r="BF10" s="381">
        <f>+BD10/BE10</f>
        <v>12.57620735489588</v>
      </c>
    </row>
    <row r="11" spans="1:58" ht="45.75" thickBot="1" x14ac:dyDescent="0.25">
      <c r="A11" s="454" t="s">
        <v>195</v>
      </c>
      <c r="B11" s="460" t="s">
        <v>1032</v>
      </c>
      <c r="C11" s="465"/>
      <c r="D11" s="472" t="s">
        <v>1036</v>
      </c>
      <c r="E11" s="472" t="s">
        <v>1037</v>
      </c>
      <c r="F11" s="508" t="s">
        <v>34</v>
      </c>
      <c r="G11" s="524" t="s">
        <v>967</v>
      </c>
      <c r="H11" s="500">
        <v>1155</v>
      </c>
      <c r="I11" s="188">
        <v>107</v>
      </c>
      <c r="J11" s="428">
        <f t="shared" si="0"/>
        <v>10.794392523364486</v>
      </c>
      <c r="K11" s="429">
        <v>1544</v>
      </c>
      <c r="L11" s="188">
        <v>129</v>
      </c>
      <c r="M11" s="428">
        <f t="shared" si="1"/>
        <v>11.968992248062015</v>
      </c>
      <c r="N11" s="429">
        <v>1992</v>
      </c>
      <c r="O11" s="188">
        <v>152</v>
      </c>
      <c r="P11" s="428">
        <f t="shared" si="2"/>
        <v>13.105263157894736</v>
      </c>
      <c r="Q11" s="376">
        <f t="shared" si="21"/>
        <v>4691</v>
      </c>
      <c r="R11" s="376">
        <f t="shared" si="22"/>
        <v>388</v>
      </c>
      <c r="S11" s="374">
        <f>+Q11/R11</f>
        <v>12.090206185567011</v>
      </c>
      <c r="T11" s="427">
        <v>1964</v>
      </c>
      <c r="U11" s="186">
        <v>228</v>
      </c>
      <c r="V11" s="428">
        <f t="shared" si="4"/>
        <v>8.6140350877192979</v>
      </c>
      <c r="W11" s="427">
        <v>2816</v>
      </c>
      <c r="X11" s="186">
        <v>350</v>
      </c>
      <c r="Y11" s="428">
        <f t="shared" si="5"/>
        <v>8.0457142857142863</v>
      </c>
      <c r="Z11" s="427">
        <v>3269</v>
      </c>
      <c r="AA11" s="186">
        <v>289</v>
      </c>
      <c r="AB11" s="362">
        <f t="shared" si="6"/>
        <v>11.311418685121108</v>
      </c>
      <c r="AC11" s="374">
        <f t="shared" si="7"/>
        <v>8049</v>
      </c>
      <c r="AD11" s="374">
        <f t="shared" si="7"/>
        <v>867</v>
      </c>
      <c r="AE11" s="374">
        <f>+AC11/AD11</f>
        <v>9.2837370242214536</v>
      </c>
      <c r="AF11" s="427">
        <v>1631</v>
      </c>
      <c r="AG11" s="186">
        <v>261</v>
      </c>
      <c r="AH11" s="428">
        <f t="shared" si="9"/>
        <v>6.2490421455938696</v>
      </c>
      <c r="AI11" s="427">
        <v>1076</v>
      </c>
      <c r="AJ11" s="186">
        <v>178</v>
      </c>
      <c r="AK11" s="428">
        <f t="shared" si="10"/>
        <v>6.0449438202247192</v>
      </c>
      <c r="AL11" s="427">
        <v>1778</v>
      </c>
      <c r="AM11" s="186">
        <v>177</v>
      </c>
      <c r="AN11" s="428">
        <f t="shared" si="11"/>
        <v>10.045197740112995</v>
      </c>
      <c r="AO11" s="374">
        <f t="shared" si="12"/>
        <v>4485</v>
      </c>
      <c r="AP11" s="374">
        <f t="shared" si="12"/>
        <v>616</v>
      </c>
      <c r="AQ11" s="374">
        <f>+AO11/AP11</f>
        <v>7.2808441558441555</v>
      </c>
      <c r="AR11" s="427">
        <v>1968</v>
      </c>
      <c r="AS11" s="186">
        <v>197</v>
      </c>
      <c r="AT11" s="428">
        <f t="shared" si="14"/>
        <v>9.9898477157360404</v>
      </c>
      <c r="AU11" s="427">
        <v>2145</v>
      </c>
      <c r="AV11" s="186">
        <v>216</v>
      </c>
      <c r="AW11" s="428">
        <f t="shared" si="15"/>
        <v>9.9305555555555554</v>
      </c>
      <c r="AX11" s="427">
        <v>1919</v>
      </c>
      <c r="AY11" s="186">
        <v>234</v>
      </c>
      <c r="AZ11" s="428">
        <f t="shared" si="16"/>
        <v>8.2008547008547001</v>
      </c>
      <c r="BA11" s="374">
        <f t="shared" si="17"/>
        <v>6032</v>
      </c>
      <c r="BB11" s="374">
        <f t="shared" si="17"/>
        <v>647</v>
      </c>
      <c r="BC11" s="374">
        <f>+BA11/BB11</f>
        <v>9.3230293663060273</v>
      </c>
      <c r="BD11" s="381">
        <f t="shared" si="19"/>
        <v>23257</v>
      </c>
      <c r="BE11" s="381">
        <f t="shared" si="19"/>
        <v>2518</v>
      </c>
      <c r="BF11" s="381">
        <f>+BD11/BE11</f>
        <v>9.2362986497220021</v>
      </c>
    </row>
    <row r="12" spans="1:58" ht="57" customHeight="1" thickBot="1" x14ac:dyDescent="0.25">
      <c r="A12" s="454" t="s">
        <v>195</v>
      </c>
      <c r="B12" s="460" t="s">
        <v>677</v>
      </c>
      <c r="C12" s="465"/>
      <c r="D12" s="472" t="s">
        <v>683</v>
      </c>
      <c r="E12" s="472" t="s">
        <v>684</v>
      </c>
      <c r="F12" s="508" t="s">
        <v>34</v>
      </c>
      <c r="G12" s="524" t="s">
        <v>255</v>
      </c>
      <c r="H12" s="500">
        <v>3089</v>
      </c>
      <c r="I12" s="188">
        <v>162</v>
      </c>
      <c r="J12" s="428">
        <f t="shared" si="0"/>
        <v>19.067901234567902</v>
      </c>
      <c r="K12" s="429">
        <v>1952</v>
      </c>
      <c r="L12" s="188">
        <v>104</v>
      </c>
      <c r="M12" s="428">
        <f t="shared" si="1"/>
        <v>18.76923076923077</v>
      </c>
      <c r="N12" s="429">
        <v>2654</v>
      </c>
      <c r="O12" s="188">
        <v>111</v>
      </c>
      <c r="P12" s="428">
        <f t="shared" si="2"/>
        <v>23.90990990990991</v>
      </c>
      <c r="Q12" s="376">
        <f t="shared" si="21"/>
        <v>7695</v>
      </c>
      <c r="R12" s="376">
        <f t="shared" si="22"/>
        <v>377</v>
      </c>
      <c r="S12" s="374">
        <f>+Q12/R12</f>
        <v>20.411140583554378</v>
      </c>
      <c r="T12" s="537">
        <v>2192</v>
      </c>
      <c r="U12" s="199">
        <v>104</v>
      </c>
      <c r="V12" s="428">
        <f t="shared" si="4"/>
        <v>21.076923076923077</v>
      </c>
      <c r="W12" s="427">
        <v>2452</v>
      </c>
      <c r="X12" s="186">
        <v>134</v>
      </c>
      <c r="Y12" s="428">
        <f t="shared" si="5"/>
        <v>18.298507462686569</v>
      </c>
      <c r="Z12" s="427">
        <v>1068</v>
      </c>
      <c r="AA12" s="186">
        <v>123</v>
      </c>
      <c r="AB12" s="362">
        <f t="shared" si="6"/>
        <v>8.6829268292682933</v>
      </c>
      <c r="AC12" s="374">
        <f t="shared" si="7"/>
        <v>5712</v>
      </c>
      <c r="AD12" s="374">
        <f t="shared" si="7"/>
        <v>361</v>
      </c>
      <c r="AE12" s="374">
        <f>+AC12/AD12</f>
        <v>15.822714681440443</v>
      </c>
      <c r="AF12" s="427">
        <v>1319</v>
      </c>
      <c r="AG12" s="186">
        <v>74</v>
      </c>
      <c r="AH12" s="428">
        <f t="shared" si="9"/>
        <v>17.824324324324323</v>
      </c>
      <c r="AI12" s="427">
        <v>1290</v>
      </c>
      <c r="AJ12" s="186">
        <v>48</v>
      </c>
      <c r="AK12" s="428">
        <f t="shared" si="10"/>
        <v>26.875</v>
      </c>
      <c r="AL12" s="427">
        <v>5494</v>
      </c>
      <c r="AM12" s="186">
        <v>100</v>
      </c>
      <c r="AN12" s="428">
        <f t="shared" si="11"/>
        <v>54.94</v>
      </c>
      <c r="AO12" s="374">
        <f t="shared" si="12"/>
        <v>8103</v>
      </c>
      <c r="AP12" s="374">
        <f t="shared" si="12"/>
        <v>222</v>
      </c>
      <c r="AQ12" s="374">
        <f>+AO12/AP12</f>
        <v>36.5</v>
      </c>
      <c r="AR12" s="427">
        <v>2851</v>
      </c>
      <c r="AS12" s="186">
        <v>84</v>
      </c>
      <c r="AT12" s="428">
        <f t="shared" si="14"/>
        <v>33.94047619047619</v>
      </c>
      <c r="AU12" s="427">
        <v>3056</v>
      </c>
      <c r="AV12" s="186">
        <v>125</v>
      </c>
      <c r="AW12" s="428">
        <f t="shared" si="15"/>
        <v>24.448</v>
      </c>
      <c r="AX12" s="427">
        <v>2612</v>
      </c>
      <c r="AY12" s="186">
        <v>112</v>
      </c>
      <c r="AZ12" s="428">
        <f t="shared" si="16"/>
        <v>23.321428571428573</v>
      </c>
      <c r="BA12" s="374">
        <f t="shared" si="17"/>
        <v>8519</v>
      </c>
      <c r="BB12" s="374">
        <f t="shared" si="17"/>
        <v>321</v>
      </c>
      <c r="BC12" s="374">
        <f>+BA12/BB12</f>
        <v>26.538940809968846</v>
      </c>
      <c r="BD12" s="381">
        <f t="shared" si="19"/>
        <v>30029</v>
      </c>
      <c r="BE12" s="381">
        <f t="shared" si="19"/>
        <v>1281</v>
      </c>
      <c r="BF12" s="381">
        <f>+BD12/BE12</f>
        <v>23.441842310694771</v>
      </c>
    </row>
    <row r="13" spans="1:58" ht="57" customHeight="1" thickBot="1" x14ac:dyDescent="0.25">
      <c r="A13" s="454" t="s">
        <v>195</v>
      </c>
      <c r="B13" s="460" t="s">
        <v>1033</v>
      </c>
      <c r="C13" s="465"/>
      <c r="D13" s="472" t="s">
        <v>1038</v>
      </c>
      <c r="E13" s="472" t="s">
        <v>1039</v>
      </c>
      <c r="F13" s="508" t="s">
        <v>34</v>
      </c>
      <c r="G13" s="524" t="s">
        <v>255</v>
      </c>
      <c r="H13" s="500">
        <v>1177</v>
      </c>
      <c r="I13" s="188">
        <v>85</v>
      </c>
      <c r="J13" s="428">
        <f t="shared" si="0"/>
        <v>13.847058823529412</v>
      </c>
      <c r="K13" s="429">
        <v>751</v>
      </c>
      <c r="L13" s="188">
        <v>46</v>
      </c>
      <c r="M13" s="428">
        <f t="shared" si="1"/>
        <v>16.326086956521738</v>
      </c>
      <c r="N13" s="429">
        <v>1744</v>
      </c>
      <c r="O13" s="188">
        <v>73</v>
      </c>
      <c r="P13" s="428">
        <f t="shared" si="2"/>
        <v>23.890410958904109</v>
      </c>
      <c r="Q13" s="376">
        <f t="shared" si="21"/>
        <v>3672</v>
      </c>
      <c r="R13" s="376">
        <f t="shared" si="22"/>
        <v>204</v>
      </c>
      <c r="S13" s="374">
        <f>+Q13/R13</f>
        <v>18</v>
      </c>
      <c r="T13" s="427">
        <v>3672</v>
      </c>
      <c r="U13" s="186">
        <v>143</v>
      </c>
      <c r="V13" s="428">
        <f t="shared" si="4"/>
        <v>25.678321678321677</v>
      </c>
      <c r="W13" s="427">
        <v>3747</v>
      </c>
      <c r="X13" s="186">
        <v>189</v>
      </c>
      <c r="Y13" s="428">
        <f t="shared" si="5"/>
        <v>19.825396825396826</v>
      </c>
      <c r="Z13" s="427">
        <v>1467</v>
      </c>
      <c r="AA13" s="186">
        <v>129</v>
      </c>
      <c r="AB13" s="362">
        <f t="shared" si="6"/>
        <v>11.372093023255815</v>
      </c>
      <c r="AC13" s="374">
        <f t="shared" si="7"/>
        <v>8886</v>
      </c>
      <c r="AD13" s="374">
        <f t="shared" si="7"/>
        <v>461</v>
      </c>
      <c r="AE13" s="374">
        <f>+AC13/AD13</f>
        <v>19.275488069414315</v>
      </c>
      <c r="AF13" s="427">
        <v>2923</v>
      </c>
      <c r="AG13" s="186">
        <v>160</v>
      </c>
      <c r="AH13" s="428">
        <f t="shared" si="9"/>
        <v>18.268750000000001</v>
      </c>
      <c r="AI13" s="427">
        <v>3088</v>
      </c>
      <c r="AJ13" s="186">
        <v>126</v>
      </c>
      <c r="AK13" s="428">
        <f t="shared" si="10"/>
        <v>24.50793650793651</v>
      </c>
      <c r="AL13" s="427">
        <v>5152</v>
      </c>
      <c r="AM13" s="186">
        <v>136</v>
      </c>
      <c r="AN13" s="428">
        <f t="shared" si="11"/>
        <v>37.882352941176471</v>
      </c>
      <c r="AO13" s="374">
        <f t="shared" si="12"/>
        <v>11163</v>
      </c>
      <c r="AP13" s="374">
        <f t="shared" si="12"/>
        <v>422</v>
      </c>
      <c r="AQ13" s="374">
        <f>+AO13/AP13</f>
        <v>26.452606635071088</v>
      </c>
      <c r="AR13" s="427">
        <v>2387</v>
      </c>
      <c r="AS13" s="186">
        <v>71</v>
      </c>
      <c r="AT13" s="428">
        <f t="shared" si="14"/>
        <v>33.619718309859152</v>
      </c>
      <c r="AU13" s="427">
        <v>3843</v>
      </c>
      <c r="AV13" s="186">
        <v>148</v>
      </c>
      <c r="AW13" s="428">
        <f t="shared" si="15"/>
        <v>25.966216216216218</v>
      </c>
      <c r="AX13" s="427">
        <v>2643</v>
      </c>
      <c r="AY13" s="186">
        <v>109</v>
      </c>
      <c r="AZ13" s="428">
        <f t="shared" si="16"/>
        <v>24.24770642201835</v>
      </c>
      <c r="BA13" s="374">
        <f t="shared" si="17"/>
        <v>8873</v>
      </c>
      <c r="BB13" s="374">
        <f t="shared" si="17"/>
        <v>328</v>
      </c>
      <c r="BC13" s="374">
        <f>+BA13/BB13</f>
        <v>27.051829268292682</v>
      </c>
      <c r="BD13" s="381">
        <f t="shared" si="19"/>
        <v>32594</v>
      </c>
      <c r="BE13" s="381">
        <f t="shared" si="19"/>
        <v>1415</v>
      </c>
      <c r="BF13" s="381">
        <f>+BD13/BE13</f>
        <v>23.034628975265019</v>
      </c>
    </row>
    <row r="14" spans="1:58" ht="72.75" customHeight="1" thickBot="1" x14ac:dyDescent="0.25">
      <c r="A14" s="454" t="s">
        <v>195</v>
      </c>
      <c r="B14" s="461" t="s">
        <v>660</v>
      </c>
      <c r="C14" s="465"/>
      <c r="D14" s="473" t="s">
        <v>31</v>
      </c>
      <c r="E14" s="473" t="s">
        <v>32</v>
      </c>
      <c r="F14" s="508" t="s">
        <v>34</v>
      </c>
      <c r="G14" s="524" t="s">
        <v>255</v>
      </c>
      <c r="H14" s="500">
        <v>1923</v>
      </c>
      <c r="I14" s="188">
        <v>161</v>
      </c>
      <c r="J14" s="430">
        <f t="shared" ref="J14:J19" si="23">+H14/I14</f>
        <v>11.944099378881987</v>
      </c>
      <c r="K14" s="537">
        <v>2745</v>
      </c>
      <c r="L14" s="199">
        <v>177</v>
      </c>
      <c r="M14" s="430">
        <f t="shared" ref="M14:M19" si="24">+K14/L14</f>
        <v>15.508474576271187</v>
      </c>
      <c r="N14" s="537">
        <v>2906</v>
      </c>
      <c r="O14" s="199">
        <v>235</v>
      </c>
      <c r="P14" s="430">
        <f t="shared" ref="P14:P19" si="25">+N14/O14</f>
        <v>12.36595744680851</v>
      </c>
      <c r="Q14" s="376">
        <f t="shared" si="21"/>
        <v>7574</v>
      </c>
      <c r="R14" s="376">
        <f t="shared" si="22"/>
        <v>573</v>
      </c>
      <c r="S14" s="374">
        <f t="shared" si="3"/>
        <v>13.218150087260035</v>
      </c>
      <c r="T14" s="537">
        <v>5335</v>
      </c>
      <c r="U14" s="199">
        <v>303</v>
      </c>
      <c r="V14" s="430">
        <f t="shared" ref="V14:V19" si="26">+T14/U14</f>
        <v>17.607260726072607</v>
      </c>
      <c r="W14" s="429">
        <v>5492</v>
      </c>
      <c r="X14" s="188">
        <v>326</v>
      </c>
      <c r="Y14" s="430">
        <f t="shared" ref="Y14:Y19" si="27">+W14/X14</f>
        <v>16.846625766871167</v>
      </c>
      <c r="Z14" s="429">
        <v>4866</v>
      </c>
      <c r="AA14" s="188">
        <v>268</v>
      </c>
      <c r="AB14" s="363">
        <f t="shared" ref="AB14:AB19" si="28">+Z14/AA14</f>
        <v>18.156716417910449</v>
      </c>
      <c r="AC14" s="374">
        <f t="shared" ref="AC14:AC57" si="29">+T14+W14+Z14</f>
        <v>15693</v>
      </c>
      <c r="AD14" s="374">
        <f t="shared" ref="AD14:AD101" si="30">+U14+X14+AA14</f>
        <v>897</v>
      </c>
      <c r="AE14" s="374">
        <f t="shared" si="8"/>
        <v>17.494983277591974</v>
      </c>
      <c r="AF14" s="429">
        <v>3707</v>
      </c>
      <c r="AG14" s="188">
        <v>287</v>
      </c>
      <c r="AH14" s="430">
        <f t="shared" ref="AH14:AH19" si="31">+AF14/AG14</f>
        <v>12.91637630662021</v>
      </c>
      <c r="AI14" s="429">
        <v>3152</v>
      </c>
      <c r="AJ14" s="188">
        <v>311</v>
      </c>
      <c r="AK14" s="430">
        <f t="shared" ref="AK14:AK19" si="32">+AI14/AJ14</f>
        <v>10.135048231511254</v>
      </c>
      <c r="AL14" s="429">
        <v>3716</v>
      </c>
      <c r="AM14" s="188">
        <v>288</v>
      </c>
      <c r="AN14" s="430">
        <f t="shared" ref="AN14:AN19" si="33">+AL14/AM14</f>
        <v>12.902777777777779</v>
      </c>
      <c r="AO14" s="374">
        <f t="shared" ref="AO14:AO57" si="34">+AF14+AI14+AL14</f>
        <v>10575</v>
      </c>
      <c r="AP14" s="374">
        <f t="shared" ref="AP14:AP101" si="35">+AG14+AJ14+AM14</f>
        <v>886</v>
      </c>
      <c r="AQ14" s="374">
        <f t="shared" si="13"/>
        <v>11.93566591422122</v>
      </c>
      <c r="AR14" s="429">
        <v>4833</v>
      </c>
      <c r="AS14" s="188">
        <v>281</v>
      </c>
      <c r="AT14" s="430">
        <f t="shared" ref="AT14:AT19" si="36">+AR14/AS14</f>
        <v>17.199288256227756</v>
      </c>
      <c r="AU14" s="429">
        <v>3923</v>
      </c>
      <c r="AV14" s="188">
        <v>277</v>
      </c>
      <c r="AW14" s="430">
        <f t="shared" ref="AW14:AW19" si="37">+AU14/AV14</f>
        <v>14.16245487364621</v>
      </c>
      <c r="AX14" s="429">
        <v>5378</v>
      </c>
      <c r="AY14" s="188">
        <v>279</v>
      </c>
      <c r="AZ14" s="430">
        <f t="shared" ref="AZ14:AZ19" si="38">+AX14/AY14</f>
        <v>19.275985663082437</v>
      </c>
      <c r="BA14" s="374">
        <f t="shared" ref="BA14:BA57" si="39">+AR14+AU14+AX14</f>
        <v>14134</v>
      </c>
      <c r="BB14" s="374">
        <f t="shared" ref="BB14:BB57" si="40">+AS14+AV14+AY14</f>
        <v>837</v>
      </c>
      <c r="BC14" s="374">
        <f t="shared" si="18"/>
        <v>16.886499402628434</v>
      </c>
      <c r="BD14" s="381">
        <f t="shared" ref="BD14:BE16" si="41">+Q14+AC14+AO14+BA14</f>
        <v>47976</v>
      </c>
      <c r="BE14" s="381">
        <f t="shared" si="41"/>
        <v>3193</v>
      </c>
      <c r="BF14" s="381">
        <f t="shared" si="20"/>
        <v>15.025367992483558</v>
      </c>
    </row>
    <row r="15" spans="1:58" ht="72.75" customHeight="1" thickBot="1" x14ac:dyDescent="0.25">
      <c r="A15" s="454" t="s">
        <v>195</v>
      </c>
      <c r="B15" s="461" t="s">
        <v>661</v>
      </c>
      <c r="C15" s="465"/>
      <c r="D15" s="473" t="s">
        <v>459</v>
      </c>
      <c r="E15" s="473" t="s">
        <v>460</v>
      </c>
      <c r="F15" s="508" t="s">
        <v>34</v>
      </c>
      <c r="G15" s="524" t="s">
        <v>255</v>
      </c>
      <c r="H15" s="500">
        <v>662</v>
      </c>
      <c r="I15" s="188">
        <v>74</v>
      </c>
      <c r="J15" s="430">
        <f t="shared" si="23"/>
        <v>8.9459459459459456</v>
      </c>
      <c r="K15" s="537">
        <v>1320</v>
      </c>
      <c r="L15" s="199">
        <v>91</v>
      </c>
      <c r="M15" s="430">
        <f t="shared" si="24"/>
        <v>14.505494505494505</v>
      </c>
      <c r="N15" s="537">
        <v>1861</v>
      </c>
      <c r="O15" s="199">
        <v>160</v>
      </c>
      <c r="P15" s="430">
        <f t="shared" si="25"/>
        <v>11.63125</v>
      </c>
      <c r="Q15" s="376">
        <f t="shared" si="21"/>
        <v>3843</v>
      </c>
      <c r="R15" s="376">
        <f t="shared" si="22"/>
        <v>325</v>
      </c>
      <c r="S15" s="374">
        <f>+Q15/R15</f>
        <v>11.824615384615385</v>
      </c>
      <c r="T15" s="537">
        <v>3918</v>
      </c>
      <c r="U15" s="199">
        <v>222</v>
      </c>
      <c r="V15" s="430">
        <f t="shared" si="26"/>
        <v>17.648648648648649</v>
      </c>
      <c r="W15" s="429">
        <v>3817</v>
      </c>
      <c r="X15" s="188">
        <v>277</v>
      </c>
      <c r="Y15" s="430">
        <f t="shared" si="27"/>
        <v>13.779783393501805</v>
      </c>
      <c r="Z15" s="429">
        <v>4335</v>
      </c>
      <c r="AA15" s="188">
        <v>377</v>
      </c>
      <c r="AB15" s="363">
        <f t="shared" si="28"/>
        <v>11.49867374005305</v>
      </c>
      <c r="AC15" s="374">
        <f t="shared" si="29"/>
        <v>12070</v>
      </c>
      <c r="AD15" s="374">
        <f>+U15+X15+AA15</f>
        <v>876</v>
      </c>
      <c r="AE15" s="374">
        <f>+AC15/AD15</f>
        <v>13.778538812785389</v>
      </c>
      <c r="AF15" s="429">
        <v>1599</v>
      </c>
      <c r="AG15" s="188">
        <v>235</v>
      </c>
      <c r="AH15" s="430">
        <f t="shared" si="31"/>
        <v>6.8042553191489361</v>
      </c>
      <c r="AI15" s="429">
        <v>1542</v>
      </c>
      <c r="AJ15" s="188">
        <v>240</v>
      </c>
      <c r="AK15" s="430">
        <f t="shared" si="32"/>
        <v>6.4249999999999998</v>
      </c>
      <c r="AL15" s="429">
        <v>2572</v>
      </c>
      <c r="AM15" s="188">
        <v>227</v>
      </c>
      <c r="AN15" s="430">
        <f t="shared" si="33"/>
        <v>11.330396475770925</v>
      </c>
      <c r="AO15" s="374">
        <f t="shared" si="34"/>
        <v>5713</v>
      </c>
      <c r="AP15" s="374">
        <f>+AG15+AJ15+AM15</f>
        <v>702</v>
      </c>
      <c r="AQ15" s="374">
        <f>+AO15/AP15</f>
        <v>8.1381766381766383</v>
      </c>
      <c r="AR15" s="429">
        <v>1066</v>
      </c>
      <c r="AS15" s="188">
        <v>129</v>
      </c>
      <c r="AT15" s="430">
        <f t="shared" si="36"/>
        <v>8.2635658914728687</v>
      </c>
      <c r="AU15" s="429">
        <v>794</v>
      </c>
      <c r="AV15" s="188">
        <v>112</v>
      </c>
      <c r="AW15" s="430">
        <f t="shared" si="37"/>
        <v>7.0892857142857144</v>
      </c>
      <c r="AX15" s="429">
        <v>109</v>
      </c>
      <c r="AY15" s="188">
        <v>71</v>
      </c>
      <c r="AZ15" s="430">
        <f t="shared" si="38"/>
        <v>1.5352112676056338</v>
      </c>
      <c r="BA15" s="374">
        <f t="shared" si="39"/>
        <v>1969</v>
      </c>
      <c r="BB15" s="374">
        <f t="shared" si="40"/>
        <v>312</v>
      </c>
      <c r="BC15" s="374">
        <f>+BA15/BB15</f>
        <v>6.3108974358974361</v>
      </c>
      <c r="BD15" s="381">
        <f t="shared" si="41"/>
        <v>23595</v>
      </c>
      <c r="BE15" s="381">
        <f t="shared" si="41"/>
        <v>2215</v>
      </c>
      <c r="BF15" s="381">
        <f>+BD15/BE15</f>
        <v>10.65237020316027</v>
      </c>
    </row>
    <row r="16" spans="1:58" ht="72.75" customHeight="1" thickBot="1" x14ac:dyDescent="0.25">
      <c r="A16" s="454" t="s">
        <v>195</v>
      </c>
      <c r="B16" s="460" t="s">
        <v>937</v>
      </c>
      <c r="C16" s="465"/>
      <c r="D16" s="473" t="s">
        <v>936</v>
      </c>
      <c r="E16" s="473" t="s">
        <v>938</v>
      </c>
      <c r="F16" s="509" t="s">
        <v>34</v>
      </c>
      <c r="G16" s="524" t="s">
        <v>256</v>
      </c>
      <c r="H16" s="500">
        <v>4441</v>
      </c>
      <c r="I16" s="188">
        <v>601</v>
      </c>
      <c r="J16" s="430">
        <f t="shared" si="23"/>
        <v>7.3893510815307817</v>
      </c>
      <c r="K16" s="537">
        <v>8052</v>
      </c>
      <c r="L16" s="199">
        <v>711</v>
      </c>
      <c r="M16" s="430">
        <f t="shared" si="24"/>
        <v>11.324894514767932</v>
      </c>
      <c r="N16" s="537">
        <v>10428</v>
      </c>
      <c r="O16" s="199">
        <v>807</v>
      </c>
      <c r="P16" s="430">
        <f t="shared" si="25"/>
        <v>12.921933085501859</v>
      </c>
      <c r="Q16" s="376">
        <f t="shared" si="21"/>
        <v>22921</v>
      </c>
      <c r="R16" s="376">
        <f t="shared" si="22"/>
        <v>2119</v>
      </c>
      <c r="S16" s="374">
        <f>+Q16/R16</f>
        <v>10.816894761680038</v>
      </c>
      <c r="T16" s="537">
        <v>9024</v>
      </c>
      <c r="U16" s="199">
        <v>738</v>
      </c>
      <c r="V16" s="430">
        <f t="shared" si="26"/>
        <v>12.227642276422765</v>
      </c>
      <c r="W16" s="429">
        <v>6081</v>
      </c>
      <c r="X16" s="188">
        <v>595</v>
      </c>
      <c r="Y16" s="430">
        <f t="shared" si="27"/>
        <v>10.22016806722689</v>
      </c>
      <c r="Z16" s="429">
        <v>9606</v>
      </c>
      <c r="AA16" s="188">
        <v>432</v>
      </c>
      <c r="AB16" s="363">
        <f t="shared" si="28"/>
        <v>22.236111111111111</v>
      </c>
      <c r="AC16" s="374">
        <f t="shared" si="29"/>
        <v>24711</v>
      </c>
      <c r="AD16" s="374">
        <f>+U16+X16+AA16</f>
        <v>1765</v>
      </c>
      <c r="AE16" s="374">
        <f>+AC16/AD16</f>
        <v>14.000566572237961</v>
      </c>
      <c r="AF16" s="429">
        <v>10712</v>
      </c>
      <c r="AG16" s="188">
        <v>386</v>
      </c>
      <c r="AH16" s="430">
        <f t="shared" si="31"/>
        <v>27.751295336787564</v>
      </c>
      <c r="AI16" s="429">
        <v>17455</v>
      </c>
      <c r="AJ16" s="188">
        <v>665</v>
      </c>
      <c r="AK16" s="430">
        <f t="shared" si="32"/>
        <v>26.248120300751879</v>
      </c>
      <c r="AL16" s="429">
        <v>15222</v>
      </c>
      <c r="AM16" s="188">
        <v>966</v>
      </c>
      <c r="AN16" s="430">
        <f t="shared" si="33"/>
        <v>15.75776397515528</v>
      </c>
      <c r="AO16" s="374">
        <f t="shared" si="34"/>
        <v>43389</v>
      </c>
      <c r="AP16" s="374">
        <f>+AG16+AJ16+AM16</f>
        <v>2017</v>
      </c>
      <c r="AQ16" s="374">
        <f>+AO16/AP16</f>
        <v>21.511650966782351</v>
      </c>
      <c r="AR16" s="429">
        <v>2042</v>
      </c>
      <c r="AS16" s="188">
        <v>847</v>
      </c>
      <c r="AT16" s="430">
        <f t="shared" si="36"/>
        <v>2.4108618654073202</v>
      </c>
      <c r="AU16" s="429">
        <v>1838</v>
      </c>
      <c r="AV16" s="188">
        <v>817</v>
      </c>
      <c r="AW16" s="430">
        <f t="shared" si="37"/>
        <v>2.2496940024479803</v>
      </c>
      <c r="AX16" s="429">
        <v>2030</v>
      </c>
      <c r="AY16" s="188">
        <v>743</v>
      </c>
      <c r="AZ16" s="430">
        <f t="shared" si="38"/>
        <v>2.7321668909825032</v>
      </c>
      <c r="BA16" s="374">
        <f t="shared" si="39"/>
        <v>5910</v>
      </c>
      <c r="BB16" s="374">
        <f t="shared" si="40"/>
        <v>2407</v>
      </c>
      <c r="BC16" s="374">
        <f>+BA16/BB16</f>
        <v>2.4553385957623597</v>
      </c>
      <c r="BD16" s="381">
        <f t="shared" si="41"/>
        <v>96931</v>
      </c>
      <c r="BE16" s="381">
        <f t="shared" si="41"/>
        <v>8308</v>
      </c>
      <c r="BF16" s="381">
        <f>+BD16/BE16</f>
        <v>11.667188252286952</v>
      </c>
    </row>
    <row r="17" spans="1:58" ht="72.75" customHeight="1" thickBot="1" x14ac:dyDescent="0.25">
      <c r="A17" s="455" t="s">
        <v>195</v>
      </c>
      <c r="B17" s="460" t="s">
        <v>933</v>
      </c>
      <c r="C17" s="465"/>
      <c r="D17" s="472" t="s">
        <v>931</v>
      </c>
      <c r="E17" s="473" t="s">
        <v>932</v>
      </c>
      <c r="F17" s="508" t="s">
        <v>34</v>
      </c>
      <c r="G17" s="524" t="s">
        <v>256</v>
      </c>
      <c r="H17" s="500">
        <v>3465</v>
      </c>
      <c r="I17" s="188">
        <v>288</v>
      </c>
      <c r="J17" s="430">
        <f t="shared" si="23"/>
        <v>12.03125</v>
      </c>
      <c r="K17" s="537">
        <v>6452</v>
      </c>
      <c r="L17" s="199">
        <v>403</v>
      </c>
      <c r="M17" s="430">
        <f t="shared" si="24"/>
        <v>16.009925558312656</v>
      </c>
      <c r="N17" s="537">
        <v>5471</v>
      </c>
      <c r="O17" s="199">
        <v>409</v>
      </c>
      <c r="P17" s="430">
        <f t="shared" si="25"/>
        <v>13.376528117359413</v>
      </c>
      <c r="Q17" s="376">
        <f t="shared" si="21"/>
        <v>15388</v>
      </c>
      <c r="R17" s="376">
        <f t="shared" si="22"/>
        <v>1100</v>
      </c>
      <c r="S17" s="374">
        <f t="shared" si="3"/>
        <v>13.989090909090908</v>
      </c>
      <c r="T17" s="537">
        <v>5173</v>
      </c>
      <c r="U17" s="199">
        <v>359</v>
      </c>
      <c r="V17" s="430">
        <f t="shared" si="26"/>
        <v>14.409470752089137</v>
      </c>
      <c r="W17" s="429">
        <v>4472</v>
      </c>
      <c r="X17" s="188">
        <v>379</v>
      </c>
      <c r="Y17" s="430">
        <f t="shared" si="27"/>
        <v>11.799472295514512</v>
      </c>
      <c r="Z17" s="429">
        <v>9736</v>
      </c>
      <c r="AA17" s="188">
        <v>553</v>
      </c>
      <c r="AB17" s="363">
        <f t="shared" si="28"/>
        <v>17.605786618444846</v>
      </c>
      <c r="AC17" s="374">
        <f t="shared" si="29"/>
        <v>19381</v>
      </c>
      <c r="AD17" s="374">
        <f t="shared" si="30"/>
        <v>1291</v>
      </c>
      <c r="AE17" s="374">
        <f t="shared" si="8"/>
        <v>15.012393493415956</v>
      </c>
      <c r="AF17" s="429">
        <v>10362</v>
      </c>
      <c r="AG17" s="188">
        <v>572</v>
      </c>
      <c r="AH17" s="430">
        <f t="shared" si="31"/>
        <v>18.115384615384617</v>
      </c>
      <c r="AI17" s="429">
        <v>7910</v>
      </c>
      <c r="AJ17" s="188">
        <v>687</v>
      </c>
      <c r="AK17" s="430">
        <f t="shared" si="32"/>
        <v>11.513828238719068</v>
      </c>
      <c r="AL17" s="429">
        <v>2716</v>
      </c>
      <c r="AM17" s="188">
        <v>727</v>
      </c>
      <c r="AN17" s="430">
        <f t="shared" si="33"/>
        <v>3.7359009628610731</v>
      </c>
      <c r="AO17" s="374">
        <f t="shared" si="34"/>
        <v>20988</v>
      </c>
      <c r="AP17" s="374">
        <f t="shared" si="35"/>
        <v>1986</v>
      </c>
      <c r="AQ17" s="374">
        <f t="shared" si="13"/>
        <v>10.56797583081571</v>
      </c>
      <c r="AR17" s="429">
        <v>507</v>
      </c>
      <c r="AS17" s="188">
        <v>544</v>
      </c>
      <c r="AT17" s="430">
        <f t="shared" si="36"/>
        <v>0.93198529411764708</v>
      </c>
      <c r="AU17" s="429">
        <v>605</v>
      </c>
      <c r="AV17" s="188">
        <v>382</v>
      </c>
      <c r="AW17" s="430">
        <f t="shared" si="37"/>
        <v>1.5837696335078535</v>
      </c>
      <c r="AX17" s="429">
        <v>704</v>
      </c>
      <c r="AY17" s="188">
        <v>330</v>
      </c>
      <c r="AZ17" s="430">
        <f t="shared" si="38"/>
        <v>2.1333333333333333</v>
      </c>
      <c r="BA17" s="374">
        <f t="shared" si="39"/>
        <v>1816</v>
      </c>
      <c r="BB17" s="374">
        <f t="shared" si="40"/>
        <v>1256</v>
      </c>
      <c r="BC17" s="374">
        <f t="shared" si="18"/>
        <v>1.4458598726114649</v>
      </c>
      <c r="BD17" s="381">
        <f t="shared" ref="BD17:BD32" si="42">+Q17+AC17+AO17+BA17</f>
        <v>57573</v>
      </c>
      <c r="BE17" s="382">
        <f>BB17+AD17</f>
        <v>2547</v>
      </c>
      <c r="BF17" s="381">
        <f t="shared" si="20"/>
        <v>22.604240282685513</v>
      </c>
    </row>
    <row r="18" spans="1:58" ht="65.25" customHeight="1" thickBot="1" x14ac:dyDescent="0.25">
      <c r="A18" s="455" t="s">
        <v>195</v>
      </c>
      <c r="B18" s="461" t="s">
        <v>136</v>
      </c>
      <c r="C18" s="465"/>
      <c r="D18" s="473" t="s">
        <v>35</v>
      </c>
      <c r="E18" s="473" t="s">
        <v>36</v>
      </c>
      <c r="F18" s="508" t="s">
        <v>34</v>
      </c>
      <c r="G18" s="524" t="s">
        <v>256</v>
      </c>
      <c r="H18" s="500">
        <v>1258</v>
      </c>
      <c r="I18" s="188">
        <v>267</v>
      </c>
      <c r="J18" s="430">
        <f t="shared" si="23"/>
        <v>4.7116104868913862</v>
      </c>
      <c r="K18" s="429">
        <v>1449</v>
      </c>
      <c r="L18" s="188">
        <v>308</v>
      </c>
      <c r="M18" s="430">
        <f t="shared" si="24"/>
        <v>4.7045454545454541</v>
      </c>
      <c r="N18" s="429">
        <v>3099</v>
      </c>
      <c r="O18" s="188">
        <v>332</v>
      </c>
      <c r="P18" s="430">
        <f t="shared" si="25"/>
        <v>9.3343373493975896</v>
      </c>
      <c r="Q18" s="376">
        <f t="shared" si="21"/>
        <v>5806</v>
      </c>
      <c r="R18" s="376">
        <f t="shared" si="22"/>
        <v>907</v>
      </c>
      <c r="S18" s="374">
        <f t="shared" si="3"/>
        <v>6.4013230429988974</v>
      </c>
      <c r="T18" s="429">
        <v>2497</v>
      </c>
      <c r="U18" s="188">
        <v>361</v>
      </c>
      <c r="V18" s="430">
        <f t="shared" si="26"/>
        <v>6.9168975069252081</v>
      </c>
      <c r="W18" s="429">
        <v>3616</v>
      </c>
      <c r="X18" s="188">
        <v>451</v>
      </c>
      <c r="Y18" s="430">
        <f t="shared" si="27"/>
        <v>8.0177383592017737</v>
      </c>
      <c r="Z18" s="429">
        <v>3305</v>
      </c>
      <c r="AA18" s="188">
        <v>364</v>
      </c>
      <c r="AB18" s="363">
        <f t="shared" si="28"/>
        <v>9.0796703296703303</v>
      </c>
      <c r="AC18" s="374">
        <f t="shared" si="29"/>
        <v>9418</v>
      </c>
      <c r="AD18" s="374">
        <f t="shared" si="30"/>
        <v>1176</v>
      </c>
      <c r="AE18" s="374">
        <f t="shared" si="8"/>
        <v>8.0085034013605441</v>
      </c>
      <c r="AF18" s="429">
        <v>1346</v>
      </c>
      <c r="AG18" s="188">
        <v>312</v>
      </c>
      <c r="AH18" s="430">
        <f t="shared" si="31"/>
        <v>4.3141025641025639</v>
      </c>
      <c r="AI18" s="429">
        <v>1517</v>
      </c>
      <c r="AJ18" s="188">
        <v>364</v>
      </c>
      <c r="AK18" s="430">
        <f t="shared" si="32"/>
        <v>4.1675824175824179</v>
      </c>
      <c r="AL18" s="429">
        <v>1528</v>
      </c>
      <c r="AM18" s="188">
        <v>436</v>
      </c>
      <c r="AN18" s="430">
        <f t="shared" si="33"/>
        <v>3.5045871559633026</v>
      </c>
      <c r="AO18" s="374">
        <f t="shared" si="34"/>
        <v>4391</v>
      </c>
      <c r="AP18" s="374">
        <f t="shared" si="35"/>
        <v>1112</v>
      </c>
      <c r="AQ18" s="374">
        <f t="shared" si="13"/>
        <v>3.9487410071942448</v>
      </c>
      <c r="AR18" s="429">
        <v>1362</v>
      </c>
      <c r="AS18" s="188">
        <v>338</v>
      </c>
      <c r="AT18" s="430">
        <f t="shared" si="36"/>
        <v>4.0295857988165684</v>
      </c>
      <c r="AU18" s="429">
        <v>1729</v>
      </c>
      <c r="AV18" s="188">
        <v>405</v>
      </c>
      <c r="AW18" s="430">
        <f t="shared" si="37"/>
        <v>4.2691358024691359</v>
      </c>
      <c r="AX18" s="429">
        <v>1340</v>
      </c>
      <c r="AY18" s="188">
        <v>354</v>
      </c>
      <c r="AZ18" s="430">
        <f t="shared" si="38"/>
        <v>3.7853107344632768</v>
      </c>
      <c r="BA18" s="374">
        <f t="shared" si="39"/>
        <v>4431</v>
      </c>
      <c r="BB18" s="374">
        <f t="shared" si="40"/>
        <v>1097</v>
      </c>
      <c r="BC18" s="374">
        <f t="shared" si="18"/>
        <v>4.0391978122151322</v>
      </c>
      <c r="BD18" s="381">
        <f t="shared" si="42"/>
        <v>24046</v>
      </c>
      <c r="BE18" s="381">
        <f t="shared" ref="BE18:BE32" si="43">+R18+AD18+AP18+BB18</f>
        <v>4292</v>
      </c>
      <c r="BF18" s="381">
        <f t="shared" si="20"/>
        <v>5.6025163094128612</v>
      </c>
    </row>
    <row r="19" spans="1:58" ht="65.25" customHeight="1" thickBot="1" x14ac:dyDescent="0.25">
      <c r="A19" s="455" t="s">
        <v>195</v>
      </c>
      <c r="B19" s="461" t="s">
        <v>498</v>
      </c>
      <c r="C19" s="465"/>
      <c r="D19" s="473" t="s">
        <v>499</v>
      </c>
      <c r="E19" s="473" t="s">
        <v>500</v>
      </c>
      <c r="F19" s="508" t="s">
        <v>34</v>
      </c>
      <c r="G19" s="524" t="s">
        <v>256</v>
      </c>
      <c r="H19" s="500">
        <v>532</v>
      </c>
      <c r="I19" s="188">
        <v>112</v>
      </c>
      <c r="J19" s="430">
        <f t="shared" si="23"/>
        <v>4.75</v>
      </c>
      <c r="K19" s="429">
        <v>623</v>
      </c>
      <c r="L19" s="188">
        <v>152</v>
      </c>
      <c r="M19" s="430">
        <f t="shared" si="24"/>
        <v>4.0986842105263159</v>
      </c>
      <c r="N19" s="199">
        <v>1815</v>
      </c>
      <c r="O19" s="199">
        <v>209</v>
      </c>
      <c r="P19" s="430">
        <f t="shared" si="25"/>
        <v>8.6842105263157894</v>
      </c>
      <c r="Q19" s="376">
        <f t="shared" si="21"/>
        <v>2970</v>
      </c>
      <c r="R19" s="376">
        <f t="shared" si="22"/>
        <v>473</v>
      </c>
      <c r="S19" s="374">
        <f>+Q19/R19</f>
        <v>6.2790697674418601</v>
      </c>
      <c r="T19" s="429">
        <v>1628</v>
      </c>
      <c r="U19" s="188">
        <v>190</v>
      </c>
      <c r="V19" s="430">
        <f t="shared" si="26"/>
        <v>8.5684210526315798</v>
      </c>
      <c r="W19" s="429">
        <v>2149</v>
      </c>
      <c r="X19" s="188">
        <v>287</v>
      </c>
      <c r="Y19" s="430">
        <f t="shared" si="27"/>
        <v>7.4878048780487809</v>
      </c>
      <c r="Z19" s="429">
        <v>1765</v>
      </c>
      <c r="AA19" s="188">
        <v>249</v>
      </c>
      <c r="AB19" s="363">
        <f t="shared" si="28"/>
        <v>7.0883534136546187</v>
      </c>
      <c r="AC19" s="374">
        <f t="shared" si="29"/>
        <v>5542</v>
      </c>
      <c r="AD19" s="374">
        <f>+U19+X19+AA19</f>
        <v>726</v>
      </c>
      <c r="AE19" s="374">
        <f>+AC19/AD19</f>
        <v>7.6336088154269977</v>
      </c>
      <c r="AF19" s="429">
        <v>370</v>
      </c>
      <c r="AG19" s="188">
        <v>163</v>
      </c>
      <c r="AH19" s="430">
        <f t="shared" si="31"/>
        <v>2.2699386503067487</v>
      </c>
      <c r="AI19" s="429">
        <v>526</v>
      </c>
      <c r="AJ19" s="188">
        <v>229</v>
      </c>
      <c r="AK19" s="430">
        <f t="shared" si="32"/>
        <v>2.2969432314410478</v>
      </c>
      <c r="AL19" s="429">
        <v>341</v>
      </c>
      <c r="AM19" s="188">
        <v>238</v>
      </c>
      <c r="AN19" s="430">
        <f t="shared" si="33"/>
        <v>1.4327731092436975</v>
      </c>
      <c r="AO19" s="374">
        <f t="shared" si="34"/>
        <v>1237</v>
      </c>
      <c r="AP19" s="374">
        <f>+AG19+AJ19+AM19</f>
        <v>630</v>
      </c>
      <c r="AQ19" s="374">
        <f>+AO19/AP19</f>
        <v>1.9634920634920634</v>
      </c>
      <c r="AR19" s="429">
        <v>376</v>
      </c>
      <c r="AS19" s="188">
        <v>139</v>
      </c>
      <c r="AT19" s="430">
        <f t="shared" si="36"/>
        <v>2.7050359712230216</v>
      </c>
      <c r="AU19" s="429">
        <v>390</v>
      </c>
      <c r="AV19" s="188">
        <v>144</v>
      </c>
      <c r="AW19" s="430">
        <f t="shared" si="37"/>
        <v>2.7083333333333335</v>
      </c>
      <c r="AX19" s="429">
        <v>199</v>
      </c>
      <c r="AY19" s="188">
        <v>100</v>
      </c>
      <c r="AZ19" s="430">
        <f t="shared" si="38"/>
        <v>1.99</v>
      </c>
      <c r="BA19" s="374">
        <f t="shared" si="39"/>
        <v>965</v>
      </c>
      <c r="BB19" s="374">
        <f t="shared" si="40"/>
        <v>383</v>
      </c>
      <c r="BC19" s="374">
        <f>+BA19/BB19</f>
        <v>2.5195822454308092</v>
      </c>
      <c r="BD19" s="381">
        <f t="shared" si="42"/>
        <v>10714</v>
      </c>
      <c r="BE19" s="381">
        <f t="shared" si="43"/>
        <v>2212</v>
      </c>
      <c r="BF19" s="381">
        <f>+BD19/BE19</f>
        <v>4.843580470162749</v>
      </c>
    </row>
    <row r="20" spans="1:58" ht="72" customHeight="1" thickBot="1" x14ac:dyDescent="0.25">
      <c r="A20" s="455" t="s">
        <v>195</v>
      </c>
      <c r="B20" s="461" t="s">
        <v>37</v>
      </c>
      <c r="C20" s="465"/>
      <c r="D20" s="473" t="s">
        <v>38</v>
      </c>
      <c r="E20" s="473" t="s">
        <v>137</v>
      </c>
      <c r="F20" s="508" t="s">
        <v>34</v>
      </c>
      <c r="G20" s="524" t="s">
        <v>257</v>
      </c>
      <c r="H20" s="500">
        <v>763</v>
      </c>
      <c r="I20" s="188">
        <v>143</v>
      </c>
      <c r="J20" s="430">
        <f>H20/I20</f>
        <v>5.3356643356643358</v>
      </c>
      <c r="K20" s="429">
        <v>760</v>
      </c>
      <c r="L20" s="188">
        <v>130</v>
      </c>
      <c r="M20" s="430">
        <f>K20/L20</f>
        <v>5.8461538461538458</v>
      </c>
      <c r="N20" s="429">
        <v>757</v>
      </c>
      <c r="O20" s="188">
        <v>106</v>
      </c>
      <c r="P20" s="430">
        <f>N20/O20</f>
        <v>7.1415094339622645</v>
      </c>
      <c r="Q20" s="376">
        <f t="shared" si="21"/>
        <v>2280</v>
      </c>
      <c r="R20" s="376">
        <f t="shared" si="22"/>
        <v>379</v>
      </c>
      <c r="S20" s="374">
        <f t="shared" si="3"/>
        <v>6.0158311345646434</v>
      </c>
      <c r="T20" s="429">
        <v>1730</v>
      </c>
      <c r="U20" s="188">
        <v>138</v>
      </c>
      <c r="V20" s="430">
        <f>T20/U20</f>
        <v>12.536231884057971</v>
      </c>
      <c r="W20" s="429">
        <v>1211</v>
      </c>
      <c r="X20" s="188">
        <v>115</v>
      </c>
      <c r="Y20" s="430">
        <f>W20/X20</f>
        <v>10.530434782608696</v>
      </c>
      <c r="Z20" s="429">
        <v>1478</v>
      </c>
      <c r="AA20" s="188">
        <v>120</v>
      </c>
      <c r="AB20" s="363">
        <f>Z20/AA20</f>
        <v>12.316666666666666</v>
      </c>
      <c r="AC20" s="374">
        <f t="shared" si="29"/>
        <v>4419</v>
      </c>
      <c r="AD20" s="374">
        <f t="shared" si="30"/>
        <v>373</v>
      </c>
      <c r="AE20" s="374">
        <f t="shared" si="8"/>
        <v>11.847184986595174</v>
      </c>
      <c r="AF20" s="429">
        <v>1996</v>
      </c>
      <c r="AG20" s="188">
        <v>151</v>
      </c>
      <c r="AH20" s="430">
        <f>AF20/AG20</f>
        <v>13.218543046357615</v>
      </c>
      <c r="AI20" s="429">
        <v>477</v>
      </c>
      <c r="AJ20" s="188">
        <v>42</v>
      </c>
      <c r="AK20" s="430">
        <f>AI20/AJ20</f>
        <v>11.357142857142858</v>
      </c>
      <c r="AL20" s="429">
        <v>1179</v>
      </c>
      <c r="AM20" s="188">
        <v>135</v>
      </c>
      <c r="AN20" s="430">
        <f>AL20/AM20</f>
        <v>8.7333333333333325</v>
      </c>
      <c r="AO20" s="374">
        <f t="shared" si="34"/>
        <v>3652</v>
      </c>
      <c r="AP20" s="374">
        <f t="shared" si="35"/>
        <v>328</v>
      </c>
      <c r="AQ20" s="374">
        <f t="shared" si="13"/>
        <v>11.134146341463415</v>
      </c>
      <c r="AR20" s="429">
        <v>1348</v>
      </c>
      <c r="AS20" s="188">
        <v>129</v>
      </c>
      <c r="AT20" s="430">
        <f>AR20/AS20</f>
        <v>10.449612403100776</v>
      </c>
      <c r="AU20" s="429">
        <v>1654</v>
      </c>
      <c r="AV20" s="188">
        <v>143</v>
      </c>
      <c r="AW20" s="430">
        <f>AU20/AV20</f>
        <v>11.566433566433567</v>
      </c>
      <c r="AX20" s="429">
        <v>988</v>
      </c>
      <c r="AY20" s="188">
        <v>131</v>
      </c>
      <c r="AZ20" s="430">
        <f>AX20/AY20</f>
        <v>7.5419847328244272</v>
      </c>
      <c r="BA20" s="374">
        <f t="shared" si="39"/>
        <v>3990</v>
      </c>
      <c r="BB20" s="374">
        <f t="shared" si="40"/>
        <v>403</v>
      </c>
      <c r="BC20" s="374">
        <f t="shared" si="18"/>
        <v>9.9007444168734491</v>
      </c>
      <c r="BD20" s="381">
        <f t="shared" si="42"/>
        <v>14341</v>
      </c>
      <c r="BE20" s="381">
        <f t="shared" si="43"/>
        <v>1483</v>
      </c>
      <c r="BF20" s="381">
        <f t="shared" si="20"/>
        <v>9.6702629804450435</v>
      </c>
    </row>
    <row r="21" spans="1:58" ht="72" customHeight="1" thickBot="1" x14ac:dyDescent="0.25">
      <c r="A21" s="455" t="s">
        <v>195</v>
      </c>
      <c r="B21" s="461" t="s">
        <v>501</v>
      </c>
      <c r="C21" s="465"/>
      <c r="D21" s="473" t="s">
        <v>461</v>
      </c>
      <c r="E21" s="473" t="s">
        <v>462</v>
      </c>
      <c r="F21" s="508" t="s">
        <v>34</v>
      </c>
      <c r="G21" s="524" t="s">
        <v>645</v>
      </c>
      <c r="H21" s="500">
        <v>306</v>
      </c>
      <c r="I21" s="188">
        <v>56</v>
      </c>
      <c r="J21" s="430">
        <f>H21/I21</f>
        <v>5.4642857142857144</v>
      </c>
      <c r="K21" s="429">
        <v>658</v>
      </c>
      <c r="L21" s="188">
        <v>107</v>
      </c>
      <c r="M21" s="430">
        <f>K21/L21</f>
        <v>6.1495327102803738</v>
      </c>
      <c r="N21" s="199">
        <v>965</v>
      </c>
      <c r="O21" s="199">
        <v>122</v>
      </c>
      <c r="P21" s="430">
        <f>N21/O21</f>
        <v>7.9098360655737707</v>
      </c>
      <c r="Q21" s="376">
        <f t="shared" si="21"/>
        <v>1929</v>
      </c>
      <c r="R21" s="376">
        <f t="shared" si="22"/>
        <v>285</v>
      </c>
      <c r="S21" s="374">
        <f>+Q21/R21</f>
        <v>6.7684210526315791</v>
      </c>
      <c r="T21" s="429">
        <v>1618</v>
      </c>
      <c r="U21" s="188">
        <v>156</v>
      </c>
      <c r="V21" s="430">
        <f>T21/U21</f>
        <v>10.371794871794872</v>
      </c>
      <c r="W21" s="429">
        <v>1151</v>
      </c>
      <c r="X21" s="188">
        <v>142</v>
      </c>
      <c r="Y21" s="430">
        <f>W21/X21</f>
        <v>8.1056338028169019</v>
      </c>
      <c r="Z21" s="429">
        <v>1303</v>
      </c>
      <c r="AA21" s="188">
        <v>154</v>
      </c>
      <c r="AB21" s="363">
        <f>Z21/AA21</f>
        <v>8.4610389610389607</v>
      </c>
      <c r="AC21" s="374">
        <f t="shared" si="29"/>
        <v>4072</v>
      </c>
      <c r="AD21" s="374">
        <f>+U21+X21+AA21</f>
        <v>452</v>
      </c>
      <c r="AE21" s="374">
        <f>+AC21/AD21</f>
        <v>9.0088495575221241</v>
      </c>
      <c r="AF21" s="429">
        <v>1174</v>
      </c>
      <c r="AG21" s="188">
        <v>164</v>
      </c>
      <c r="AH21" s="430">
        <f>AF21/AG21</f>
        <v>7.1585365853658534</v>
      </c>
      <c r="AI21" s="429">
        <v>295</v>
      </c>
      <c r="AJ21" s="188">
        <v>34</v>
      </c>
      <c r="AK21" s="430">
        <f>AI21/AJ21</f>
        <v>8.6764705882352935</v>
      </c>
      <c r="AL21" s="429">
        <v>676</v>
      </c>
      <c r="AM21" s="188">
        <v>125</v>
      </c>
      <c r="AN21" s="430">
        <f>AL21/AM21</f>
        <v>5.4080000000000004</v>
      </c>
      <c r="AO21" s="374">
        <f t="shared" si="34"/>
        <v>2145</v>
      </c>
      <c r="AP21" s="374">
        <f>+AG21+AJ21+AM21</f>
        <v>323</v>
      </c>
      <c r="AQ21" s="374">
        <f>+AO21/AP21</f>
        <v>6.6408668730650158</v>
      </c>
      <c r="AR21" s="429">
        <v>798</v>
      </c>
      <c r="AS21" s="188">
        <v>100</v>
      </c>
      <c r="AT21" s="430">
        <f>AR21/AS21</f>
        <v>7.98</v>
      </c>
      <c r="AU21" s="429">
        <v>922</v>
      </c>
      <c r="AV21" s="188">
        <v>119</v>
      </c>
      <c r="AW21" s="430">
        <f>AU21/AV21</f>
        <v>7.7478991596638656</v>
      </c>
      <c r="AX21" s="429">
        <v>276</v>
      </c>
      <c r="AY21" s="188">
        <v>63</v>
      </c>
      <c r="AZ21" s="430">
        <f>AX21/AY21</f>
        <v>4.3809523809523814</v>
      </c>
      <c r="BA21" s="374">
        <f t="shared" si="39"/>
        <v>1996</v>
      </c>
      <c r="BB21" s="374">
        <f t="shared" si="40"/>
        <v>282</v>
      </c>
      <c r="BC21" s="374">
        <f>+BA21/BB21</f>
        <v>7.0780141843971629</v>
      </c>
      <c r="BD21" s="381">
        <f t="shared" si="42"/>
        <v>10142</v>
      </c>
      <c r="BE21" s="381">
        <f t="shared" si="43"/>
        <v>1342</v>
      </c>
      <c r="BF21" s="381">
        <f>+BD21/BE21</f>
        <v>7.557377049180328</v>
      </c>
    </row>
    <row r="22" spans="1:58" ht="44.25" customHeight="1" thickBot="1" x14ac:dyDescent="0.25">
      <c r="A22" s="455" t="s">
        <v>195</v>
      </c>
      <c r="B22" s="461" t="s">
        <v>40</v>
      </c>
      <c r="C22" s="465"/>
      <c r="D22" s="472" t="s">
        <v>458</v>
      </c>
      <c r="E22" s="473" t="s">
        <v>508</v>
      </c>
      <c r="F22" s="508" t="s">
        <v>138</v>
      </c>
      <c r="G22" s="525">
        <v>0.05</v>
      </c>
      <c r="H22" s="500">
        <v>0</v>
      </c>
      <c r="I22" s="188">
        <v>90</v>
      </c>
      <c r="J22" s="430">
        <f>+H22/I22*100</f>
        <v>0</v>
      </c>
      <c r="K22" s="429">
        <v>0</v>
      </c>
      <c r="L22" s="188">
        <v>126</v>
      </c>
      <c r="M22" s="430">
        <f>+K22/L22*100</f>
        <v>0</v>
      </c>
      <c r="N22" s="199">
        <v>0</v>
      </c>
      <c r="O22" s="199">
        <v>116</v>
      </c>
      <c r="P22" s="430">
        <f>+N22/O22*100</f>
        <v>0</v>
      </c>
      <c r="Q22" s="376">
        <f t="shared" si="21"/>
        <v>0</v>
      </c>
      <c r="R22" s="376">
        <f t="shared" si="22"/>
        <v>332</v>
      </c>
      <c r="S22" s="374">
        <f t="shared" si="3"/>
        <v>0</v>
      </c>
      <c r="T22" s="429">
        <v>0</v>
      </c>
      <c r="U22" s="188">
        <v>133</v>
      </c>
      <c r="V22" s="430">
        <f>+T22/U22*100</f>
        <v>0</v>
      </c>
      <c r="W22" s="429">
        <v>0</v>
      </c>
      <c r="X22" s="188">
        <v>136</v>
      </c>
      <c r="Y22" s="430">
        <f>+W22/X22*100</f>
        <v>0</v>
      </c>
      <c r="Z22" s="429">
        <v>0</v>
      </c>
      <c r="AA22" s="188">
        <v>175</v>
      </c>
      <c r="AB22" s="363">
        <f>+Z22/AA22*100</f>
        <v>0</v>
      </c>
      <c r="AC22" s="374">
        <f t="shared" si="29"/>
        <v>0</v>
      </c>
      <c r="AD22" s="374">
        <f t="shared" si="30"/>
        <v>444</v>
      </c>
      <c r="AE22" s="374">
        <f t="shared" si="8"/>
        <v>0</v>
      </c>
      <c r="AF22" s="429">
        <v>1</v>
      </c>
      <c r="AG22" s="188">
        <v>186</v>
      </c>
      <c r="AH22" s="430">
        <f>+AF22/AG22*100</f>
        <v>0.53763440860215062</v>
      </c>
      <c r="AI22" s="429">
        <v>2</v>
      </c>
      <c r="AJ22" s="188">
        <v>234</v>
      </c>
      <c r="AK22" s="430">
        <f>+AI22/AJ22*100</f>
        <v>0.85470085470085477</v>
      </c>
      <c r="AL22" s="429">
        <v>4</v>
      </c>
      <c r="AM22" s="188">
        <v>246</v>
      </c>
      <c r="AN22" s="430">
        <f>+AL22/AM22*100</f>
        <v>1.6260162601626018</v>
      </c>
      <c r="AO22" s="374">
        <f t="shared" si="34"/>
        <v>7</v>
      </c>
      <c r="AP22" s="374">
        <f t="shared" si="35"/>
        <v>666</v>
      </c>
      <c r="AQ22" s="374">
        <f t="shared" si="13"/>
        <v>1.0510510510510511E-2</v>
      </c>
      <c r="AR22" s="429">
        <v>6</v>
      </c>
      <c r="AS22" s="188">
        <v>360</v>
      </c>
      <c r="AT22" s="430">
        <f>+AR22/AS22*100</f>
        <v>1.6666666666666667</v>
      </c>
      <c r="AU22" s="429">
        <v>1</v>
      </c>
      <c r="AV22" s="188">
        <v>402</v>
      </c>
      <c r="AW22" s="430">
        <f>+AU22/AV22*100</f>
        <v>0.24875621890547264</v>
      </c>
      <c r="AX22" s="429"/>
      <c r="AY22" s="188"/>
      <c r="AZ22" s="430" t="e">
        <f>+AX22/AY22*100</f>
        <v>#DIV/0!</v>
      </c>
      <c r="BA22" s="374">
        <f t="shared" si="39"/>
        <v>7</v>
      </c>
      <c r="BB22" s="374">
        <f t="shared" si="40"/>
        <v>762</v>
      </c>
      <c r="BC22" s="374">
        <f t="shared" si="18"/>
        <v>9.1863517060367453E-3</v>
      </c>
      <c r="BD22" s="381">
        <f t="shared" si="42"/>
        <v>14</v>
      </c>
      <c r="BE22" s="381">
        <f t="shared" si="43"/>
        <v>2204</v>
      </c>
      <c r="BF22" s="381">
        <f t="shared" si="20"/>
        <v>6.3520871143375682E-3</v>
      </c>
    </row>
    <row r="23" spans="1:58" ht="59.25" customHeight="1" thickBot="1" x14ac:dyDescent="0.25">
      <c r="A23" s="455" t="s">
        <v>195</v>
      </c>
      <c r="B23" s="461" t="s">
        <v>44</v>
      </c>
      <c r="C23" s="465"/>
      <c r="D23" s="473" t="s">
        <v>45</v>
      </c>
      <c r="E23" s="595" t="s">
        <v>46</v>
      </c>
      <c r="F23" s="508" t="s">
        <v>47</v>
      </c>
      <c r="G23" s="524" t="s">
        <v>262</v>
      </c>
      <c r="H23" s="500">
        <v>145545</v>
      </c>
      <c r="I23" s="188">
        <v>2806</v>
      </c>
      <c r="J23" s="430">
        <f>+H23/I23</f>
        <v>51.869208838203846</v>
      </c>
      <c r="K23" s="429">
        <v>67515</v>
      </c>
      <c r="L23" s="188">
        <v>2123</v>
      </c>
      <c r="M23" s="430">
        <f>+K23/L23</f>
        <v>31.801695713612812</v>
      </c>
      <c r="N23" s="199">
        <v>75066</v>
      </c>
      <c r="O23" s="199">
        <v>2684</v>
      </c>
      <c r="P23" s="430">
        <f>+N23/O23</f>
        <v>27.967958271236959</v>
      </c>
      <c r="Q23" s="376">
        <f t="shared" si="21"/>
        <v>288126</v>
      </c>
      <c r="R23" s="376">
        <f t="shared" si="22"/>
        <v>7613</v>
      </c>
      <c r="S23" s="374">
        <f t="shared" si="3"/>
        <v>37.84657822146329</v>
      </c>
      <c r="T23" s="429">
        <v>67800</v>
      </c>
      <c r="U23" s="188">
        <v>2557</v>
      </c>
      <c r="V23" s="430">
        <f>+T23/U23</f>
        <v>26.515447790379351</v>
      </c>
      <c r="W23" s="429">
        <v>55361</v>
      </c>
      <c r="X23" s="188">
        <v>2758</v>
      </c>
      <c r="Y23" s="430">
        <f>+W23/X23</f>
        <v>20.072878897751995</v>
      </c>
      <c r="Z23" s="429">
        <v>63591</v>
      </c>
      <c r="AA23" s="188">
        <v>3084</v>
      </c>
      <c r="AB23" s="363">
        <f>+Z23/AA23</f>
        <v>20.61964980544747</v>
      </c>
      <c r="AC23" s="374">
        <f t="shared" si="29"/>
        <v>186752</v>
      </c>
      <c r="AD23" s="374">
        <f t="shared" si="30"/>
        <v>8399</v>
      </c>
      <c r="AE23" s="374">
        <f t="shared" si="8"/>
        <v>22.235027979521373</v>
      </c>
      <c r="AF23" s="429">
        <v>55561</v>
      </c>
      <c r="AG23" s="188">
        <v>2936</v>
      </c>
      <c r="AH23" s="430">
        <f>+AF23/AG23</f>
        <v>18.924046321525886</v>
      </c>
      <c r="AI23" s="429">
        <v>58198</v>
      </c>
      <c r="AJ23" s="188">
        <v>2817</v>
      </c>
      <c r="AK23" s="430">
        <f>+AI23/AJ23</f>
        <v>20.659566915157971</v>
      </c>
      <c r="AL23" s="429">
        <v>41655</v>
      </c>
      <c r="AM23" s="188">
        <v>2619</v>
      </c>
      <c r="AN23" s="430">
        <f>+AL23/AM23</f>
        <v>15.904925544100802</v>
      </c>
      <c r="AO23" s="374">
        <f t="shared" si="34"/>
        <v>155414</v>
      </c>
      <c r="AP23" s="374">
        <f t="shared" si="35"/>
        <v>8372</v>
      </c>
      <c r="AQ23" s="374">
        <f t="shared" si="13"/>
        <v>18.563545150501671</v>
      </c>
      <c r="AR23" s="429">
        <v>56578</v>
      </c>
      <c r="AS23" s="188">
        <v>2736</v>
      </c>
      <c r="AT23" s="430">
        <f>+AR23/AS23</f>
        <v>20.679093567251464</v>
      </c>
      <c r="AU23" s="429">
        <v>67877</v>
      </c>
      <c r="AV23" s="188">
        <v>2735</v>
      </c>
      <c r="AW23" s="430">
        <f>+AU23/AV23</f>
        <v>24.817915904936015</v>
      </c>
      <c r="AX23" s="429">
        <v>79911</v>
      </c>
      <c r="AY23" s="188">
        <v>2785</v>
      </c>
      <c r="AZ23" s="430">
        <f>+AX23/AY23</f>
        <v>28.693357271095152</v>
      </c>
      <c r="BA23" s="374">
        <f t="shared" si="39"/>
        <v>204366</v>
      </c>
      <c r="BB23" s="374">
        <f t="shared" si="40"/>
        <v>8256</v>
      </c>
      <c r="BC23" s="374">
        <f t="shared" si="18"/>
        <v>24.753633720930232</v>
      </c>
      <c r="BD23" s="381">
        <f t="shared" si="42"/>
        <v>834658</v>
      </c>
      <c r="BE23" s="381">
        <f t="shared" si="43"/>
        <v>32640</v>
      </c>
      <c r="BF23" s="381">
        <f t="shared" si="20"/>
        <v>25.571629901960783</v>
      </c>
    </row>
    <row r="24" spans="1:58" ht="59.25" customHeight="1" thickBot="1" x14ac:dyDescent="0.25">
      <c r="A24" s="455" t="s">
        <v>195</v>
      </c>
      <c r="B24" s="461" t="s">
        <v>463</v>
      </c>
      <c r="C24" s="465"/>
      <c r="D24" s="473" t="s">
        <v>464</v>
      </c>
      <c r="E24" s="473" t="s">
        <v>465</v>
      </c>
      <c r="F24" s="508" t="s">
        <v>138</v>
      </c>
      <c r="G24" s="525" t="s">
        <v>968</v>
      </c>
      <c r="H24" s="500"/>
      <c r="I24" s="188">
        <v>1003</v>
      </c>
      <c r="J24" s="430">
        <f>+H24/I24*100</f>
        <v>0</v>
      </c>
      <c r="K24" s="429"/>
      <c r="L24" s="188">
        <v>600</v>
      </c>
      <c r="M24" s="430">
        <f>+K24/L24*100</f>
        <v>0</v>
      </c>
      <c r="N24" s="199">
        <v>16</v>
      </c>
      <c r="O24" s="199">
        <v>2684</v>
      </c>
      <c r="P24" s="430">
        <f>+N24/O24*100</f>
        <v>0.5961251862891207</v>
      </c>
      <c r="Q24" s="376">
        <f t="shared" si="21"/>
        <v>16</v>
      </c>
      <c r="R24" s="376">
        <f t="shared" si="22"/>
        <v>4287</v>
      </c>
      <c r="S24" s="374">
        <f>+Q24/R24</f>
        <v>3.7322136692325637E-3</v>
      </c>
      <c r="T24" s="429">
        <v>12</v>
      </c>
      <c r="U24" s="188">
        <v>2557</v>
      </c>
      <c r="V24" s="430">
        <f>+T24/U24*100</f>
        <v>0.46929996089166992</v>
      </c>
      <c r="W24" s="429">
        <v>11</v>
      </c>
      <c r="X24" s="188">
        <v>2758</v>
      </c>
      <c r="Y24" s="430">
        <f>+W24/X24*100</f>
        <v>0.39883973894126179</v>
      </c>
      <c r="Z24" s="429">
        <v>13</v>
      </c>
      <c r="AA24" s="199">
        <v>3084</v>
      </c>
      <c r="AB24" s="363">
        <f>+Z24/AA24*100</f>
        <v>0.42153047989623865</v>
      </c>
      <c r="AC24" s="374">
        <f t="shared" si="29"/>
        <v>36</v>
      </c>
      <c r="AD24" s="374">
        <f>+U24+X24+AA24</f>
        <v>8399</v>
      </c>
      <c r="AE24" s="374">
        <f>+AC24/AD24</f>
        <v>4.2862245505417311E-3</v>
      </c>
      <c r="AF24" s="429">
        <v>15</v>
      </c>
      <c r="AG24" s="188">
        <v>2936</v>
      </c>
      <c r="AH24" s="430">
        <f>+AF24/AG24*100</f>
        <v>0.51089918256130795</v>
      </c>
      <c r="AI24" s="429">
        <v>13</v>
      </c>
      <c r="AJ24" s="188">
        <v>2817</v>
      </c>
      <c r="AK24" s="430">
        <f>+AI24/AJ24*100</f>
        <v>0.46148384806531773</v>
      </c>
      <c r="AL24" s="429">
        <v>10</v>
      </c>
      <c r="AM24" s="188">
        <v>2619</v>
      </c>
      <c r="AN24" s="430">
        <f>+AL24/AM24*100</f>
        <v>0.38182512409316532</v>
      </c>
      <c r="AO24" s="374">
        <f t="shared" si="34"/>
        <v>38</v>
      </c>
      <c r="AP24" s="374">
        <f>+AG24+AJ24+AM24</f>
        <v>8372</v>
      </c>
      <c r="AQ24" s="374">
        <f>+AO24/AP24</f>
        <v>4.538939321548017E-3</v>
      </c>
      <c r="AR24" s="429">
        <v>11</v>
      </c>
      <c r="AS24" s="188">
        <v>2736</v>
      </c>
      <c r="AT24" s="430">
        <f>+AR24/AS24*100</f>
        <v>0.40204678362573099</v>
      </c>
      <c r="AU24" s="429">
        <v>12</v>
      </c>
      <c r="AV24" s="188">
        <v>2735</v>
      </c>
      <c r="AW24" s="430">
        <f>+AU24/AV24*100</f>
        <v>0.43875685557586835</v>
      </c>
      <c r="AX24" s="429">
        <v>18</v>
      </c>
      <c r="AY24" s="188">
        <v>2785</v>
      </c>
      <c r="AZ24" s="430">
        <f>+AX24/AY24*100</f>
        <v>0.64631956912028721</v>
      </c>
      <c r="BA24" s="374">
        <f t="shared" si="39"/>
        <v>41</v>
      </c>
      <c r="BB24" s="374">
        <f t="shared" si="40"/>
        <v>8256</v>
      </c>
      <c r="BC24" s="374">
        <f>+BA24/BB24</f>
        <v>4.9660852713178296E-3</v>
      </c>
      <c r="BD24" s="381">
        <f t="shared" si="42"/>
        <v>131</v>
      </c>
      <c r="BE24" s="381">
        <f t="shared" si="43"/>
        <v>29314</v>
      </c>
      <c r="BF24" s="381">
        <f>+BD24/BE24</f>
        <v>4.4688544722658119E-3</v>
      </c>
    </row>
    <row r="25" spans="1:58" ht="59.25" customHeight="1" thickBot="1" x14ac:dyDescent="0.25">
      <c r="A25" s="455" t="s">
        <v>195</v>
      </c>
      <c r="B25" s="461" t="s">
        <v>514</v>
      </c>
      <c r="C25" s="465"/>
      <c r="D25" s="473" t="s">
        <v>466</v>
      </c>
      <c r="E25" s="473" t="s">
        <v>511</v>
      </c>
      <c r="F25" s="508" t="s">
        <v>138</v>
      </c>
      <c r="G25" s="525">
        <v>0.05</v>
      </c>
      <c r="H25" s="500">
        <v>46</v>
      </c>
      <c r="I25" s="188">
        <v>2923</v>
      </c>
      <c r="J25" s="430">
        <f>+H25/I25*100</f>
        <v>1.5737256243585358</v>
      </c>
      <c r="K25" s="429">
        <v>52</v>
      </c>
      <c r="L25" s="188">
        <v>2123</v>
      </c>
      <c r="M25" s="430">
        <f>+K25/L25*100</f>
        <v>2.4493641073951955</v>
      </c>
      <c r="N25" s="199">
        <v>69</v>
      </c>
      <c r="O25" s="199">
        <v>2684</v>
      </c>
      <c r="P25" s="430">
        <f>+N25/O25*100</f>
        <v>2.5707898658718329</v>
      </c>
      <c r="Q25" s="376">
        <f t="shared" si="21"/>
        <v>167</v>
      </c>
      <c r="R25" s="376">
        <f t="shared" si="22"/>
        <v>7730</v>
      </c>
      <c r="S25" s="374">
        <f>+Q25/R25</f>
        <v>2.1604139715394568E-2</v>
      </c>
      <c r="T25" s="429">
        <v>83</v>
      </c>
      <c r="U25" s="188">
        <v>2557</v>
      </c>
      <c r="V25" s="430">
        <f>+T25/U25*100</f>
        <v>3.2459913961673839</v>
      </c>
      <c r="W25" s="429">
        <v>58</v>
      </c>
      <c r="X25" s="188">
        <v>2758</v>
      </c>
      <c r="Y25" s="430">
        <f>+W25/X25*100</f>
        <v>2.1029731689630169</v>
      </c>
      <c r="Z25" s="429">
        <v>20</v>
      </c>
      <c r="AA25" s="188">
        <v>3084</v>
      </c>
      <c r="AB25" s="363">
        <f>+Z25/AA25*100</f>
        <v>0.64850843060959795</v>
      </c>
      <c r="AC25" s="374">
        <f t="shared" si="29"/>
        <v>161</v>
      </c>
      <c r="AD25" s="374">
        <f>+U25+X25+AA25</f>
        <v>8399</v>
      </c>
      <c r="AE25" s="374">
        <f>+AC25/AD25</f>
        <v>1.9168948684367186E-2</v>
      </c>
      <c r="AF25" s="429">
        <v>17</v>
      </c>
      <c r="AG25" s="188">
        <v>2936</v>
      </c>
      <c r="AH25" s="430">
        <f>+AF25/AG25*100</f>
        <v>0.57901907356948223</v>
      </c>
      <c r="AI25" s="429">
        <v>23</v>
      </c>
      <c r="AJ25" s="188">
        <v>2817</v>
      </c>
      <c r="AK25" s="430">
        <f>+AI25/AJ25*100</f>
        <v>0.81647142350017754</v>
      </c>
      <c r="AL25" s="429">
        <v>10</v>
      </c>
      <c r="AM25" s="188">
        <v>2619</v>
      </c>
      <c r="AN25" s="430">
        <f>+AL25/AM25*100</f>
        <v>0.38182512409316532</v>
      </c>
      <c r="AO25" s="374">
        <f t="shared" si="34"/>
        <v>50</v>
      </c>
      <c r="AP25" s="374">
        <f>+AG25+AJ25+AM25</f>
        <v>8372</v>
      </c>
      <c r="AQ25" s="374">
        <f>+AO25/AP25</f>
        <v>5.972288580984233E-3</v>
      </c>
      <c r="AR25" s="429">
        <v>2</v>
      </c>
      <c r="AS25" s="188">
        <v>2736</v>
      </c>
      <c r="AT25" s="430">
        <f>+AR25/AS25*100</f>
        <v>7.3099415204678359E-2</v>
      </c>
      <c r="AU25" s="429">
        <v>8</v>
      </c>
      <c r="AV25" s="188">
        <v>2735</v>
      </c>
      <c r="AW25" s="430">
        <f>+AU25/AV25*100</f>
        <v>0.29250457038391225</v>
      </c>
      <c r="AX25" s="429">
        <v>11</v>
      </c>
      <c r="AY25" s="188">
        <v>2785</v>
      </c>
      <c r="AZ25" s="430">
        <f>+AX25/AY25*100</f>
        <v>0.39497307001795334</v>
      </c>
      <c r="BA25" s="374">
        <f t="shared" si="39"/>
        <v>21</v>
      </c>
      <c r="BB25" s="374">
        <f t="shared" si="40"/>
        <v>8256</v>
      </c>
      <c r="BC25" s="374">
        <f>+BA25/BB25</f>
        <v>2.5436046511627909E-3</v>
      </c>
      <c r="BD25" s="381">
        <f t="shared" si="42"/>
        <v>399</v>
      </c>
      <c r="BE25" s="381">
        <f t="shared" si="43"/>
        <v>32757</v>
      </c>
      <c r="BF25" s="381">
        <f>+BD25/BE25</f>
        <v>1.2180602619287481E-2</v>
      </c>
    </row>
    <row r="26" spans="1:58" ht="56.25" customHeight="1" thickBot="1" x14ac:dyDescent="0.25">
      <c r="A26" s="455" t="s">
        <v>195</v>
      </c>
      <c r="B26" s="461" t="s">
        <v>48</v>
      </c>
      <c r="C26" s="465"/>
      <c r="D26" s="473" t="s">
        <v>49</v>
      </c>
      <c r="E26" s="473" t="s">
        <v>50</v>
      </c>
      <c r="F26" s="508" t="s">
        <v>34</v>
      </c>
      <c r="G26" s="524" t="s">
        <v>255</v>
      </c>
      <c r="H26" s="500">
        <v>25134</v>
      </c>
      <c r="I26" s="188">
        <v>3050</v>
      </c>
      <c r="J26" s="430">
        <f>+H26/I26</f>
        <v>8.2406557377049179</v>
      </c>
      <c r="K26" s="429">
        <v>16590</v>
      </c>
      <c r="L26" s="188">
        <v>2463</v>
      </c>
      <c r="M26" s="430">
        <f>+K26/L26</f>
        <v>6.7356881851400727</v>
      </c>
      <c r="N26" s="199">
        <v>31779</v>
      </c>
      <c r="O26" s="199">
        <v>2748</v>
      </c>
      <c r="P26" s="430">
        <f>+N26/O26</f>
        <v>11.564410480349345</v>
      </c>
      <c r="Q26" s="376">
        <f t="shared" si="21"/>
        <v>73503</v>
      </c>
      <c r="R26" s="376">
        <f t="shared" si="22"/>
        <v>8261</v>
      </c>
      <c r="S26" s="374">
        <f t="shared" si="3"/>
        <v>8.8975910906669888</v>
      </c>
      <c r="T26" s="537">
        <v>43462</v>
      </c>
      <c r="U26" s="199">
        <v>2713</v>
      </c>
      <c r="V26" s="430">
        <f>+T26/U26</f>
        <v>16.01990416513085</v>
      </c>
      <c r="W26" s="429">
        <v>60020</v>
      </c>
      <c r="X26" s="188">
        <v>2548</v>
      </c>
      <c r="Y26" s="430">
        <f>+W26/X26</f>
        <v>23.555729984301411</v>
      </c>
      <c r="Z26" s="429">
        <v>31858</v>
      </c>
      <c r="AA26" s="188">
        <v>2170</v>
      </c>
      <c r="AB26" s="363">
        <f>+Z26/AA26</f>
        <v>14.68110599078341</v>
      </c>
      <c r="AC26" s="374">
        <f t="shared" si="29"/>
        <v>135340</v>
      </c>
      <c r="AD26" s="374">
        <f t="shared" si="30"/>
        <v>7431</v>
      </c>
      <c r="AE26" s="374">
        <f t="shared" si="8"/>
        <v>18.212891939173733</v>
      </c>
      <c r="AF26" s="429">
        <v>29790</v>
      </c>
      <c r="AG26" s="188">
        <v>3145</v>
      </c>
      <c r="AH26" s="430">
        <f>+AF26/AG26</f>
        <v>9.4721780604133539</v>
      </c>
      <c r="AI26" s="429">
        <v>15562</v>
      </c>
      <c r="AJ26" s="188">
        <v>3516</v>
      </c>
      <c r="AK26" s="430">
        <f>+AI26/AJ26</f>
        <v>4.4260523321956766</v>
      </c>
      <c r="AL26" s="429">
        <v>12626</v>
      </c>
      <c r="AM26" s="188">
        <v>3138</v>
      </c>
      <c r="AN26" s="430">
        <f>+AL26/AM26</f>
        <v>4.0235818992989163</v>
      </c>
      <c r="AO26" s="374">
        <f t="shared" si="34"/>
        <v>57978</v>
      </c>
      <c r="AP26" s="374">
        <f t="shared" si="35"/>
        <v>9799</v>
      </c>
      <c r="AQ26" s="374">
        <f t="shared" si="13"/>
        <v>5.9167261965506688</v>
      </c>
      <c r="AR26" s="429">
        <v>20577</v>
      </c>
      <c r="AS26" s="188">
        <v>3707</v>
      </c>
      <c r="AT26" s="430">
        <f>+AR26/AS26</f>
        <v>5.5508497437280822</v>
      </c>
      <c r="AU26" s="429"/>
      <c r="AV26" s="188"/>
      <c r="AW26" s="430" t="e">
        <f>+AU26/AV26</f>
        <v>#DIV/0!</v>
      </c>
      <c r="AX26" s="429"/>
      <c r="AY26" s="188"/>
      <c r="AZ26" s="430" t="e">
        <f>+AX26/AY26</f>
        <v>#DIV/0!</v>
      </c>
      <c r="BA26" s="374">
        <f t="shared" si="39"/>
        <v>20577</v>
      </c>
      <c r="BB26" s="374">
        <f t="shared" si="40"/>
        <v>3707</v>
      </c>
      <c r="BC26" s="374">
        <f t="shared" si="18"/>
        <v>5.5508497437280822</v>
      </c>
      <c r="BD26" s="381">
        <f t="shared" si="42"/>
        <v>287398</v>
      </c>
      <c r="BE26" s="381">
        <f t="shared" si="43"/>
        <v>29198</v>
      </c>
      <c r="BF26" s="381">
        <f t="shared" si="20"/>
        <v>9.8430714432495368</v>
      </c>
    </row>
    <row r="27" spans="1:58" ht="63" customHeight="1" thickBot="1" x14ac:dyDescent="0.25">
      <c r="A27" s="455" t="s">
        <v>195</v>
      </c>
      <c r="B27" s="461" t="s">
        <v>51</v>
      </c>
      <c r="C27" s="465"/>
      <c r="D27" s="473" t="s">
        <v>52</v>
      </c>
      <c r="E27" s="473" t="s">
        <v>53</v>
      </c>
      <c r="F27" s="508" t="s">
        <v>34</v>
      </c>
      <c r="G27" s="524" t="s">
        <v>646</v>
      </c>
      <c r="H27" s="500">
        <v>580</v>
      </c>
      <c r="I27" s="188">
        <v>86</v>
      </c>
      <c r="J27" s="430">
        <f>+H27/I27</f>
        <v>6.7441860465116283</v>
      </c>
      <c r="K27" s="429">
        <v>646</v>
      </c>
      <c r="L27" s="188">
        <v>116</v>
      </c>
      <c r="M27" s="430">
        <f>+K27/L27</f>
        <v>5.568965517241379</v>
      </c>
      <c r="N27" s="199">
        <v>928</v>
      </c>
      <c r="O27" s="199">
        <v>116</v>
      </c>
      <c r="P27" s="430">
        <f>+N27/O27</f>
        <v>8</v>
      </c>
      <c r="Q27" s="376">
        <f t="shared" si="21"/>
        <v>2154</v>
      </c>
      <c r="R27" s="376">
        <f t="shared" si="22"/>
        <v>318</v>
      </c>
      <c r="S27" s="374">
        <f t="shared" si="3"/>
        <v>6.7735849056603774</v>
      </c>
      <c r="T27" s="537">
        <v>675</v>
      </c>
      <c r="U27" s="199">
        <v>135</v>
      </c>
      <c r="V27" s="430">
        <f>+T27/U27</f>
        <v>5</v>
      </c>
      <c r="W27" s="429">
        <v>680</v>
      </c>
      <c r="X27" s="188">
        <v>136</v>
      </c>
      <c r="Y27" s="430">
        <f>+W27/X27</f>
        <v>5</v>
      </c>
      <c r="Z27" s="429">
        <v>910</v>
      </c>
      <c r="AA27" s="188">
        <v>175</v>
      </c>
      <c r="AB27" s="363">
        <f>+Z27/AA27</f>
        <v>5.2</v>
      </c>
      <c r="AC27" s="374">
        <f t="shared" si="29"/>
        <v>2265</v>
      </c>
      <c r="AD27" s="374">
        <f t="shared" si="30"/>
        <v>446</v>
      </c>
      <c r="AE27" s="374">
        <f t="shared" si="8"/>
        <v>5.0784753363228701</v>
      </c>
      <c r="AF27" s="429">
        <v>1302</v>
      </c>
      <c r="AG27" s="188">
        <v>186</v>
      </c>
      <c r="AH27" s="430">
        <f>+AF27/AG27</f>
        <v>7</v>
      </c>
      <c r="AI27" s="429">
        <v>1872</v>
      </c>
      <c r="AJ27" s="188">
        <v>234</v>
      </c>
      <c r="AK27" s="430">
        <f>+AI27/AJ27</f>
        <v>8</v>
      </c>
      <c r="AL27" s="429">
        <v>1353</v>
      </c>
      <c r="AM27" s="188">
        <v>246</v>
      </c>
      <c r="AN27" s="430">
        <f>+AL27/AM27</f>
        <v>5.5</v>
      </c>
      <c r="AO27" s="374">
        <f t="shared" si="34"/>
        <v>4527</v>
      </c>
      <c r="AP27" s="374">
        <f t="shared" si="35"/>
        <v>666</v>
      </c>
      <c r="AQ27" s="374">
        <f t="shared" si="13"/>
        <v>6.7972972972972974</v>
      </c>
      <c r="AR27" s="429">
        <v>700</v>
      </c>
      <c r="AS27" s="188">
        <v>360</v>
      </c>
      <c r="AT27" s="430">
        <f>+AR27/AS27</f>
        <v>1.9444444444444444</v>
      </c>
      <c r="AU27" s="429">
        <v>1023</v>
      </c>
      <c r="AV27" s="188">
        <v>248</v>
      </c>
      <c r="AW27" s="430">
        <f>+AU27/AV27</f>
        <v>4.125</v>
      </c>
      <c r="AX27" s="429"/>
      <c r="AY27" s="188"/>
      <c r="AZ27" s="430" t="e">
        <f>+AX27/AY27</f>
        <v>#DIV/0!</v>
      </c>
      <c r="BA27" s="374">
        <f t="shared" si="39"/>
        <v>1723</v>
      </c>
      <c r="BB27" s="374">
        <f t="shared" si="40"/>
        <v>608</v>
      </c>
      <c r="BC27" s="374">
        <f t="shared" si="18"/>
        <v>2.8338815789473686</v>
      </c>
      <c r="BD27" s="381">
        <f t="shared" si="42"/>
        <v>10669</v>
      </c>
      <c r="BE27" s="381">
        <f t="shared" si="43"/>
        <v>2038</v>
      </c>
      <c r="BF27" s="381">
        <f t="shared" si="20"/>
        <v>5.2350343473994112</v>
      </c>
    </row>
    <row r="28" spans="1:58" ht="57.75" customHeight="1" thickBot="1" x14ac:dyDescent="0.25">
      <c r="A28" s="455" t="s">
        <v>195</v>
      </c>
      <c r="B28" s="461" t="s">
        <v>467</v>
      </c>
      <c r="C28" s="466"/>
      <c r="D28" s="473" t="s">
        <v>468</v>
      </c>
      <c r="E28" s="473" t="s">
        <v>469</v>
      </c>
      <c r="F28" s="508" t="s">
        <v>138</v>
      </c>
      <c r="G28" s="524" t="s">
        <v>647</v>
      </c>
      <c r="H28" s="500">
        <v>3</v>
      </c>
      <c r="I28" s="188">
        <v>615</v>
      </c>
      <c r="J28" s="431">
        <f>H28/I28*100</f>
        <v>0.48780487804878048</v>
      </c>
      <c r="K28" s="429">
        <v>2</v>
      </c>
      <c r="L28" s="188">
        <v>533</v>
      </c>
      <c r="M28" s="431">
        <f>K28/L28*100</f>
        <v>0.37523452157598497</v>
      </c>
      <c r="N28" s="429">
        <v>3</v>
      </c>
      <c r="O28" s="188">
        <v>654</v>
      </c>
      <c r="P28" s="431">
        <f>N28/O28*100</f>
        <v>0.45871559633027525</v>
      </c>
      <c r="Q28" s="376">
        <f t="shared" si="21"/>
        <v>8</v>
      </c>
      <c r="R28" s="376">
        <f t="shared" si="22"/>
        <v>1802</v>
      </c>
      <c r="S28" s="374">
        <f t="shared" si="3"/>
        <v>4.4395116537180911E-3</v>
      </c>
      <c r="T28" s="537">
        <v>4</v>
      </c>
      <c r="U28" s="199">
        <v>751</v>
      </c>
      <c r="V28" s="431">
        <f>T28/U28*100</f>
        <v>0.53262316910785623</v>
      </c>
      <c r="W28" s="429">
        <v>3</v>
      </c>
      <c r="X28" s="188">
        <v>703</v>
      </c>
      <c r="Y28" s="431">
        <f>W28/X28*100</f>
        <v>0.42674253200568996</v>
      </c>
      <c r="Z28" s="429">
        <v>7</v>
      </c>
      <c r="AA28" s="188">
        <v>785</v>
      </c>
      <c r="AB28" s="364">
        <f>Z28/AA28*100</f>
        <v>0.89171974522292996</v>
      </c>
      <c r="AC28" s="374">
        <f t="shared" si="29"/>
        <v>14</v>
      </c>
      <c r="AD28" s="374">
        <f t="shared" si="30"/>
        <v>2239</v>
      </c>
      <c r="AE28" s="374">
        <f t="shared" si="8"/>
        <v>6.2527914247431891E-3</v>
      </c>
      <c r="AF28" s="429">
        <v>11</v>
      </c>
      <c r="AG28" s="188">
        <v>788</v>
      </c>
      <c r="AH28" s="431">
        <f>AF28/AG28*100</f>
        <v>1.3959390862944163</v>
      </c>
      <c r="AI28" s="429">
        <v>9</v>
      </c>
      <c r="AJ28" s="188">
        <v>730</v>
      </c>
      <c r="AK28" s="431">
        <f>AI28/AJ28*100</f>
        <v>1.2328767123287672</v>
      </c>
      <c r="AL28" s="429">
        <v>11</v>
      </c>
      <c r="AM28" s="188">
        <v>771</v>
      </c>
      <c r="AN28" s="431">
        <f>AL28/AM28*100</f>
        <v>1.4267185473411155</v>
      </c>
      <c r="AO28" s="374">
        <f t="shared" si="34"/>
        <v>31</v>
      </c>
      <c r="AP28" s="374">
        <f t="shared" si="35"/>
        <v>2289</v>
      </c>
      <c r="AQ28" s="374">
        <f t="shared" si="13"/>
        <v>1.3543031891655745E-2</v>
      </c>
      <c r="AR28" s="429">
        <v>8</v>
      </c>
      <c r="AS28" s="188">
        <v>823</v>
      </c>
      <c r="AT28" s="431">
        <f>AR28/AS28*100</f>
        <v>0.97205346294046169</v>
      </c>
      <c r="AU28" s="429">
        <v>7</v>
      </c>
      <c r="AV28" s="188">
        <v>802</v>
      </c>
      <c r="AW28" s="431">
        <f>AU28/AV28*100</f>
        <v>0.87281795511221938</v>
      </c>
      <c r="AX28" s="429">
        <v>9</v>
      </c>
      <c r="AY28" s="188">
        <v>731</v>
      </c>
      <c r="AZ28" s="431">
        <f>AX28/AY28*100</f>
        <v>1.2311901504787961</v>
      </c>
      <c r="BA28" s="374">
        <f t="shared" si="39"/>
        <v>24</v>
      </c>
      <c r="BB28" s="374">
        <f t="shared" si="40"/>
        <v>2356</v>
      </c>
      <c r="BC28" s="374">
        <f t="shared" si="18"/>
        <v>1.0186757215619695E-2</v>
      </c>
      <c r="BD28" s="381">
        <f t="shared" si="42"/>
        <v>77</v>
      </c>
      <c r="BE28" s="381">
        <f t="shared" si="43"/>
        <v>8686</v>
      </c>
      <c r="BF28" s="381">
        <f t="shared" si="20"/>
        <v>8.8648399723693302E-3</v>
      </c>
    </row>
    <row r="29" spans="1:58" ht="50.25" customHeight="1" thickBot="1" x14ac:dyDescent="0.25">
      <c r="A29" s="455" t="s">
        <v>195</v>
      </c>
      <c r="B29" s="461" t="s">
        <v>54</v>
      </c>
      <c r="C29" s="466"/>
      <c r="D29" s="473" t="s">
        <v>29</v>
      </c>
      <c r="E29" s="473" t="s">
        <v>30</v>
      </c>
      <c r="F29" s="508" t="s">
        <v>62</v>
      </c>
      <c r="G29" s="524" t="s">
        <v>969</v>
      </c>
      <c r="H29" s="500">
        <v>18</v>
      </c>
      <c r="I29" s="188">
        <v>633</v>
      </c>
      <c r="J29" s="430">
        <f>H29/I29*1000</f>
        <v>28.436018957345969</v>
      </c>
      <c r="K29" s="429">
        <v>15</v>
      </c>
      <c r="L29" s="188">
        <v>548</v>
      </c>
      <c r="M29" s="430">
        <f>K29/L29*1000</f>
        <v>27.372262773722628</v>
      </c>
      <c r="N29" s="429">
        <v>12</v>
      </c>
      <c r="O29" s="188">
        <v>666</v>
      </c>
      <c r="P29" s="430">
        <f>N29/O29*1000</f>
        <v>18.018018018018019</v>
      </c>
      <c r="Q29" s="376">
        <f t="shared" si="21"/>
        <v>45</v>
      </c>
      <c r="R29" s="376">
        <f t="shared" si="22"/>
        <v>1847</v>
      </c>
      <c r="S29" s="374">
        <f t="shared" si="3"/>
        <v>2.4363833243096916E-2</v>
      </c>
      <c r="T29" s="537">
        <v>7</v>
      </c>
      <c r="U29" s="199">
        <v>758</v>
      </c>
      <c r="V29" s="430">
        <f>T29/U29*1000</f>
        <v>9.2348284960422173</v>
      </c>
      <c r="W29" s="429">
        <v>6</v>
      </c>
      <c r="X29" s="188">
        <v>715</v>
      </c>
      <c r="Y29" s="430">
        <f>W29/X29*1000</f>
        <v>8.3916083916083917</v>
      </c>
      <c r="Z29" s="429">
        <v>18</v>
      </c>
      <c r="AA29" s="188">
        <v>803</v>
      </c>
      <c r="AB29" s="363">
        <f>Z29/AA29*1000</f>
        <v>22.415940224159403</v>
      </c>
      <c r="AC29" s="374">
        <f t="shared" si="29"/>
        <v>31</v>
      </c>
      <c r="AD29" s="374">
        <f t="shared" si="30"/>
        <v>2276</v>
      </c>
      <c r="AE29" s="374">
        <f t="shared" si="8"/>
        <v>1.3620386643233744E-2</v>
      </c>
      <c r="AF29" s="429">
        <v>10</v>
      </c>
      <c r="AG29" s="188">
        <v>798</v>
      </c>
      <c r="AH29" s="430">
        <f>AF29/AG29*1000</f>
        <v>12.531328320802004</v>
      </c>
      <c r="AI29" s="429">
        <v>11</v>
      </c>
      <c r="AJ29" s="188">
        <v>741</v>
      </c>
      <c r="AK29" s="430">
        <f>AI29/AJ29*1000</f>
        <v>14.844804318488528</v>
      </c>
      <c r="AL29" s="429">
        <v>7</v>
      </c>
      <c r="AM29" s="188">
        <v>778</v>
      </c>
      <c r="AN29" s="430">
        <f>AL29/AM29*1000</f>
        <v>8.9974293059125969</v>
      </c>
      <c r="AO29" s="374">
        <f t="shared" si="34"/>
        <v>28</v>
      </c>
      <c r="AP29" s="374">
        <f t="shared" si="35"/>
        <v>2317</v>
      </c>
      <c r="AQ29" s="374">
        <f t="shared" si="13"/>
        <v>1.2084592145015106E-2</v>
      </c>
      <c r="AR29" s="429">
        <v>14</v>
      </c>
      <c r="AS29" s="188">
        <v>837</v>
      </c>
      <c r="AT29" s="430">
        <f>AR29/AS29*1000</f>
        <v>16.726403823178018</v>
      </c>
      <c r="AU29" s="429">
        <v>11</v>
      </c>
      <c r="AV29" s="188">
        <v>813</v>
      </c>
      <c r="AW29" s="430">
        <f>AU29/AV29*1000</f>
        <v>13.530135301353015</v>
      </c>
      <c r="AX29" s="429">
        <v>5</v>
      </c>
      <c r="AY29" s="188">
        <v>736</v>
      </c>
      <c r="AZ29" s="430">
        <f>AX29/AY29*1000</f>
        <v>6.7934782608695654</v>
      </c>
      <c r="BA29" s="374">
        <f t="shared" si="39"/>
        <v>30</v>
      </c>
      <c r="BB29" s="374">
        <f t="shared" si="40"/>
        <v>2386</v>
      </c>
      <c r="BC29" s="374">
        <f t="shared" si="18"/>
        <v>1.2573344509639563E-2</v>
      </c>
      <c r="BD29" s="381">
        <f t="shared" si="42"/>
        <v>134</v>
      </c>
      <c r="BE29" s="381">
        <f t="shared" si="43"/>
        <v>8826</v>
      </c>
      <c r="BF29" s="381">
        <f t="shared" si="20"/>
        <v>1.5182415590301382E-2</v>
      </c>
    </row>
    <row r="30" spans="1:58" s="615" customFormat="1" ht="53.25" customHeight="1" thickBot="1" x14ac:dyDescent="0.25">
      <c r="A30" s="602" t="s">
        <v>195</v>
      </c>
      <c r="B30" s="603" t="s">
        <v>139</v>
      </c>
      <c r="C30" s="604"/>
      <c r="D30" s="605" t="s">
        <v>140</v>
      </c>
      <c r="E30" s="605" t="s">
        <v>30</v>
      </c>
      <c r="F30" s="606" t="s">
        <v>138</v>
      </c>
      <c r="G30" s="607" t="s">
        <v>970</v>
      </c>
      <c r="H30" s="608">
        <v>8</v>
      </c>
      <c r="I30" s="609">
        <v>631</v>
      </c>
      <c r="J30" s="610">
        <f>H30/I30*100</f>
        <v>1.2678288431061806</v>
      </c>
      <c r="K30" s="611">
        <v>6</v>
      </c>
      <c r="L30" s="609">
        <v>546</v>
      </c>
      <c r="M30" s="610">
        <f>K30/L30*100</f>
        <v>1.098901098901099</v>
      </c>
      <c r="N30" s="609">
        <v>2</v>
      </c>
      <c r="O30" s="609">
        <v>662</v>
      </c>
      <c r="P30" s="610">
        <f>N30/O30*100</f>
        <v>0.30211480362537763</v>
      </c>
      <c r="Q30" s="616">
        <f>+H30+K30+N30</f>
        <v>16</v>
      </c>
      <c r="R30" s="616">
        <f t="shared" si="22"/>
        <v>1839</v>
      </c>
      <c r="S30" s="617">
        <f t="shared" si="3"/>
        <v>8.7003806416530716E-3</v>
      </c>
      <c r="T30" s="611">
        <v>2</v>
      </c>
      <c r="U30" s="609">
        <v>758</v>
      </c>
      <c r="V30" s="610">
        <f>T30/U30*100</f>
        <v>0.26385224274406333</v>
      </c>
      <c r="W30" s="611">
        <v>4</v>
      </c>
      <c r="X30" s="609">
        <v>707</v>
      </c>
      <c r="Y30" s="610">
        <f>W30/X30*100</f>
        <v>0.56577086280056577</v>
      </c>
      <c r="Z30" s="611">
        <v>3</v>
      </c>
      <c r="AA30" s="609">
        <v>792</v>
      </c>
      <c r="AB30" s="614">
        <f>Z30/AA30*100</f>
        <v>0.37878787878787878</v>
      </c>
      <c r="AC30" s="617">
        <f t="shared" si="29"/>
        <v>9</v>
      </c>
      <c r="AD30" s="617">
        <f t="shared" si="30"/>
        <v>2257</v>
      </c>
      <c r="AE30" s="617">
        <f t="shared" si="8"/>
        <v>3.9875941515285776E-3</v>
      </c>
      <c r="AF30" s="611">
        <v>5</v>
      </c>
      <c r="AG30" s="609">
        <v>798</v>
      </c>
      <c r="AH30" s="610">
        <f>AF30/AG30*100</f>
        <v>0.62656641604010022</v>
      </c>
      <c r="AI30" s="611">
        <v>8</v>
      </c>
      <c r="AJ30" s="609">
        <v>741</v>
      </c>
      <c r="AK30" s="610">
        <f>AI30/AJ30*100</f>
        <v>1.0796221322537112</v>
      </c>
      <c r="AL30" s="611">
        <v>3</v>
      </c>
      <c r="AM30" s="609">
        <v>778</v>
      </c>
      <c r="AN30" s="610">
        <f>AL30/AM30*100</f>
        <v>0.38560411311053983</v>
      </c>
      <c r="AO30" s="617">
        <f t="shared" si="34"/>
        <v>16</v>
      </c>
      <c r="AP30" s="617">
        <f t="shared" si="35"/>
        <v>2317</v>
      </c>
      <c r="AQ30" s="617">
        <f t="shared" si="13"/>
        <v>6.9054812257229176E-3</v>
      </c>
      <c r="AR30" s="611">
        <v>4</v>
      </c>
      <c r="AS30" s="609">
        <v>837</v>
      </c>
      <c r="AT30" s="610">
        <f>AR30/AS30*100</f>
        <v>0.47789725209080047</v>
      </c>
      <c r="AU30" s="611">
        <v>4</v>
      </c>
      <c r="AV30" s="609">
        <v>813</v>
      </c>
      <c r="AW30" s="610">
        <f>AU30/AV30*100</f>
        <v>0.49200492004920049</v>
      </c>
      <c r="AX30" s="611">
        <v>7</v>
      </c>
      <c r="AY30" s="609">
        <v>736</v>
      </c>
      <c r="AZ30" s="610">
        <f>AX30/AY30*100</f>
        <v>0.95108695652173925</v>
      </c>
      <c r="BA30" s="613">
        <f t="shared" si="39"/>
        <v>15</v>
      </c>
      <c r="BB30" s="613">
        <f t="shared" si="40"/>
        <v>2386</v>
      </c>
      <c r="BC30" s="613">
        <f t="shared" si="18"/>
        <v>6.2866722548197817E-3</v>
      </c>
      <c r="BD30" s="613">
        <f t="shared" si="42"/>
        <v>56</v>
      </c>
      <c r="BE30" s="613">
        <f t="shared" si="43"/>
        <v>8799</v>
      </c>
      <c r="BF30" s="613">
        <f t="shared" si="20"/>
        <v>6.3643595863166272E-3</v>
      </c>
    </row>
    <row r="31" spans="1:58" s="615" customFormat="1" ht="42" customHeight="1" thickBot="1" x14ac:dyDescent="0.25">
      <c r="A31" s="602" t="s">
        <v>195</v>
      </c>
      <c r="B31" s="603" t="s">
        <v>141</v>
      </c>
      <c r="C31" s="618"/>
      <c r="D31" s="605" t="s">
        <v>142</v>
      </c>
      <c r="E31" s="605" t="s">
        <v>143</v>
      </c>
      <c r="F31" s="606" t="s">
        <v>138</v>
      </c>
      <c r="G31" s="619">
        <v>1</v>
      </c>
      <c r="H31" s="608">
        <v>21</v>
      </c>
      <c r="I31" s="609">
        <v>21</v>
      </c>
      <c r="J31" s="610">
        <f>H31/I31*100</f>
        <v>100</v>
      </c>
      <c r="K31" s="611">
        <v>24</v>
      </c>
      <c r="L31" s="609">
        <v>24</v>
      </c>
      <c r="M31" s="610">
        <f>K31/L31*100</f>
        <v>100</v>
      </c>
      <c r="N31" s="609">
        <v>21</v>
      </c>
      <c r="O31" s="609">
        <v>21</v>
      </c>
      <c r="P31" s="610">
        <f>N31/O31*100</f>
        <v>100</v>
      </c>
      <c r="Q31" s="612">
        <f t="shared" ref="Q31:R41" si="44">+H31+K31+N31</f>
        <v>66</v>
      </c>
      <c r="R31" s="612">
        <f t="shared" si="22"/>
        <v>66</v>
      </c>
      <c r="S31" s="613">
        <f t="shared" si="3"/>
        <v>1</v>
      </c>
      <c r="T31" s="611">
        <v>15</v>
      </c>
      <c r="U31" s="609">
        <v>15</v>
      </c>
      <c r="V31" s="610">
        <f>T31/U31*100</f>
        <v>100</v>
      </c>
      <c r="W31" s="611">
        <v>20</v>
      </c>
      <c r="X31" s="609">
        <v>20</v>
      </c>
      <c r="Y31" s="610">
        <f>W31/X31*100</f>
        <v>100</v>
      </c>
      <c r="Z31" s="611">
        <v>16</v>
      </c>
      <c r="AA31" s="609">
        <v>16</v>
      </c>
      <c r="AB31" s="614">
        <f>Z31/AA31*100</f>
        <v>100</v>
      </c>
      <c r="AC31" s="613">
        <f t="shared" si="29"/>
        <v>51</v>
      </c>
      <c r="AD31" s="613">
        <f t="shared" si="30"/>
        <v>51</v>
      </c>
      <c r="AE31" s="613">
        <f t="shared" si="8"/>
        <v>1</v>
      </c>
      <c r="AF31" s="611">
        <v>14</v>
      </c>
      <c r="AG31" s="609">
        <v>14</v>
      </c>
      <c r="AH31" s="610">
        <f>AF31/AG31*100</f>
        <v>100</v>
      </c>
      <c r="AI31" s="611">
        <v>12</v>
      </c>
      <c r="AJ31" s="609">
        <v>12</v>
      </c>
      <c r="AK31" s="610">
        <f>AI31/AJ31*100</f>
        <v>100</v>
      </c>
      <c r="AL31" s="611">
        <v>13</v>
      </c>
      <c r="AM31" s="609">
        <v>13</v>
      </c>
      <c r="AN31" s="610">
        <f>AL31/AM31*100</f>
        <v>100</v>
      </c>
      <c r="AO31" s="613">
        <f t="shared" si="34"/>
        <v>39</v>
      </c>
      <c r="AP31" s="613">
        <f t="shared" si="35"/>
        <v>39</v>
      </c>
      <c r="AQ31" s="613">
        <f t="shared" si="13"/>
        <v>1</v>
      </c>
      <c r="AR31" s="611">
        <v>27</v>
      </c>
      <c r="AS31" s="609">
        <v>27</v>
      </c>
      <c r="AT31" s="610">
        <f>AR31/AS31*100</f>
        <v>100</v>
      </c>
      <c r="AU31" s="611">
        <v>13</v>
      </c>
      <c r="AV31" s="609">
        <v>13</v>
      </c>
      <c r="AW31" s="610">
        <f>AU31/AV31*100</f>
        <v>100</v>
      </c>
      <c r="AX31" s="611">
        <v>14</v>
      </c>
      <c r="AY31" s="609">
        <v>14</v>
      </c>
      <c r="AZ31" s="610">
        <f>AX31/AY31*100</f>
        <v>100</v>
      </c>
      <c r="BA31" s="613">
        <f t="shared" si="39"/>
        <v>54</v>
      </c>
      <c r="BB31" s="613">
        <f t="shared" si="40"/>
        <v>54</v>
      </c>
      <c r="BC31" s="613">
        <f t="shared" si="18"/>
        <v>1</v>
      </c>
      <c r="BD31" s="613">
        <f t="shared" si="42"/>
        <v>210</v>
      </c>
      <c r="BE31" s="613">
        <f t="shared" si="43"/>
        <v>210</v>
      </c>
      <c r="BF31" s="613">
        <f t="shared" si="20"/>
        <v>1</v>
      </c>
    </row>
    <row r="32" spans="1:58" s="615" customFormat="1" ht="42" customHeight="1" thickBot="1" x14ac:dyDescent="0.25">
      <c r="A32" s="602" t="s">
        <v>195</v>
      </c>
      <c r="B32" s="603" t="s">
        <v>470</v>
      </c>
      <c r="C32" s="618"/>
      <c r="D32" s="605" t="s">
        <v>471</v>
      </c>
      <c r="E32" s="605" t="s">
        <v>472</v>
      </c>
      <c r="F32" s="606" t="s">
        <v>522</v>
      </c>
      <c r="G32" s="607" t="s">
        <v>971</v>
      </c>
      <c r="H32" s="608">
        <v>0</v>
      </c>
      <c r="I32" s="609">
        <v>1686</v>
      </c>
      <c r="J32" s="610">
        <f>+H32/I32*1000</f>
        <v>0</v>
      </c>
      <c r="K32" s="609">
        <v>4</v>
      </c>
      <c r="L32" s="609">
        <v>1501</v>
      </c>
      <c r="M32" s="610">
        <f>+K32/L32*1000</f>
        <v>2.6648900732844769</v>
      </c>
      <c r="N32" s="609">
        <v>1</v>
      </c>
      <c r="O32" s="609">
        <v>1651</v>
      </c>
      <c r="P32" s="610">
        <f>+N32/O32*1000</f>
        <v>0.60569351907934588</v>
      </c>
      <c r="Q32" s="612">
        <f t="shared" si="44"/>
        <v>5</v>
      </c>
      <c r="R32" s="612">
        <f t="shared" si="22"/>
        <v>4838</v>
      </c>
      <c r="S32" s="613">
        <f>+Q32/R32*1000</f>
        <v>1.0334849111202975</v>
      </c>
      <c r="T32" s="611">
        <v>2</v>
      </c>
      <c r="U32" s="609">
        <v>1882</v>
      </c>
      <c r="V32" s="610">
        <f>+T32/U32*1000</f>
        <v>1.0626992561105206</v>
      </c>
      <c r="W32" s="611">
        <v>1</v>
      </c>
      <c r="X32" s="609">
        <v>1602</v>
      </c>
      <c r="Y32" s="610">
        <f>+W32/X32*1000</f>
        <v>0.62421972534332082</v>
      </c>
      <c r="Z32" s="611">
        <v>0</v>
      </c>
      <c r="AA32" s="609">
        <v>1869</v>
      </c>
      <c r="AB32" s="614">
        <f>+Z32/AA32*1000</f>
        <v>0</v>
      </c>
      <c r="AC32" s="613">
        <f t="shared" si="29"/>
        <v>3</v>
      </c>
      <c r="AD32" s="613">
        <f t="shared" si="30"/>
        <v>5353</v>
      </c>
      <c r="AE32" s="613">
        <f>+AC32/AD32*1000</f>
        <v>0.56043340183074908</v>
      </c>
      <c r="AF32" s="611">
        <v>2</v>
      </c>
      <c r="AG32" s="609">
        <v>2011</v>
      </c>
      <c r="AH32" s="610">
        <f>+AF32/AG32*1000</f>
        <v>0.99453008453505709</v>
      </c>
      <c r="AI32" s="611">
        <v>0</v>
      </c>
      <c r="AJ32" s="609">
        <v>2043</v>
      </c>
      <c r="AK32" s="610">
        <f>+AI32/AJ32*1000</f>
        <v>0</v>
      </c>
      <c r="AL32" s="611">
        <v>0</v>
      </c>
      <c r="AM32" s="609">
        <v>1805</v>
      </c>
      <c r="AN32" s="610">
        <f>+AL32/AM32*1000</f>
        <v>0</v>
      </c>
      <c r="AO32" s="613">
        <f t="shared" si="34"/>
        <v>2</v>
      </c>
      <c r="AP32" s="613">
        <f t="shared" si="35"/>
        <v>5859</v>
      </c>
      <c r="AQ32" s="613">
        <f>+AO32/AP32*1000</f>
        <v>0.34135518006485749</v>
      </c>
      <c r="AR32" s="611">
        <v>0</v>
      </c>
      <c r="AS32" s="609">
        <v>1876</v>
      </c>
      <c r="AT32" s="610">
        <f>+AR32/AS32*1000</f>
        <v>0</v>
      </c>
      <c r="AU32" s="611">
        <v>1</v>
      </c>
      <c r="AV32" s="609">
        <v>1781</v>
      </c>
      <c r="AW32" s="610">
        <f>+AU32/AV32*1000</f>
        <v>0.56148231330713083</v>
      </c>
      <c r="AX32" s="611">
        <v>2</v>
      </c>
      <c r="AY32" s="609">
        <v>1626</v>
      </c>
      <c r="AZ32" s="610">
        <f>+AX32/AY32*1000</f>
        <v>1.2300123001230012</v>
      </c>
      <c r="BA32" s="613">
        <f t="shared" si="39"/>
        <v>3</v>
      </c>
      <c r="BB32" s="613">
        <f t="shared" si="40"/>
        <v>5283</v>
      </c>
      <c r="BC32" s="613">
        <f>+BA32/BB32*1000</f>
        <v>0.56785917092561045</v>
      </c>
      <c r="BD32" s="613">
        <f t="shared" si="42"/>
        <v>13</v>
      </c>
      <c r="BE32" s="613">
        <f t="shared" si="43"/>
        <v>21333</v>
      </c>
      <c r="BF32" s="613">
        <f>+BD32/BE32*1000</f>
        <v>0.6093845216331506</v>
      </c>
    </row>
    <row r="33" spans="1:58" s="615" customFormat="1" ht="42" customHeight="1" thickBot="1" x14ac:dyDescent="0.25">
      <c r="A33" s="602" t="s">
        <v>195</v>
      </c>
      <c r="B33" s="603" t="s">
        <v>473</v>
      </c>
      <c r="C33" s="618"/>
      <c r="D33" s="605" t="s">
        <v>474</v>
      </c>
      <c r="E33" s="605" t="s">
        <v>475</v>
      </c>
      <c r="F33" s="606" t="s">
        <v>522</v>
      </c>
      <c r="G33" s="607">
        <v>0</v>
      </c>
      <c r="H33" s="608">
        <v>0</v>
      </c>
      <c r="I33" s="609">
        <v>2923</v>
      </c>
      <c r="J33" s="610">
        <f t="shared" ref="J33:J38" si="45">+H33/I33*1000</f>
        <v>0</v>
      </c>
      <c r="K33" s="611">
        <v>0</v>
      </c>
      <c r="L33" s="609">
        <v>2123</v>
      </c>
      <c r="M33" s="610">
        <f t="shared" ref="M33:M38" si="46">+K33/L33*1000</f>
        <v>0</v>
      </c>
      <c r="N33" s="609">
        <v>0</v>
      </c>
      <c r="O33" s="609">
        <v>2684</v>
      </c>
      <c r="P33" s="610">
        <f t="shared" ref="P33:P38" si="47">+N33/O33*1000</f>
        <v>0</v>
      </c>
      <c r="Q33" s="612">
        <f t="shared" si="44"/>
        <v>0</v>
      </c>
      <c r="R33" s="612">
        <f t="shared" si="44"/>
        <v>7730</v>
      </c>
      <c r="S33" s="613">
        <f t="shared" ref="S33:S38" si="48">+Q33/R33*1000</f>
        <v>0</v>
      </c>
      <c r="T33" s="611">
        <v>0</v>
      </c>
      <c r="U33" s="609">
        <v>2557</v>
      </c>
      <c r="V33" s="610">
        <f t="shared" ref="V33:V38" si="49">+T33/U33*1000</f>
        <v>0</v>
      </c>
      <c r="W33" s="611">
        <v>1</v>
      </c>
      <c r="X33" s="609">
        <v>2758</v>
      </c>
      <c r="Y33" s="610">
        <f t="shared" ref="Y33:Y38" si="50">+W33/X33*1000</f>
        <v>0.36258158085569253</v>
      </c>
      <c r="Z33" s="611">
        <v>0</v>
      </c>
      <c r="AA33" s="609">
        <v>3084</v>
      </c>
      <c r="AB33" s="614">
        <f t="shared" ref="AB33:AB38" si="51">+Z33/AA33*1000</f>
        <v>0</v>
      </c>
      <c r="AC33" s="613">
        <f t="shared" si="29"/>
        <v>1</v>
      </c>
      <c r="AD33" s="613">
        <f t="shared" si="30"/>
        <v>8399</v>
      </c>
      <c r="AE33" s="613">
        <f t="shared" ref="AE33:AE38" si="52">+AC33/AD33*1000</f>
        <v>0.11906179307060365</v>
      </c>
      <c r="AF33" s="611">
        <v>0</v>
      </c>
      <c r="AG33" s="609">
        <v>2936</v>
      </c>
      <c r="AH33" s="610">
        <f t="shared" ref="AH33:AH38" si="53">+AF33/AG33*1000</f>
        <v>0</v>
      </c>
      <c r="AI33" s="611">
        <v>1</v>
      </c>
      <c r="AJ33" s="609">
        <v>2817</v>
      </c>
      <c r="AK33" s="610">
        <f t="shared" ref="AK33:AK38" si="54">+AI33/AJ33*1000</f>
        <v>0.35498757543485976</v>
      </c>
      <c r="AL33" s="611">
        <v>0</v>
      </c>
      <c r="AM33" s="609">
        <v>2619</v>
      </c>
      <c r="AN33" s="610">
        <f t="shared" ref="AN33:AN38" si="55">+AL33/AM33*1000</f>
        <v>0</v>
      </c>
      <c r="AO33" s="613">
        <f t="shared" si="34"/>
        <v>1</v>
      </c>
      <c r="AP33" s="613">
        <f t="shared" si="35"/>
        <v>8372</v>
      </c>
      <c r="AQ33" s="613">
        <f t="shared" ref="AQ33:AQ38" si="56">+AO33/AP33*1000</f>
        <v>0.11944577161968466</v>
      </c>
      <c r="AR33" s="611">
        <v>1</v>
      </c>
      <c r="AS33" s="609">
        <v>2736</v>
      </c>
      <c r="AT33" s="610">
        <f t="shared" ref="AT33:AT38" si="57">+AR33/AS33*1000</f>
        <v>0.36549707602339176</v>
      </c>
      <c r="AU33" s="611">
        <v>0</v>
      </c>
      <c r="AV33" s="609">
        <v>2735</v>
      </c>
      <c r="AW33" s="610">
        <f t="shared" ref="AW33:AW38" si="58">+AU33/AV33*1000</f>
        <v>0</v>
      </c>
      <c r="AX33" s="611">
        <v>0</v>
      </c>
      <c r="AY33" s="609">
        <v>2785</v>
      </c>
      <c r="AZ33" s="610">
        <f t="shared" ref="AZ33:AZ38" si="59">+AX33/AY33*1000</f>
        <v>0</v>
      </c>
      <c r="BA33" s="613">
        <f t="shared" si="39"/>
        <v>1</v>
      </c>
      <c r="BB33" s="613">
        <f t="shared" si="40"/>
        <v>8256</v>
      </c>
      <c r="BC33" s="613">
        <f t="shared" ref="BC33:BC38" si="60">+BA33/BB33*1000</f>
        <v>0.12112403100775193</v>
      </c>
      <c r="BD33" s="613">
        <f t="shared" ref="BD33:BE41" si="61">+Q33+AC33+AO33+BA33</f>
        <v>3</v>
      </c>
      <c r="BE33" s="613">
        <f t="shared" si="61"/>
        <v>32757</v>
      </c>
      <c r="BF33" s="613">
        <f t="shared" ref="BF33:BF38" si="62">+BD33/BE33*1000</f>
        <v>9.1583478340507368E-2</v>
      </c>
    </row>
    <row r="34" spans="1:58" s="615" customFormat="1" ht="42" customHeight="1" thickBot="1" x14ac:dyDescent="0.25">
      <c r="A34" s="602" t="s">
        <v>195</v>
      </c>
      <c r="B34" s="603" t="s">
        <v>476</v>
      </c>
      <c r="C34" s="618"/>
      <c r="D34" s="605" t="s">
        <v>477</v>
      </c>
      <c r="E34" s="605" t="s">
        <v>475</v>
      </c>
      <c r="F34" s="606" t="s">
        <v>522</v>
      </c>
      <c r="G34" s="607">
        <v>0</v>
      </c>
      <c r="H34" s="608">
        <v>0</v>
      </c>
      <c r="I34" s="609">
        <v>2447</v>
      </c>
      <c r="J34" s="610">
        <f t="shared" si="45"/>
        <v>0</v>
      </c>
      <c r="K34" s="611">
        <v>0</v>
      </c>
      <c r="L34" s="609">
        <v>2778</v>
      </c>
      <c r="M34" s="610">
        <f t="shared" si="46"/>
        <v>0</v>
      </c>
      <c r="N34" s="609">
        <v>0</v>
      </c>
      <c r="O34" s="609">
        <v>3419</v>
      </c>
      <c r="P34" s="610">
        <f t="shared" si="47"/>
        <v>0</v>
      </c>
      <c r="Q34" s="612">
        <f t="shared" si="44"/>
        <v>0</v>
      </c>
      <c r="R34" s="612">
        <f t="shared" si="44"/>
        <v>8644</v>
      </c>
      <c r="S34" s="613">
        <f t="shared" si="48"/>
        <v>0</v>
      </c>
      <c r="T34" s="611">
        <v>2</v>
      </c>
      <c r="U34" s="620">
        <v>1329</v>
      </c>
      <c r="V34" s="610">
        <f t="shared" si="49"/>
        <v>1.5048908954100828</v>
      </c>
      <c r="W34" s="611">
        <v>0</v>
      </c>
      <c r="X34" s="609">
        <v>3329</v>
      </c>
      <c r="Y34" s="610">
        <f t="shared" si="50"/>
        <v>0</v>
      </c>
      <c r="Z34" s="611">
        <v>0</v>
      </c>
      <c r="AA34" s="609">
        <v>2945</v>
      </c>
      <c r="AB34" s="614">
        <f t="shared" si="51"/>
        <v>0</v>
      </c>
      <c r="AC34" s="613">
        <f t="shared" si="29"/>
        <v>2</v>
      </c>
      <c r="AD34" s="613">
        <f t="shared" si="30"/>
        <v>7603</v>
      </c>
      <c r="AE34" s="613">
        <f t="shared" si="52"/>
        <v>0.26305405760883865</v>
      </c>
      <c r="AF34" s="611">
        <v>0</v>
      </c>
      <c r="AG34" s="609">
        <v>2781</v>
      </c>
      <c r="AH34" s="610">
        <f t="shared" si="53"/>
        <v>0</v>
      </c>
      <c r="AI34" s="611">
        <v>0</v>
      </c>
      <c r="AJ34" s="609">
        <v>3369</v>
      </c>
      <c r="AK34" s="610">
        <f t="shared" si="54"/>
        <v>0</v>
      </c>
      <c r="AL34" s="611">
        <v>0</v>
      </c>
      <c r="AM34" s="609">
        <v>3573</v>
      </c>
      <c r="AN34" s="610">
        <f t="shared" si="55"/>
        <v>0</v>
      </c>
      <c r="AO34" s="613">
        <f t="shared" si="34"/>
        <v>0</v>
      </c>
      <c r="AP34" s="613">
        <f t="shared" si="35"/>
        <v>9723</v>
      </c>
      <c r="AQ34" s="613">
        <f t="shared" si="56"/>
        <v>0</v>
      </c>
      <c r="AR34" s="611">
        <v>0</v>
      </c>
      <c r="AS34" s="609">
        <v>6154</v>
      </c>
      <c r="AT34" s="610">
        <f t="shared" si="57"/>
        <v>0</v>
      </c>
      <c r="AU34" s="611">
        <v>0</v>
      </c>
      <c r="AV34" s="609">
        <v>6075</v>
      </c>
      <c r="AW34" s="610">
        <f t="shared" si="58"/>
        <v>0</v>
      </c>
      <c r="AX34" s="611">
        <v>0</v>
      </c>
      <c r="AY34" s="609">
        <v>5436</v>
      </c>
      <c r="AZ34" s="610">
        <f t="shared" si="59"/>
        <v>0</v>
      </c>
      <c r="BA34" s="613">
        <f t="shared" si="39"/>
        <v>0</v>
      </c>
      <c r="BB34" s="613">
        <f t="shared" si="40"/>
        <v>17665</v>
      </c>
      <c r="BC34" s="613">
        <f t="shared" si="60"/>
        <v>0</v>
      </c>
      <c r="BD34" s="613">
        <f t="shared" si="61"/>
        <v>2</v>
      </c>
      <c r="BE34" s="613">
        <f t="shared" si="61"/>
        <v>43635</v>
      </c>
      <c r="BF34" s="613">
        <f t="shared" si="62"/>
        <v>4.583476566976051E-2</v>
      </c>
    </row>
    <row r="35" spans="1:58" s="615" customFormat="1" ht="42" customHeight="1" thickBot="1" x14ac:dyDescent="0.25">
      <c r="A35" s="602" t="s">
        <v>195</v>
      </c>
      <c r="B35" s="603" t="s">
        <v>478</v>
      </c>
      <c r="C35" s="618"/>
      <c r="D35" s="605" t="s">
        <v>479</v>
      </c>
      <c r="E35" s="605" t="s">
        <v>475</v>
      </c>
      <c r="F35" s="606" t="s">
        <v>522</v>
      </c>
      <c r="G35" s="607">
        <v>0</v>
      </c>
      <c r="H35" s="608">
        <v>0</v>
      </c>
      <c r="I35" s="609">
        <v>3837</v>
      </c>
      <c r="J35" s="610">
        <f t="shared" si="45"/>
        <v>0</v>
      </c>
      <c r="K35" s="611">
        <v>0</v>
      </c>
      <c r="L35" s="609">
        <v>3385</v>
      </c>
      <c r="M35" s="610">
        <f t="shared" si="46"/>
        <v>0</v>
      </c>
      <c r="N35" s="609">
        <v>0</v>
      </c>
      <c r="O35" s="609">
        <v>3920</v>
      </c>
      <c r="P35" s="610">
        <f t="shared" si="47"/>
        <v>0</v>
      </c>
      <c r="Q35" s="612">
        <f t="shared" si="44"/>
        <v>0</v>
      </c>
      <c r="R35" s="612">
        <f t="shared" si="44"/>
        <v>11142</v>
      </c>
      <c r="S35" s="613">
        <f t="shared" si="48"/>
        <v>0</v>
      </c>
      <c r="T35" s="611">
        <v>0</v>
      </c>
      <c r="U35" s="609">
        <v>4069</v>
      </c>
      <c r="V35" s="610">
        <f t="shared" si="49"/>
        <v>0</v>
      </c>
      <c r="W35" s="611">
        <v>0</v>
      </c>
      <c r="X35" s="609">
        <v>4371</v>
      </c>
      <c r="Y35" s="610">
        <f t="shared" si="50"/>
        <v>0</v>
      </c>
      <c r="Z35" s="611">
        <v>0</v>
      </c>
      <c r="AA35" s="609">
        <v>4322</v>
      </c>
      <c r="AB35" s="614">
        <f t="shared" si="51"/>
        <v>0</v>
      </c>
      <c r="AC35" s="613">
        <f t="shared" si="29"/>
        <v>0</v>
      </c>
      <c r="AD35" s="613">
        <f t="shared" si="30"/>
        <v>12762</v>
      </c>
      <c r="AE35" s="613">
        <f t="shared" si="52"/>
        <v>0</v>
      </c>
      <c r="AF35" s="611">
        <v>0</v>
      </c>
      <c r="AG35" s="609">
        <v>4400</v>
      </c>
      <c r="AH35" s="610">
        <f t="shared" si="53"/>
        <v>0</v>
      </c>
      <c r="AI35" s="611">
        <v>0</v>
      </c>
      <c r="AJ35" s="609">
        <v>4553</v>
      </c>
      <c r="AK35" s="610">
        <f t="shared" si="54"/>
        <v>0</v>
      </c>
      <c r="AL35" s="611">
        <v>0</v>
      </c>
      <c r="AM35" s="609">
        <v>4618</v>
      </c>
      <c r="AN35" s="610">
        <f t="shared" si="55"/>
        <v>0</v>
      </c>
      <c r="AO35" s="613">
        <f t="shared" si="34"/>
        <v>0</v>
      </c>
      <c r="AP35" s="613">
        <f t="shared" si="35"/>
        <v>13571</v>
      </c>
      <c r="AQ35" s="613">
        <f t="shared" si="56"/>
        <v>0</v>
      </c>
      <c r="AR35" s="611">
        <v>0</v>
      </c>
      <c r="AS35" s="609">
        <v>4482</v>
      </c>
      <c r="AT35" s="610">
        <f t="shared" si="57"/>
        <v>0</v>
      </c>
      <c r="AU35" s="611">
        <v>0</v>
      </c>
      <c r="AV35" s="609">
        <v>4237</v>
      </c>
      <c r="AW35" s="610">
        <f t="shared" si="58"/>
        <v>0</v>
      </c>
      <c r="AX35" s="611">
        <v>0</v>
      </c>
      <c r="AY35" s="609"/>
      <c r="AZ35" s="610" t="e">
        <f t="shared" si="59"/>
        <v>#DIV/0!</v>
      </c>
      <c r="BA35" s="613">
        <f t="shared" si="39"/>
        <v>0</v>
      </c>
      <c r="BB35" s="613">
        <f t="shared" si="40"/>
        <v>8719</v>
      </c>
      <c r="BC35" s="613">
        <f t="shared" si="60"/>
        <v>0</v>
      </c>
      <c r="BD35" s="613">
        <f t="shared" si="61"/>
        <v>0</v>
      </c>
      <c r="BE35" s="613">
        <f t="shared" si="61"/>
        <v>46194</v>
      </c>
      <c r="BF35" s="613">
        <f t="shared" si="62"/>
        <v>0</v>
      </c>
    </row>
    <row r="36" spans="1:58" s="615" customFormat="1" ht="42" customHeight="1" thickBot="1" x14ac:dyDescent="0.25">
      <c r="A36" s="602" t="s">
        <v>195</v>
      </c>
      <c r="B36" s="603" t="s">
        <v>480</v>
      </c>
      <c r="C36" s="618"/>
      <c r="D36" s="605" t="s">
        <v>481</v>
      </c>
      <c r="E36" s="605" t="s">
        <v>475</v>
      </c>
      <c r="F36" s="606" t="s">
        <v>522</v>
      </c>
      <c r="G36" s="607">
        <v>0</v>
      </c>
      <c r="H36" s="608">
        <v>0</v>
      </c>
      <c r="I36" s="609">
        <v>3051</v>
      </c>
      <c r="J36" s="610">
        <f t="shared" si="45"/>
        <v>0</v>
      </c>
      <c r="K36" s="611">
        <v>0</v>
      </c>
      <c r="L36" s="609">
        <v>2463</v>
      </c>
      <c r="M36" s="610">
        <f t="shared" si="46"/>
        <v>0</v>
      </c>
      <c r="N36" s="609">
        <v>0</v>
      </c>
      <c r="O36" s="609">
        <v>2748</v>
      </c>
      <c r="P36" s="610">
        <f t="shared" si="47"/>
        <v>0</v>
      </c>
      <c r="Q36" s="612">
        <f t="shared" si="44"/>
        <v>0</v>
      </c>
      <c r="R36" s="612">
        <f t="shared" si="44"/>
        <v>8262</v>
      </c>
      <c r="S36" s="613">
        <f t="shared" si="48"/>
        <v>0</v>
      </c>
      <c r="T36" s="611">
        <v>0</v>
      </c>
      <c r="U36" s="621">
        <v>1700</v>
      </c>
      <c r="V36" s="610">
        <f t="shared" si="49"/>
        <v>0</v>
      </c>
      <c r="W36" s="611">
        <v>0</v>
      </c>
      <c r="X36" s="609">
        <v>2011</v>
      </c>
      <c r="Y36" s="610">
        <f t="shared" si="50"/>
        <v>0</v>
      </c>
      <c r="Z36" s="611">
        <v>0</v>
      </c>
      <c r="AA36" s="609">
        <v>1815</v>
      </c>
      <c r="AB36" s="614">
        <f t="shared" si="51"/>
        <v>0</v>
      </c>
      <c r="AC36" s="613">
        <f t="shared" si="29"/>
        <v>0</v>
      </c>
      <c r="AD36" s="613">
        <f t="shared" si="30"/>
        <v>5526</v>
      </c>
      <c r="AE36" s="613">
        <f t="shared" si="52"/>
        <v>0</v>
      </c>
      <c r="AF36" s="611">
        <v>0</v>
      </c>
      <c r="AG36" s="609">
        <v>1855</v>
      </c>
      <c r="AH36" s="610">
        <f t="shared" si="53"/>
        <v>0</v>
      </c>
      <c r="AI36" s="611">
        <v>0</v>
      </c>
      <c r="AJ36" s="609">
        <v>2043</v>
      </c>
      <c r="AK36" s="610">
        <f t="shared" si="54"/>
        <v>0</v>
      </c>
      <c r="AL36" s="611">
        <v>0</v>
      </c>
      <c r="AM36" s="609">
        <v>2056</v>
      </c>
      <c r="AN36" s="610">
        <f t="shared" si="55"/>
        <v>0</v>
      </c>
      <c r="AO36" s="613">
        <f t="shared" si="34"/>
        <v>0</v>
      </c>
      <c r="AP36" s="613">
        <f t="shared" si="35"/>
        <v>5954</v>
      </c>
      <c r="AQ36" s="613">
        <f t="shared" si="56"/>
        <v>0</v>
      </c>
      <c r="AR36" s="611">
        <v>0</v>
      </c>
      <c r="AS36" s="609">
        <v>2736</v>
      </c>
      <c r="AT36" s="610">
        <f t="shared" si="57"/>
        <v>0</v>
      </c>
      <c r="AU36" s="611">
        <v>0</v>
      </c>
      <c r="AV36" s="609"/>
      <c r="AW36" s="610" t="e">
        <f t="shared" si="58"/>
        <v>#DIV/0!</v>
      </c>
      <c r="AX36" s="611">
        <v>0</v>
      </c>
      <c r="AY36" s="609">
        <v>2015</v>
      </c>
      <c r="AZ36" s="610">
        <f t="shared" si="59"/>
        <v>0</v>
      </c>
      <c r="BA36" s="613">
        <f t="shared" si="39"/>
        <v>0</v>
      </c>
      <c r="BB36" s="613">
        <f t="shared" si="40"/>
        <v>4751</v>
      </c>
      <c r="BC36" s="613">
        <f t="shared" si="60"/>
        <v>0</v>
      </c>
      <c r="BD36" s="613">
        <f t="shared" si="61"/>
        <v>0</v>
      </c>
      <c r="BE36" s="613">
        <f t="shared" si="61"/>
        <v>24493</v>
      </c>
      <c r="BF36" s="613">
        <f t="shared" si="62"/>
        <v>0</v>
      </c>
    </row>
    <row r="37" spans="1:58" s="615" customFormat="1" ht="42" customHeight="1" thickBot="1" x14ac:dyDescent="0.25">
      <c r="A37" s="602" t="s">
        <v>195</v>
      </c>
      <c r="B37" s="603" t="s">
        <v>482</v>
      </c>
      <c r="C37" s="618"/>
      <c r="D37" s="605" t="s">
        <v>483</v>
      </c>
      <c r="E37" s="605" t="s">
        <v>484</v>
      </c>
      <c r="F37" s="606" t="s">
        <v>522</v>
      </c>
      <c r="G37" s="619">
        <v>0</v>
      </c>
      <c r="H37" s="608">
        <v>0</v>
      </c>
      <c r="I37" s="609">
        <v>1</v>
      </c>
      <c r="J37" s="610">
        <f t="shared" si="45"/>
        <v>0</v>
      </c>
      <c r="K37" s="611">
        <v>0</v>
      </c>
      <c r="L37" s="609">
        <v>0</v>
      </c>
      <c r="M37" s="610" t="e">
        <f t="shared" si="46"/>
        <v>#DIV/0!</v>
      </c>
      <c r="N37" s="609">
        <v>0</v>
      </c>
      <c r="O37" s="609">
        <v>1</v>
      </c>
      <c r="P37" s="610">
        <f t="shared" si="47"/>
        <v>0</v>
      </c>
      <c r="Q37" s="612">
        <f t="shared" si="44"/>
        <v>0</v>
      </c>
      <c r="R37" s="612">
        <f t="shared" si="44"/>
        <v>2</v>
      </c>
      <c r="S37" s="613">
        <f t="shared" si="48"/>
        <v>0</v>
      </c>
      <c r="T37" s="611">
        <v>0</v>
      </c>
      <c r="U37" s="609">
        <v>2</v>
      </c>
      <c r="V37" s="610">
        <f t="shared" si="49"/>
        <v>0</v>
      </c>
      <c r="W37" s="611">
        <v>1</v>
      </c>
      <c r="X37" s="609">
        <v>2</v>
      </c>
      <c r="Y37" s="610">
        <f t="shared" si="50"/>
        <v>500</v>
      </c>
      <c r="Z37" s="611">
        <v>0</v>
      </c>
      <c r="AA37" s="609">
        <v>0</v>
      </c>
      <c r="AB37" s="614" t="e">
        <f t="shared" si="51"/>
        <v>#DIV/0!</v>
      </c>
      <c r="AC37" s="613">
        <f t="shared" si="29"/>
        <v>1</v>
      </c>
      <c r="AD37" s="613">
        <f t="shared" si="30"/>
        <v>4</v>
      </c>
      <c r="AE37" s="613">
        <f t="shared" si="52"/>
        <v>250</v>
      </c>
      <c r="AF37" s="611">
        <v>0</v>
      </c>
      <c r="AG37" s="609">
        <v>2</v>
      </c>
      <c r="AH37" s="610">
        <f t="shared" si="53"/>
        <v>0</v>
      </c>
      <c r="AI37" s="611">
        <v>1</v>
      </c>
      <c r="AJ37" s="609">
        <v>1</v>
      </c>
      <c r="AK37" s="610">
        <f t="shared" si="54"/>
        <v>1000</v>
      </c>
      <c r="AL37" s="611">
        <v>0</v>
      </c>
      <c r="AM37" s="609">
        <v>0</v>
      </c>
      <c r="AN37" s="610" t="e">
        <f t="shared" si="55"/>
        <v>#DIV/0!</v>
      </c>
      <c r="AO37" s="613">
        <f t="shared" si="34"/>
        <v>1</v>
      </c>
      <c r="AP37" s="613">
        <f t="shared" si="35"/>
        <v>3</v>
      </c>
      <c r="AQ37" s="613">
        <f t="shared" si="56"/>
        <v>333.33333333333331</v>
      </c>
      <c r="AR37" s="611">
        <v>1</v>
      </c>
      <c r="AS37" s="609">
        <v>1</v>
      </c>
      <c r="AT37" s="610">
        <f t="shared" si="57"/>
        <v>1000</v>
      </c>
      <c r="AU37" s="611">
        <v>0</v>
      </c>
      <c r="AV37" s="609">
        <v>2</v>
      </c>
      <c r="AW37" s="610">
        <f t="shared" si="58"/>
        <v>0</v>
      </c>
      <c r="AX37" s="611">
        <v>0</v>
      </c>
      <c r="AY37" s="609">
        <v>2</v>
      </c>
      <c r="AZ37" s="610">
        <f t="shared" si="59"/>
        <v>0</v>
      </c>
      <c r="BA37" s="613">
        <f t="shared" si="39"/>
        <v>1</v>
      </c>
      <c r="BB37" s="613">
        <f t="shared" si="40"/>
        <v>5</v>
      </c>
      <c r="BC37" s="613">
        <f t="shared" si="60"/>
        <v>200</v>
      </c>
      <c r="BD37" s="613">
        <f t="shared" si="61"/>
        <v>3</v>
      </c>
      <c r="BE37" s="613">
        <f t="shared" si="61"/>
        <v>14</v>
      </c>
      <c r="BF37" s="613">
        <f t="shared" si="62"/>
        <v>214.28571428571428</v>
      </c>
    </row>
    <row r="38" spans="1:58" s="615" customFormat="1" ht="42" customHeight="1" thickBot="1" x14ac:dyDescent="0.25">
      <c r="A38" s="602" t="s">
        <v>195</v>
      </c>
      <c r="B38" s="603" t="s">
        <v>485</v>
      </c>
      <c r="C38" s="618"/>
      <c r="D38" s="605" t="s">
        <v>486</v>
      </c>
      <c r="E38" s="605" t="s">
        <v>484</v>
      </c>
      <c r="F38" s="606" t="s">
        <v>522</v>
      </c>
      <c r="G38" s="619">
        <v>1</v>
      </c>
      <c r="H38" s="608">
        <v>1</v>
      </c>
      <c r="I38" s="609">
        <v>1</v>
      </c>
      <c r="J38" s="610">
        <f t="shared" si="45"/>
        <v>1000</v>
      </c>
      <c r="K38" s="611">
        <v>4</v>
      </c>
      <c r="L38" s="609">
        <v>4</v>
      </c>
      <c r="M38" s="610">
        <f t="shared" si="46"/>
        <v>1000</v>
      </c>
      <c r="N38" s="609">
        <v>1</v>
      </c>
      <c r="O38" s="609">
        <v>1</v>
      </c>
      <c r="P38" s="610">
        <f t="shared" si="47"/>
        <v>1000</v>
      </c>
      <c r="Q38" s="612">
        <f t="shared" si="44"/>
        <v>6</v>
      </c>
      <c r="R38" s="612">
        <f t="shared" si="44"/>
        <v>6</v>
      </c>
      <c r="S38" s="613">
        <f t="shared" si="48"/>
        <v>1000</v>
      </c>
      <c r="T38" s="611">
        <v>2</v>
      </c>
      <c r="U38" s="609">
        <v>2</v>
      </c>
      <c r="V38" s="610">
        <f t="shared" si="49"/>
        <v>1000</v>
      </c>
      <c r="W38" s="611">
        <v>1</v>
      </c>
      <c r="X38" s="609">
        <v>2</v>
      </c>
      <c r="Y38" s="610">
        <f t="shared" si="50"/>
        <v>500</v>
      </c>
      <c r="Z38" s="611">
        <v>0</v>
      </c>
      <c r="AA38" s="609">
        <v>0</v>
      </c>
      <c r="AB38" s="614" t="e">
        <f t="shared" si="51"/>
        <v>#DIV/0!</v>
      </c>
      <c r="AC38" s="613">
        <f t="shared" si="29"/>
        <v>3</v>
      </c>
      <c r="AD38" s="613">
        <f t="shared" si="30"/>
        <v>4</v>
      </c>
      <c r="AE38" s="613">
        <f t="shared" si="52"/>
        <v>750</v>
      </c>
      <c r="AF38" s="611">
        <v>2</v>
      </c>
      <c r="AG38" s="609">
        <v>2</v>
      </c>
      <c r="AH38" s="610">
        <f t="shared" si="53"/>
        <v>1000</v>
      </c>
      <c r="AI38" s="611">
        <v>0</v>
      </c>
      <c r="AJ38" s="609">
        <v>1</v>
      </c>
      <c r="AK38" s="610">
        <f t="shared" si="54"/>
        <v>0</v>
      </c>
      <c r="AL38" s="611">
        <v>0</v>
      </c>
      <c r="AM38" s="609">
        <v>0</v>
      </c>
      <c r="AN38" s="610" t="e">
        <f t="shared" si="55"/>
        <v>#DIV/0!</v>
      </c>
      <c r="AO38" s="613">
        <f t="shared" si="34"/>
        <v>2</v>
      </c>
      <c r="AP38" s="613">
        <f t="shared" si="35"/>
        <v>3</v>
      </c>
      <c r="AQ38" s="613">
        <f t="shared" si="56"/>
        <v>666.66666666666663</v>
      </c>
      <c r="AR38" s="611">
        <v>0</v>
      </c>
      <c r="AS38" s="609">
        <v>1</v>
      </c>
      <c r="AT38" s="610">
        <f t="shared" si="57"/>
        <v>0</v>
      </c>
      <c r="AU38" s="611">
        <v>2</v>
      </c>
      <c r="AV38" s="609">
        <v>2</v>
      </c>
      <c r="AW38" s="610">
        <f t="shared" si="58"/>
        <v>1000</v>
      </c>
      <c r="AX38" s="611">
        <v>2</v>
      </c>
      <c r="AY38" s="609">
        <v>2</v>
      </c>
      <c r="AZ38" s="610">
        <f t="shared" si="59"/>
        <v>1000</v>
      </c>
      <c r="BA38" s="613">
        <f t="shared" si="39"/>
        <v>4</v>
      </c>
      <c r="BB38" s="613">
        <f t="shared" si="40"/>
        <v>5</v>
      </c>
      <c r="BC38" s="613">
        <f t="shared" si="60"/>
        <v>800</v>
      </c>
      <c r="BD38" s="613">
        <f t="shared" si="61"/>
        <v>15</v>
      </c>
      <c r="BE38" s="613">
        <f t="shared" si="61"/>
        <v>18</v>
      </c>
      <c r="BF38" s="613">
        <f t="shared" si="62"/>
        <v>833.33333333333337</v>
      </c>
    </row>
    <row r="39" spans="1:58" s="615" customFormat="1" ht="42" customHeight="1" thickBot="1" x14ac:dyDescent="0.25">
      <c r="A39" s="602" t="s">
        <v>195</v>
      </c>
      <c r="B39" s="603" t="s">
        <v>487</v>
      </c>
      <c r="C39" s="618"/>
      <c r="D39" s="605" t="s">
        <v>488</v>
      </c>
      <c r="E39" s="605" t="s">
        <v>143</v>
      </c>
      <c r="F39" s="606" t="s">
        <v>138</v>
      </c>
      <c r="G39" s="607" t="s">
        <v>258</v>
      </c>
      <c r="H39" s="608">
        <v>0</v>
      </c>
      <c r="I39" s="609">
        <v>20</v>
      </c>
      <c r="J39" s="610">
        <f>+H39/I39*100</f>
        <v>0</v>
      </c>
      <c r="K39" s="611">
        <v>1</v>
      </c>
      <c r="L39" s="609">
        <v>30</v>
      </c>
      <c r="M39" s="610">
        <f>+K39/L39*100</f>
        <v>3.3333333333333335</v>
      </c>
      <c r="N39" s="609">
        <v>1</v>
      </c>
      <c r="O39" s="609">
        <v>21</v>
      </c>
      <c r="P39" s="610">
        <f>+N39/O39*100</f>
        <v>4.7619047619047619</v>
      </c>
      <c r="Q39" s="612">
        <f t="shared" si="44"/>
        <v>2</v>
      </c>
      <c r="R39" s="612">
        <f t="shared" si="44"/>
        <v>71</v>
      </c>
      <c r="S39" s="613">
        <f>+Q39/R39</f>
        <v>2.8169014084507043E-2</v>
      </c>
      <c r="T39" s="611">
        <v>0</v>
      </c>
      <c r="U39" s="609">
        <v>61</v>
      </c>
      <c r="V39" s="610">
        <f>+T39/U39*100</f>
        <v>0</v>
      </c>
      <c r="W39" s="611">
        <v>1</v>
      </c>
      <c r="X39" s="609">
        <v>20</v>
      </c>
      <c r="Y39" s="610">
        <f>+W39/X39*100</f>
        <v>5</v>
      </c>
      <c r="Z39" s="611">
        <v>1</v>
      </c>
      <c r="AA39" s="609">
        <v>16</v>
      </c>
      <c r="AB39" s="614">
        <f>+Z39/AA39*100</f>
        <v>6.25</v>
      </c>
      <c r="AC39" s="613">
        <f t="shared" si="29"/>
        <v>2</v>
      </c>
      <c r="AD39" s="613">
        <f>+U39+X39+AA39</f>
        <v>97</v>
      </c>
      <c r="AE39" s="613">
        <f>+AC39/AD39</f>
        <v>2.0618556701030927E-2</v>
      </c>
      <c r="AF39" s="611">
        <v>0</v>
      </c>
      <c r="AG39" s="609">
        <v>14</v>
      </c>
      <c r="AH39" s="610">
        <f>+AF39/AG39*100</f>
        <v>0</v>
      </c>
      <c r="AI39" s="611">
        <v>2</v>
      </c>
      <c r="AJ39" s="609">
        <v>12</v>
      </c>
      <c r="AK39" s="610">
        <f>+AI39/AJ39*100</f>
        <v>16.666666666666664</v>
      </c>
      <c r="AL39" s="611">
        <v>0</v>
      </c>
      <c r="AM39" s="609">
        <v>12</v>
      </c>
      <c r="AN39" s="610">
        <f>+AL39/AM39*100</f>
        <v>0</v>
      </c>
      <c r="AO39" s="613">
        <f t="shared" si="34"/>
        <v>2</v>
      </c>
      <c r="AP39" s="613">
        <f>+AG39+AJ39+AM39</f>
        <v>38</v>
      </c>
      <c r="AQ39" s="613">
        <f>+AO39/AP39</f>
        <v>5.2631578947368418E-2</v>
      </c>
      <c r="AR39" s="611">
        <v>0</v>
      </c>
      <c r="AS39" s="609">
        <v>21</v>
      </c>
      <c r="AT39" s="610">
        <f>+AR39/AS39*100</f>
        <v>0</v>
      </c>
      <c r="AU39" s="611">
        <v>0</v>
      </c>
      <c r="AV39" s="609">
        <v>13</v>
      </c>
      <c r="AW39" s="610">
        <f>+AU39/AV39*100</f>
        <v>0</v>
      </c>
      <c r="AX39" s="611">
        <v>0</v>
      </c>
      <c r="AY39" s="609">
        <v>14</v>
      </c>
      <c r="AZ39" s="610">
        <f>+AX39/AY39*100</f>
        <v>0</v>
      </c>
      <c r="BA39" s="613">
        <f t="shared" si="39"/>
        <v>0</v>
      </c>
      <c r="BB39" s="613">
        <f t="shared" si="40"/>
        <v>48</v>
      </c>
      <c r="BC39" s="613">
        <f>+BA39/BB39</f>
        <v>0</v>
      </c>
      <c r="BD39" s="613">
        <f t="shared" si="61"/>
        <v>6</v>
      </c>
      <c r="BE39" s="613">
        <f t="shared" si="61"/>
        <v>254</v>
      </c>
      <c r="BF39" s="613">
        <f>+BD39/BE39</f>
        <v>2.3622047244094488E-2</v>
      </c>
    </row>
    <row r="40" spans="1:58" s="615" customFormat="1" ht="42" customHeight="1" thickBot="1" x14ac:dyDescent="0.25">
      <c r="A40" s="602" t="s">
        <v>195</v>
      </c>
      <c r="B40" s="603" t="s">
        <v>489</v>
      </c>
      <c r="C40" s="618"/>
      <c r="D40" s="605" t="s">
        <v>490</v>
      </c>
      <c r="E40" s="605" t="s">
        <v>143</v>
      </c>
      <c r="F40" s="606" t="s">
        <v>138</v>
      </c>
      <c r="G40" s="607" t="s">
        <v>258</v>
      </c>
      <c r="H40" s="608">
        <v>0</v>
      </c>
      <c r="I40" s="609">
        <v>20</v>
      </c>
      <c r="J40" s="610">
        <f>+H40/I40*100</f>
        <v>0</v>
      </c>
      <c r="K40" s="611">
        <v>0</v>
      </c>
      <c r="L40" s="609">
        <v>30</v>
      </c>
      <c r="M40" s="610">
        <f>+K40/L40*100</f>
        <v>0</v>
      </c>
      <c r="N40" s="609">
        <v>0</v>
      </c>
      <c r="O40" s="609">
        <v>21</v>
      </c>
      <c r="P40" s="610">
        <f>+N40/O40*100</f>
        <v>0</v>
      </c>
      <c r="Q40" s="612">
        <f t="shared" si="44"/>
        <v>0</v>
      </c>
      <c r="R40" s="612">
        <f t="shared" si="44"/>
        <v>71</v>
      </c>
      <c r="S40" s="613">
        <f>+Q40/R40</f>
        <v>0</v>
      </c>
      <c r="T40" s="611">
        <v>0</v>
      </c>
      <c r="U40" s="609">
        <v>61</v>
      </c>
      <c r="V40" s="610">
        <f>+T40/U40*100</f>
        <v>0</v>
      </c>
      <c r="W40" s="611">
        <v>0</v>
      </c>
      <c r="X40" s="609">
        <v>20</v>
      </c>
      <c r="Y40" s="610">
        <f>+W40/X40*100</f>
        <v>0</v>
      </c>
      <c r="Z40" s="611">
        <v>1</v>
      </c>
      <c r="AA40" s="609">
        <v>16</v>
      </c>
      <c r="AB40" s="614">
        <f>+Z40/AA40*100</f>
        <v>6.25</v>
      </c>
      <c r="AC40" s="613">
        <f t="shared" si="29"/>
        <v>1</v>
      </c>
      <c r="AD40" s="613">
        <f>+U40+X40+AA40</f>
        <v>97</v>
      </c>
      <c r="AE40" s="613">
        <f>+AC40/AD40</f>
        <v>1.0309278350515464E-2</v>
      </c>
      <c r="AF40" s="611">
        <v>0</v>
      </c>
      <c r="AG40" s="609">
        <v>14</v>
      </c>
      <c r="AH40" s="610">
        <f>+AF40/AG40*100</f>
        <v>0</v>
      </c>
      <c r="AI40" s="611">
        <v>1</v>
      </c>
      <c r="AJ40" s="609">
        <v>12</v>
      </c>
      <c r="AK40" s="610">
        <f>+AI40/AJ40*100</f>
        <v>8.3333333333333321</v>
      </c>
      <c r="AL40" s="611">
        <v>0</v>
      </c>
      <c r="AM40" s="609">
        <v>12</v>
      </c>
      <c r="AN40" s="610">
        <f>+AL40/AM40*100</f>
        <v>0</v>
      </c>
      <c r="AO40" s="613">
        <f t="shared" si="34"/>
        <v>1</v>
      </c>
      <c r="AP40" s="613">
        <f>+AG40+AJ40+AM40</f>
        <v>38</v>
      </c>
      <c r="AQ40" s="613">
        <f>+AO40/AP40</f>
        <v>2.6315789473684209E-2</v>
      </c>
      <c r="AR40" s="611">
        <v>0</v>
      </c>
      <c r="AS40" s="609">
        <v>21</v>
      </c>
      <c r="AT40" s="610">
        <f>+AR40/AS40*100</f>
        <v>0</v>
      </c>
      <c r="AU40" s="611">
        <v>0</v>
      </c>
      <c r="AV40" s="609">
        <v>13</v>
      </c>
      <c r="AW40" s="610">
        <f>+AU40/AV40*100</f>
        <v>0</v>
      </c>
      <c r="AX40" s="611">
        <v>0</v>
      </c>
      <c r="AY40" s="609">
        <v>14</v>
      </c>
      <c r="AZ40" s="610">
        <f>+AX40/AY40*100</f>
        <v>0</v>
      </c>
      <c r="BA40" s="613">
        <f t="shared" si="39"/>
        <v>0</v>
      </c>
      <c r="BB40" s="613">
        <f t="shared" si="40"/>
        <v>48</v>
      </c>
      <c r="BC40" s="613">
        <f>+BA40/BB40</f>
        <v>0</v>
      </c>
      <c r="BD40" s="613">
        <f t="shared" si="61"/>
        <v>2</v>
      </c>
      <c r="BE40" s="613">
        <f t="shared" si="61"/>
        <v>254</v>
      </c>
      <c r="BF40" s="613">
        <f>+BD40/BE40</f>
        <v>7.874015748031496E-3</v>
      </c>
    </row>
    <row r="41" spans="1:58" s="615" customFormat="1" ht="42" customHeight="1" thickBot="1" x14ac:dyDescent="0.25">
      <c r="A41" s="602" t="s">
        <v>195</v>
      </c>
      <c r="B41" s="603" t="s">
        <v>526</v>
      </c>
      <c r="C41" s="618"/>
      <c r="D41" s="605" t="s">
        <v>491</v>
      </c>
      <c r="E41" s="605" t="s">
        <v>475</v>
      </c>
      <c r="F41" s="606" t="s">
        <v>138</v>
      </c>
      <c r="G41" s="619">
        <v>0.01</v>
      </c>
      <c r="H41" s="608">
        <v>16</v>
      </c>
      <c r="I41" s="609">
        <v>631</v>
      </c>
      <c r="J41" s="610">
        <f>+H41/I41*100</f>
        <v>2.5356576862123612</v>
      </c>
      <c r="K41" s="611">
        <v>12</v>
      </c>
      <c r="L41" s="609">
        <v>546</v>
      </c>
      <c r="M41" s="610">
        <f>+K41/L41*100</f>
        <v>2.197802197802198</v>
      </c>
      <c r="N41" s="609">
        <v>3</v>
      </c>
      <c r="O41" s="609">
        <v>662</v>
      </c>
      <c r="P41" s="610">
        <f>+N41/O41*100</f>
        <v>0.45317220543806652</v>
      </c>
      <c r="Q41" s="612">
        <f t="shared" si="44"/>
        <v>31</v>
      </c>
      <c r="R41" s="612">
        <f t="shared" si="44"/>
        <v>1839</v>
      </c>
      <c r="S41" s="613">
        <f>+Q41/R41</f>
        <v>1.6856987493202826E-2</v>
      </c>
      <c r="T41" s="611">
        <v>3</v>
      </c>
      <c r="U41" s="609">
        <v>758</v>
      </c>
      <c r="V41" s="610">
        <f>+T41/U41*100</f>
        <v>0.39577836411609502</v>
      </c>
      <c r="W41" s="611">
        <v>5</v>
      </c>
      <c r="X41" s="609">
        <v>707</v>
      </c>
      <c r="Y41" s="610">
        <f>+W41/X41*100</f>
        <v>0.70721357850070721</v>
      </c>
      <c r="Z41" s="611">
        <v>2</v>
      </c>
      <c r="AA41" s="609">
        <v>792</v>
      </c>
      <c r="AB41" s="614">
        <f>+Z41/AA41*100</f>
        <v>0.25252525252525254</v>
      </c>
      <c r="AC41" s="613">
        <f t="shared" si="29"/>
        <v>10</v>
      </c>
      <c r="AD41" s="613">
        <f>+U41+X41+AA41</f>
        <v>2257</v>
      </c>
      <c r="AE41" s="613">
        <f>+AC41/AD41</f>
        <v>4.4306601683650861E-3</v>
      </c>
      <c r="AF41" s="611">
        <v>5</v>
      </c>
      <c r="AG41" s="609">
        <v>798</v>
      </c>
      <c r="AH41" s="610">
        <f>+AF41/AG41*100</f>
        <v>0.62656641604010022</v>
      </c>
      <c r="AI41" s="611">
        <v>3</v>
      </c>
      <c r="AJ41" s="609">
        <v>741</v>
      </c>
      <c r="AK41" s="610">
        <f>+AI41/AJ41*100</f>
        <v>0.40485829959514169</v>
      </c>
      <c r="AL41" s="611">
        <v>0</v>
      </c>
      <c r="AM41" s="609">
        <v>778</v>
      </c>
      <c r="AN41" s="610">
        <f>+AL41/AM41*100</f>
        <v>0</v>
      </c>
      <c r="AO41" s="613">
        <f t="shared" si="34"/>
        <v>8</v>
      </c>
      <c r="AP41" s="613">
        <f>+AG41+AJ41+AM41</f>
        <v>2317</v>
      </c>
      <c r="AQ41" s="613">
        <f>+AO41/AP41</f>
        <v>3.4527406128614588E-3</v>
      </c>
      <c r="AR41" s="611">
        <v>9</v>
      </c>
      <c r="AS41" s="609">
        <v>837</v>
      </c>
      <c r="AT41" s="610">
        <f>+AR41/AS41*100</f>
        <v>1.0752688172043012</v>
      </c>
      <c r="AU41" s="611">
        <v>1</v>
      </c>
      <c r="AV41" s="609">
        <v>813</v>
      </c>
      <c r="AW41" s="610">
        <f>+AU41/AV41*100</f>
        <v>0.12300123001230012</v>
      </c>
      <c r="AX41" s="611">
        <v>1</v>
      </c>
      <c r="AY41" s="609">
        <v>736</v>
      </c>
      <c r="AZ41" s="610">
        <f>+AX41/AY41*100</f>
        <v>0.1358695652173913</v>
      </c>
      <c r="BA41" s="613">
        <f t="shared" si="39"/>
        <v>11</v>
      </c>
      <c r="BB41" s="613">
        <f t="shared" si="40"/>
        <v>2386</v>
      </c>
      <c r="BC41" s="613">
        <f>+BA41/BB41</f>
        <v>4.6102263202011731E-3</v>
      </c>
      <c r="BD41" s="613">
        <f t="shared" si="61"/>
        <v>60</v>
      </c>
      <c r="BE41" s="613">
        <f t="shared" si="61"/>
        <v>8799</v>
      </c>
      <c r="BF41" s="613">
        <f>+BD41/BE41</f>
        <v>6.8189566996249571E-3</v>
      </c>
    </row>
    <row r="42" spans="1:58" ht="42" customHeight="1" thickBot="1" x14ac:dyDescent="0.25">
      <c r="A42" s="455" t="s">
        <v>195</v>
      </c>
      <c r="B42" s="460" t="s">
        <v>685</v>
      </c>
      <c r="C42" s="465"/>
      <c r="D42" s="472" t="s">
        <v>686</v>
      </c>
      <c r="E42" s="472" t="s">
        <v>687</v>
      </c>
      <c r="F42" s="508" t="s">
        <v>138</v>
      </c>
      <c r="G42" s="525" t="s">
        <v>688</v>
      </c>
      <c r="H42" s="500">
        <v>32</v>
      </c>
      <c r="I42" s="188">
        <v>633</v>
      </c>
      <c r="J42" s="430">
        <f>H42/I42*100</f>
        <v>5.0552922590837284</v>
      </c>
      <c r="K42" s="429">
        <v>34</v>
      </c>
      <c r="L42" s="188">
        <v>548</v>
      </c>
      <c r="M42" s="430">
        <f>K42/L42*100</f>
        <v>6.2043795620437958</v>
      </c>
      <c r="N42" s="429">
        <v>57</v>
      </c>
      <c r="O42" s="188">
        <v>666</v>
      </c>
      <c r="P42" s="430">
        <f>N42/O42*100</f>
        <v>8.5585585585585591</v>
      </c>
      <c r="Q42" s="376">
        <f t="shared" ref="Q42:Q81" si="63">+H42+K42+N42</f>
        <v>123</v>
      </c>
      <c r="R42" s="376">
        <f t="shared" ref="R42:R56" si="64">+I42+L42+O42</f>
        <v>1847</v>
      </c>
      <c r="S42" s="374">
        <f t="shared" si="3"/>
        <v>6.6594477531131568E-2</v>
      </c>
      <c r="T42" s="537">
        <v>45</v>
      </c>
      <c r="U42" s="199">
        <v>758</v>
      </c>
      <c r="V42" s="430">
        <f>T42/U42*100</f>
        <v>5.9366754617414248</v>
      </c>
      <c r="W42" s="429">
        <v>49</v>
      </c>
      <c r="X42" s="188">
        <v>715</v>
      </c>
      <c r="Y42" s="430">
        <f>W42/X42*100</f>
        <v>6.8531468531468533</v>
      </c>
      <c r="Z42" s="429">
        <v>20</v>
      </c>
      <c r="AA42" s="188">
        <v>803</v>
      </c>
      <c r="AB42" s="363">
        <f>Z42/AA42*100</f>
        <v>2.4906600249066</v>
      </c>
      <c r="AC42" s="374">
        <f t="shared" si="29"/>
        <v>114</v>
      </c>
      <c r="AD42" s="374">
        <f t="shared" si="30"/>
        <v>2276</v>
      </c>
      <c r="AE42" s="374">
        <f t="shared" si="8"/>
        <v>5.0087873462214411E-2</v>
      </c>
      <c r="AF42" s="429">
        <v>36</v>
      </c>
      <c r="AG42" s="188">
        <v>798</v>
      </c>
      <c r="AH42" s="430">
        <f>AF42/AG42*100</f>
        <v>4.5112781954887211</v>
      </c>
      <c r="AI42" s="429">
        <v>34</v>
      </c>
      <c r="AJ42" s="188">
        <v>741</v>
      </c>
      <c r="AK42" s="430">
        <f>AI42/AJ42*100</f>
        <v>4.5883940620782733</v>
      </c>
      <c r="AL42" s="429">
        <v>58</v>
      </c>
      <c r="AM42" s="188">
        <v>778</v>
      </c>
      <c r="AN42" s="430">
        <f>AL42/AM42*100</f>
        <v>7.4550128534704374</v>
      </c>
      <c r="AO42" s="374">
        <f t="shared" si="34"/>
        <v>128</v>
      </c>
      <c r="AP42" s="374">
        <f t="shared" si="35"/>
        <v>2317</v>
      </c>
      <c r="AQ42" s="374">
        <f t="shared" si="13"/>
        <v>5.524384980578334E-2</v>
      </c>
      <c r="AR42" s="429">
        <v>16</v>
      </c>
      <c r="AS42" s="188">
        <v>837</v>
      </c>
      <c r="AT42" s="430">
        <f>AR42/AS42*100</f>
        <v>1.9115890083632019</v>
      </c>
      <c r="AU42" s="429">
        <v>25</v>
      </c>
      <c r="AV42" s="188">
        <v>813</v>
      </c>
      <c r="AW42" s="430">
        <f>AU42/AV42*100</f>
        <v>3.0750307503075032</v>
      </c>
      <c r="AX42" s="429"/>
      <c r="AY42" s="188">
        <v>736</v>
      </c>
      <c r="AZ42" s="430">
        <f>AX42/AY42*100</f>
        <v>0</v>
      </c>
      <c r="BA42" s="374">
        <f t="shared" si="39"/>
        <v>41</v>
      </c>
      <c r="BB42" s="374">
        <f t="shared" si="40"/>
        <v>2386</v>
      </c>
      <c r="BC42" s="374">
        <f t="shared" si="18"/>
        <v>1.7183570829840736E-2</v>
      </c>
      <c r="BD42" s="381">
        <f t="shared" ref="BD42:BD56" si="65">+Q42+AC42+AO42+BA42</f>
        <v>406</v>
      </c>
      <c r="BE42" s="381">
        <f t="shared" ref="BE42:BE56" si="66">+R42+AD42+AP42+BB42</f>
        <v>8826</v>
      </c>
      <c r="BF42" s="381">
        <f t="shared" si="20"/>
        <v>4.6000453206435532E-2</v>
      </c>
    </row>
    <row r="43" spans="1:58" ht="42" customHeight="1" thickBot="1" x14ac:dyDescent="0.25">
      <c r="A43" s="455" t="s">
        <v>195</v>
      </c>
      <c r="B43" s="461" t="s">
        <v>375</v>
      </c>
      <c r="C43" s="465"/>
      <c r="D43" s="473" t="s">
        <v>373</v>
      </c>
      <c r="E43" s="473" t="s">
        <v>372</v>
      </c>
      <c r="F43" s="508" t="s">
        <v>138</v>
      </c>
      <c r="G43" s="525" t="s">
        <v>970</v>
      </c>
      <c r="H43" s="500">
        <v>3</v>
      </c>
      <c r="I43" s="188">
        <v>64</v>
      </c>
      <c r="J43" s="430">
        <f>+H43/I43*100</f>
        <v>4.6875</v>
      </c>
      <c r="K43" s="429">
        <v>5</v>
      </c>
      <c r="L43" s="188">
        <v>43</v>
      </c>
      <c r="M43" s="430">
        <f>+K43/L43*100</f>
        <v>11.627906976744185</v>
      </c>
      <c r="N43" s="199">
        <v>7</v>
      </c>
      <c r="O43" s="199">
        <v>71</v>
      </c>
      <c r="P43" s="430">
        <f>+N43/O43*100</f>
        <v>9.8591549295774641</v>
      </c>
      <c r="Q43" s="376">
        <f t="shared" si="63"/>
        <v>15</v>
      </c>
      <c r="R43" s="376">
        <f t="shared" si="64"/>
        <v>178</v>
      </c>
      <c r="S43" s="374">
        <f t="shared" si="3"/>
        <v>8.4269662921348312E-2</v>
      </c>
      <c r="T43" s="537">
        <v>3</v>
      </c>
      <c r="U43" s="199">
        <v>83</v>
      </c>
      <c r="V43" s="430">
        <f>+T43/U43*100</f>
        <v>3.6144578313253009</v>
      </c>
      <c r="W43" s="429">
        <v>2</v>
      </c>
      <c r="X43" s="188">
        <v>74</v>
      </c>
      <c r="Y43" s="430">
        <f>+W43/X43*100</f>
        <v>2.7027027027027026</v>
      </c>
      <c r="Z43" s="429">
        <v>2</v>
      </c>
      <c r="AA43" s="188">
        <v>64</v>
      </c>
      <c r="AB43" s="363">
        <f>+Z43/AA43*100</f>
        <v>3.125</v>
      </c>
      <c r="AC43" s="374">
        <f t="shared" si="29"/>
        <v>7</v>
      </c>
      <c r="AD43" s="374">
        <f t="shared" si="30"/>
        <v>221</v>
      </c>
      <c r="AE43" s="374">
        <f t="shared" si="8"/>
        <v>3.1674208144796379E-2</v>
      </c>
      <c r="AF43" s="429">
        <v>5</v>
      </c>
      <c r="AG43" s="188">
        <v>66</v>
      </c>
      <c r="AH43" s="430">
        <f>+AF43/AG43*100</f>
        <v>7.5757575757575761</v>
      </c>
      <c r="AI43" s="429">
        <v>5</v>
      </c>
      <c r="AJ43" s="188">
        <v>78</v>
      </c>
      <c r="AK43" s="430">
        <f>+AI43/AJ43*100</f>
        <v>6.4102564102564097</v>
      </c>
      <c r="AL43" s="429">
        <v>1</v>
      </c>
      <c r="AM43" s="188">
        <v>58</v>
      </c>
      <c r="AN43" s="430">
        <f>+AL43/AM43*100</f>
        <v>1.7241379310344827</v>
      </c>
      <c r="AO43" s="374">
        <f t="shared" si="34"/>
        <v>11</v>
      </c>
      <c r="AP43" s="374">
        <f t="shared" si="35"/>
        <v>202</v>
      </c>
      <c r="AQ43" s="374">
        <f t="shared" si="13"/>
        <v>5.4455445544554455E-2</v>
      </c>
      <c r="AR43" s="429">
        <v>8</v>
      </c>
      <c r="AS43" s="188">
        <v>74</v>
      </c>
      <c r="AT43" s="430">
        <f>+AR43/AS43*100</f>
        <v>10.810810810810811</v>
      </c>
      <c r="AU43" s="429">
        <v>3</v>
      </c>
      <c r="AV43" s="188">
        <v>74</v>
      </c>
      <c r="AW43" s="430">
        <f>+AU43/AV43*100</f>
        <v>4.0540540540540544</v>
      </c>
      <c r="AX43" s="429"/>
      <c r="AY43" s="188"/>
      <c r="AZ43" s="430" t="e">
        <f>+AX43/AY43*100</f>
        <v>#DIV/0!</v>
      </c>
      <c r="BA43" s="374">
        <f t="shared" si="39"/>
        <v>11</v>
      </c>
      <c r="BB43" s="374">
        <f t="shared" si="40"/>
        <v>148</v>
      </c>
      <c r="BC43" s="374">
        <f t="shared" si="18"/>
        <v>7.4324324324324328E-2</v>
      </c>
      <c r="BD43" s="381">
        <f t="shared" si="65"/>
        <v>44</v>
      </c>
      <c r="BE43" s="381">
        <f t="shared" si="66"/>
        <v>749</v>
      </c>
      <c r="BF43" s="381">
        <f t="shared" si="20"/>
        <v>5.8744993324432573E-2</v>
      </c>
    </row>
    <row r="44" spans="1:58" ht="67.5" customHeight="1" thickBot="1" x14ac:dyDescent="0.25">
      <c r="A44" s="455" t="s">
        <v>195</v>
      </c>
      <c r="B44" s="461" t="s">
        <v>56</v>
      </c>
      <c r="C44" s="465"/>
      <c r="D44" s="473" t="s">
        <v>492</v>
      </c>
      <c r="E44" s="473" t="s">
        <v>493</v>
      </c>
      <c r="F44" s="508" t="s">
        <v>138</v>
      </c>
      <c r="G44" s="525">
        <v>0.9</v>
      </c>
      <c r="H44" s="500">
        <v>315</v>
      </c>
      <c r="I44" s="188">
        <v>321</v>
      </c>
      <c r="J44" s="430">
        <f>H44/I44*100</f>
        <v>98.130841121495322</v>
      </c>
      <c r="K44" s="429">
        <v>369</v>
      </c>
      <c r="L44" s="188">
        <v>371</v>
      </c>
      <c r="M44" s="430">
        <f>K44/L44*100</f>
        <v>99.460916442048514</v>
      </c>
      <c r="N44" s="199">
        <v>355</v>
      </c>
      <c r="O44" s="199">
        <v>367</v>
      </c>
      <c r="P44" s="430">
        <f>N44/O44*100</f>
        <v>96.730245231607626</v>
      </c>
      <c r="Q44" s="376">
        <f t="shared" si="63"/>
        <v>1039</v>
      </c>
      <c r="R44" s="376">
        <f t="shared" si="64"/>
        <v>1059</v>
      </c>
      <c r="S44" s="374">
        <f t="shared" si="3"/>
        <v>0.9811142587346553</v>
      </c>
      <c r="T44" s="537">
        <v>359</v>
      </c>
      <c r="U44" s="199">
        <v>368</v>
      </c>
      <c r="V44" s="430">
        <f>T44/U44*100</f>
        <v>97.554347826086953</v>
      </c>
      <c r="W44" s="429">
        <v>273</v>
      </c>
      <c r="X44" s="188">
        <v>327</v>
      </c>
      <c r="Y44" s="430">
        <f>W44/X44*100</f>
        <v>83.486238532110093</v>
      </c>
      <c r="Z44" s="429">
        <v>558</v>
      </c>
      <c r="AA44" s="188">
        <v>636</v>
      </c>
      <c r="AB44" s="363">
        <f>Z44/AA44*100</f>
        <v>87.735849056603783</v>
      </c>
      <c r="AC44" s="374">
        <f t="shared" si="29"/>
        <v>1190</v>
      </c>
      <c r="AD44" s="374">
        <f t="shared" si="30"/>
        <v>1331</v>
      </c>
      <c r="AE44" s="374">
        <f t="shared" si="8"/>
        <v>0.89406461307287755</v>
      </c>
      <c r="AF44" s="429">
        <v>473</v>
      </c>
      <c r="AG44" s="188">
        <v>570</v>
      </c>
      <c r="AH44" s="430">
        <f>AF44/AG44*100</f>
        <v>82.982456140350877</v>
      </c>
      <c r="AI44" s="429">
        <v>401</v>
      </c>
      <c r="AJ44" s="188">
        <v>463</v>
      </c>
      <c r="AK44" s="430">
        <f>AI44/AJ44*100</f>
        <v>86.60907127429806</v>
      </c>
      <c r="AL44" s="429">
        <v>491</v>
      </c>
      <c r="AM44" s="188">
        <v>517</v>
      </c>
      <c r="AN44" s="430">
        <f>AL44/AM44*100</f>
        <v>94.970986460348158</v>
      </c>
      <c r="AO44" s="374">
        <f t="shared" si="34"/>
        <v>1365</v>
      </c>
      <c r="AP44" s="374">
        <f t="shared" si="35"/>
        <v>1550</v>
      </c>
      <c r="AQ44" s="374">
        <f t="shared" si="13"/>
        <v>0.88064516129032255</v>
      </c>
      <c r="AR44" s="429">
        <v>450</v>
      </c>
      <c r="AS44" s="188">
        <v>476</v>
      </c>
      <c r="AT44" s="430">
        <f>AR44/AS44*100</f>
        <v>94.537815126050418</v>
      </c>
      <c r="AU44" s="429">
        <v>500</v>
      </c>
      <c r="AV44" s="188">
        <v>520</v>
      </c>
      <c r="AW44" s="430">
        <f>AU44/AV44*100</f>
        <v>96.15384615384616</v>
      </c>
      <c r="AX44" s="429">
        <v>503</v>
      </c>
      <c r="AY44" s="188">
        <v>517</v>
      </c>
      <c r="AZ44" s="430">
        <f>AX44/AY44*100</f>
        <v>97.292069632495156</v>
      </c>
      <c r="BA44" s="374">
        <f t="shared" si="39"/>
        <v>1453</v>
      </c>
      <c r="BB44" s="374">
        <f t="shared" si="40"/>
        <v>1513</v>
      </c>
      <c r="BC44" s="374">
        <f t="shared" si="18"/>
        <v>0.96034368803701253</v>
      </c>
      <c r="BD44" s="381">
        <f t="shared" si="65"/>
        <v>5047</v>
      </c>
      <c r="BE44" s="381">
        <f t="shared" si="66"/>
        <v>5453</v>
      </c>
      <c r="BF44" s="381">
        <f t="shared" si="20"/>
        <v>0.92554557124518611</v>
      </c>
    </row>
    <row r="45" spans="1:58" ht="79.5" customHeight="1" thickBot="1" x14ac:dyDescent="0.25">
      <c r="A45" s="455" t="s">
        <v>195</v>
      </c>
      <c r="B45" s="461" t="s">
        <v>144</v>
      </c>
      <c r="C45" s="465"/>
      <c r="D45" s="473" t="s">
        <v>145</v>
      </c>
      <c r="E45" s="473" t="s">
        <v>146</v>
      </c>
      <c r="F45" s="508" t="s">
        <v>34</v>
      </c>
      <c r="G45" s="524" t="s">
        <v>257</v>
      </c>
      <c r="H45" s="514">
        <v>1437</v>
      </c>
      <c r="I45" s="199">
        <v>187</v>
      </c>
      <c r="J45" s="430">
        <f>+H45/I45</f>
        <v>7.6844919786096257</v>
      </c>
      <c r="K45" s="199">
        <v>1510</v>
      </c>
      <c r="L45" s="199">
        <v>186</v>
      </c>
      <c r="M45" s="430">
        <f>+K45/L45</f>
        <v>8.1182795698924739</v>
      </c>
      <c r="N45" s="199">
        <v>4899</v>
      </c>
      <c r="O45" s="199">
        <v>315</v>
      </c>
      <c r="P45" s="430">
        <f>+N45/O45</f>
        <v>15.552380952380952</v>
      </c>
      <c r="Q45" s="376">
        <f t="shared" si="63"/>
        <v>7846</v>
      </c>
      <c r="R45" s="376">
        <f t="shared" si="64"/>
        <v>688</v>
      </c>
      <c r="S45" s="374">
        <f t="shared" si="3"/>
        <v>11.404069767441861</v>
      </c>
      <c r="T45" s="537">
        <v>4501</v>
      </c>
      <c r="U45" s="199">
        <v>224</v>
      </c>
      <c r="V45" s="430">
        <f>+T45/U45</f>
        <v>20.09375</v>
      </c>
      <c r="W45" s="429">
        <v>3068</v>
      </c>
      <c r="X45" s="188">
        <v>328</v>
      </c>
      <c r="Y45" s="430">
        <f>+W45/X45</f>
        <v>9.3536585365853657</v>
      </c>
      <c r="Z45" s="429">
        <v>3489</v>
      </c>
      <c r="AA45" s="188">
        <v>311</v>
      </c>
      <c r="AB45" s="363">
        <f>+Z45/AA45</f>
        <v>11.218649517684888</v>
      </c>
      <c r="AC45" s="374">
        <f t="shared" si="29"/>
        <v>11058</v>
      </c>
      <c r="AD45" s="374">
        <f t="shared" si="30"/>
        <v>863</v>
      </c>
      <c r="AE45" s="374">
        <f t="shared" si="8"/>
        <v>12.813441483198146</v>
      </c>
      <c r="AF45" s="429">
        <v>3744</v>
      </c>
      <c r="AG45" s="188">
        <v>350</v>
      </c>
      <c r="AH45" s="430">
        <f>+AF45/AG45</f>
        <v>10.697142857142858</v>
      </c>
      <c r="AI45" s="429">
        <v>2538</v>
      </c>
      <c r="AJ45" s="188">
        <v>333</v>
      </c>
      <c r="AK45" s="430">
        <f>+AI45/AJ45</f>
        <v>7.6216216216216219</v>
      </c>
      <c r="AL45" s="429">
        <v>2638</v>
      </c>
      <c r="AM45" s="188">
        <v>255</v>
      </c>
      <c r="AN45" s="430">
        <f>+AL45/AM45</f>
        <v>10.345098039215687</v>
      </c>
      <c r="AO45" s="374">
        <f t="shared" si="34"/>
        <v>8920</v>
      </c>
      <c r="AP45" s="374">
        <f t="shared" si="35"/>
        <v>938</v>
      </c>
      <c r="AQ45" s="374">
        <f t="shared" si="13"/>
        <v>9.5095948827292105</v>
      </c>
      <c r="AR45" s="429">
        <v>2115</v>
      </c>
      <c r="AS45" s="188">
        <v>258</v>
      </c>
      <c r="AT45" s="430">
        <f>+AR45/AS45</f>
        <v>8.1976744186046506</v>
      </c>
      <c r="AU45" s="429">
        <v>2871</v>
      </c>
      <c r="AV45" s="188">
        <v>308</v>
      </c>
      <c r="AW45" s="430">
        <f>+AU45/AV45</f>
        <v>9.3214285714285712</v>
      </c>
      <c r="AX45" s="429">
        <v>2540</v>
      </c>
      <c r="AY45" s="188">
        <v>302</v>
      </c>
      <c r="AZ45" s="430">
        <f>+AX45/AY45</f>
        <v>8.410596026490067</v>
      </c>
      <c r="BA45" s="374">
        <f t="shared" si="39"/>
        <v>7526</v>
      </c>
      <c r="BB45" s="374">
        <f t="shared" si="40"/>
        <v>868</v>
      </c>
      <c r="BC45" s="374">
        <f t="shared" si="18"/>
        <v>8.6705069124423968</v>
      </c>
      <c r="BD45" s="381">
        <f t="shared" si="65"/>
        <v>35350</v>
      </c>
      <c r="BE45" s="381">
        <f t="shared" si="66"/>
        <v>3357</v>
      </c>
      <c r="BF45" s="381">
        <f t="shared" si="20"/>
        <v>10.530235329162943</v>
      </c>
    </row>
    <row r="46" spans="1:58" ht="79.5" customHeight="1" thickBot="1" x14ac:dyDescent="0.25">
      <c r="A46" s="455" t="s">
        <v>195</v>
      </c>
      <c r="B46" s="461" t="s">
        <v>662</v>
      </c>
      <c r="C46" s="465"/>
      <c r="D46" s="473" t="s">
        <v>145</v>
      </c>
      <c r="E46" s="473" t="s">
        <v>146</v>
      </c>
      <c r="F46" s="508" t="s">
        <v>34</v>
      </c>
      <c r="G46" s="524" t="s">
        <v>257</v>
      </c>
      <c r="H46" s="500">
        <v>934</v>
      </c>
      <c r="I46" s="188">
        <v>97</v>
      </c>
      <c r="J46" s="430">
        <f>+H46/I46</f>
        <v>9.6288659793814428</v>
      </c>
      <c r="K46" s="429">
        <v>1062</v>
      </c>
      <c r="L46" s="188">
        <v>78</v>
      </c>
      <c r="M46" s="430">
        <f>+K46/L46</f>
        <v>13.615384615384615</v>
      </c>
      <c r="N46" s="429">
        <v>2343</v>
      </c>
      <c r="O46" s="188">
        <v>145</v>
      </c>
      <c r="P46" s="430">
        <f>+N46/O46</f>
        <v>16.158620689655173</v>
      </c>
      <c r="Q46" s="376">
        <f t="shared" si="63"/>
        <v>4339</v>
      </c>
      <c r="R46" s="376">
        <f t="shared" si="64"/>
        <v>320</v>
      </c>
      <c r="S46" s="374">
        <f>+Q46/R46</f>
        <v>13.559374999999999</v>
      </c>
      <c r="T46" s="537">
        <v>2584</v>
      </c>
      <c r="U46" s="199">
        <v>119</v>
      </c>
      <c r="V46" s="430">
        <f>+T46/U46</f>
        <v>21.714285714285715</v>
      </c>
      <c r="W46" s="429">
        <v>2043</v>
      </c>
      <c r="X46" s="188">
        <v>238</v>
      </c>
      <c r="Y46" s="430">
        <f>+W46/X46</f>
        <v>8.5840336134453779</v>
      </c>
      <c r="Z46" s="429">
        <v>2350</v>
      </c>
      <c r="AA46" s="188">
        <v>250</v>
      </c>
      <c r="AB46" s="363">
        <f>+Z46/AA46</f>
        <v>9.4</v>
      </c>
      <c r="AC46" s="374">
        <f t="shared" si="29"/>
        <v>6977</v>
      </c>
      <c r="AD46" s="374">
        <f>+U46+X46+AA46</f>
        <v>607</v>
      </c>
      <c r="AE46" s="374">
        <f>+AC46/AD46</f>
        <v>11.494233937397034</v>
      </c>
      <c r="AF46" s="429">
        <v>652</v>
      </c>
      <c r="AG46" s="188">
        <v>179</v>
      </c>
      <c r="AH46" s="430">
        <f>+AF46/AG46</f>
        <v>3.6424581005586592</v>
      </c>
      <c r="AI46" s="429">
        <v>796</v>
      </c>
      <c r="AJ46" s="188">
        <v>156</v>
      </c>
      <c r="AK46" s="430">
        <f>+AI46/AJ46</f>
        <v>5.1025641025641022</v>
      </c>
      <c r="AL46" s="429">
        <v>1046</v>
      </c>
      <c r="AM46" s="188">
        <v>125</v>
      </c>
      <c r="AN46" s="430">
        <f>+AL46/AM46</f>
        <v>8.3680000000000003</v>
      </c>
      <c r="AO46" s="374">
        <f t="shared" si="34"/>
        <v>2494</v>
      </c>
      <c r="AP46" s="374">
        <f>+AG46+AJ46+AM46</f>
        <v>460</v>
      </c>
      <c r="AQ46" s="374">
        <f>+AO46/AP46</f>
        <v>5.4217391304347826</v>
      </c>
      <c r="AR46" s="429">
        <v>392</v>
      </c>
      <c r="AS46" s="188">
        <v>138</v>
      </c>
      <c r="AT46" s="430">
        <f>+AR46/AS46</f>
        <v>2.8405797101449277</v>
      </c>
      <c r="AU46" s="429">
        <v>348</v>
      </c>
      <c r="AV46" s="188">
        <v>126</v>
      </c>
      <c r="AW46" s="430">
        <f>+AU46/AV46</f>
        <v>2.7619047619047619</v>
      </c>
      <c r="AX46" s="429">
        <v>287</v>
      </c>
      <c r="AY46" s="188">
        <v>117</v>
      </c>
      <c r="AZ46" s="430">
        <f>+AX46/AY46</f>
        <v>2.4529914529914532</v>
      </c>
      <c r="BA46" s="374">
        <f t="shared" si="39"/>
        <v>1027</v>
      </c>
      <c r="BB46" s="374">
        <f t="shared" si="40"/>
        <v>381</v>
      </c>
      <c r="BC46" s="374">
        <f>+BA46/BB46</f>
        <v>2.6955380577427821</v>
      </c>
      <c r="BD46" s="381">
        <f t="shared" si="65"/>
        <v>14837</v>
      </c>
      <c r="BE46" s="381">
        <f t="shared" si="66"/>
        <v>1768</v>
      </c>
      <c r="BF46" s="381">
        <f>+BD46/BE46</f>
        <v>8.391968325791856</v>
      </c>
    </row>
    <row r="47" spans="1:58" ht="74.25" customHeight="1" thickBot="1" x14ac:dyDescent="0.25">
      <c r="A47" s="455" t="s">
        <v>195</v>
      </c>
      <c r="B47" s="461" t="s">
        <v>494</v>
      </c>
      <c r="C47" s="465"/>
      <c r="D47" s="473" t="s">
        <v>170</v>
      </c>
      <c r="E47" s="473" t="s">
        <v>495</v>
      </c>
      <c r="F47" s="508" t="s">
        <v>34</v>
      </c>
      <c r="G47" s="524" t="s">
        <v>257</v>
      </c>
      <c r="H47" s="500">
        <v>196</v>
      </c>
      <c r="I47" s="188">
        <v>16</v>
      </c>
      <c r="J47" s="430">
        <f>H47/I47</f>
        <v>12.25</v>
      </c>
      <c r="K47" s="429">
        <v>515</v>
      </c>
      <c r="L47" s="188">
        <v>39</v>
      </c>
      <c r="M47" s="430">
        <f>K47/L47</f>
        <v>13.205128205128204</v>
      </c>
      <c r="N47" s="429">
        <v>1306</v>
      </c>
      <c r="O47" s="188">
        <v>74</v>
      </c>
      <c r="P47" s="430">
        <f>N47/O47</f>
        <v>17.648648648648649</v>
      </c>
      <c r="Q47" s="376">
        <f t="shared" si="63"/>
        <v>2017</v>
      </c>
      <c r="R47" s="376">
        <f t="shared" si="64"/>
        <v>129</v>
      </c>
      <c r="S47" s="374">
        <f t="shared" si="3"/>
        <v>15.635658914728682</v>
      </c>
      <c r="T47" s="537">
        <v>714</v>
      </c>
      <c r="U47" s="199">
        <v>35</v>
      </c>
      <c r="V47" s="430">
        <f>T47/U47</f>
        <v>20.399999999999999</v>
      </c>
      <c r="W47" s="429">
        <v>983</v>
      </c>
      <c r="X47" s="188">
        <v>54</v>
      </c>
      <c r="Y47" s="430">
        <f>W47/X47</f>
        <v>18.203703703703702</v>
      </c>
      <c r="Z47" s="429">
        <v>319</v>
      </c>
      <c r="AA47" s="188">
        <v>13</v>
      </c>
      <c r="AB47" s="363">
        <f>Z47/AA47</f>
        <v>24.53846153846154</v>
      </c>
      <c r="AC47" s="374">
        <f t="shared" si="29"/>
        <v>2016</v>
      </c>
      <c r="AD47" s="374">
        <f t="shared" si="30"/>
        <v>102</v>
      </c>
      <c r="AE47" s="374">
        <f t="shared" si="8"/>
        <v>19.764705882352942</v>
      </c>
      <c r="AF47" s="429">
        <v>148</v>
      </c>
      <c r="AG47" s="188">
        <v>11</v>
      </c>
      <c r="AH47" s="430">
        <f>AF47/AG47</f>
        <v>13.454545454545455</v>
      </c>
      <c r="AI47" s="429">
        <v>228</v>
      </c>
      <c r="AJ47" s="188">
        <v>40</v>
      </c>
      <c r="AK47" s="430">
        <f>AI47/AJ47</f>
        <v>5.7</v>
      </c>
      <c r="AL47" s="429">
        <v>773</v>
      </c>
      <c r="AM47" s="188">
        <v>87</v>
      </c>
      <c r="AN47" s="430">
        <f>AL47/AM47</f>
        <v>8.8850574712643677</v>
      </c>
      <c r="AO47" s="374">
        <f t="shared" si="34"/>
        <v>1149</v>
      </c>
      <c r="AP47" s="374">
        <f t="shared" si="35"/>
        <v>138</v>
      </c>
      <c r="AQ47" s="374">
        <f t="shared" si="13"/>
        <v>8.3260869565217384</v>
      </c>
      <c r="AR47" s="429">
        <v>646</v>
      </c>
      <c r="AS47" s="188">
        <v>90</v>
      </c>
      <c r="AT47" s="430">
        <f>AR47/AS47</f>
        <v>7.177777777777778</v>
      </c>
      <c r="AU47" s="429">
        <v>910</v>
      </c>
      <c r="AV47" s="188">
        <v>125</v>
      </c>
      <c r="AW47" s="430">
        <f>AU47/AV47</f>
        <v>7.28</v>
      </c>
      <c r="AX47" s="429">
        <v>634</v>
      </c>
      <c r="AY47" s="188">
        <v>94</v>
      </c>
      <c r="AZ47" s="430">
        <f>AX47/AY47</f>
        <v>6.7446808510638299</v>
      </c>
      <c r="BA47" s="374">
        <f t="shared" si="39"/>
        <v>2190</v>
      </c>
      <c r="BB47" s="374">
        <f t="shared" si="40"/>
        <v>309</v>
      </c>
      <c r="BC47" s="374">
        <f t="shared" si="18"/>
        <v>7.0873786407766994</v>
      </c>
      <c r="BD47" s="381">
        <f t="shared" si="65"/>
        <v>7372</v>
      </c>
      <c r="BE47" s="381">
        <f t="shared" si="66"/>
        <v>678</v>
      </c>
      <c r="BF47" s="381">
        <f t="shared" si="20"/>
        <v>10.873156342182892</v>
      </c>
    </row>
    <row r="48" spans="1:58" ht="74.25" customHeight="1" thickBot="1" x14ac:dyDescent="0.25">
      <c r="A48" s="455" t="s">
        <v>195</v>
      </c>
      <c r="B48" s="461" t="s">
        <v>545</v>
      </c>
      <c r="C48" s="465"/>
      <c r="D48" s="473" t="s">
        <v>147</v>
      </c>
      <c r="E48" s="473" t="s">
        <v>546</v>
      </c>
      <c r="F48" s="508" t="s">
        <v>34</v>
      </c>
      <c r="G48" s="524" t="s">
        <v>256</v>
      </c>
      <c r="H48" s="500">
        <v>492</v>
      </c>
      <c r="I48" s="188">
        <v>48</v>
      </c>
      <c r="J48" s="430">
        <f>H48/I48</f>
        <v>10.25</v>
      </c>
      <c r="K48" s="429">
        <v>276</v>
      </c>
      <c r="L48" s="188">
        <v>26</v>
      </c>
      <c r="M48" s="430">
        <f>K48/L48</f>
        <v>10.615384615384615</v>
      </c>
      <c r="N48" s="429">
        <v>951</v>
      </c>
      <c r="O48" s="188">
        <v>46</v>
      </c>
      <c r="P48" s="430">
        <f>N48/O48</f>
        <v>20.673913043478262</v>
      </c>
      <c r="Q48" s="376">
        <f t="shared" si="63"/>
        <v>1719</v>
      </c>
      <c r="R48" s="376">
        <f t="shared" si="64"/>
        <v>120</v>
      </c>
      <c r="S48" s="374">
        <f>+Q48/R48</f>
        <v>14.324999999999999</v>
      </c>
      <c r="T48" s="537">
        <v>785</v>
      </c>
      <c r="U48" s="199">
        <v>24</v>
      </c>
      <c r="V48" s="430">
        <f>T48/U48</f>
        <v>32.708333333333336</v>
      </c>
      <c r="W48" s="429">
        <v>427</v>
      </c>
      <c r="X48" s="188">
        <v>20</v>
      </c>
      <c r="Y48" s="430">
        <f>W48/X48</f>
        <v>21.35</v>
      </c>
      <c r="Z48" s="429">
        <v>75</v>
      </c>
      <c r="AA48" s="188">
        <v>10</v>
      </c>
      <c r="AB48" s="363">
        <f>Z48/AA48</f>
        <v>7.5</v>
      </c>
      <c r="AC48" s="374">
        <f t="shared" si="29"/>
        <v>1287</v>
      </c>
      <c r="AD48" s="374">
        <f>+U48+X48+AA48</f>
        <v>54</v>
      </c>
      <c r="AE48" s="374">
        <f>+AC48/AD48</f>
        <v>23.833333333333332</v>
      </c>
      <c r="AF48" s="429">
        <v>29</v>
      </c>
      <c r="AG48" s="188">
        <v>12</v>
      </c>
      <c r="AH48" s="430">
        <f>AF48/AG48</f>
        <v>2.4166666666666665</v>
      </c>
      <c r="AI48" s="429">
        <v>20</v>
      </c>
      <c r="AJ48" s="188">
        <v>5</v>
      </c>
      <c r="AK48" s="430">
        <f>AI48/AJ48</f>
        <v>4</v>
      </c>
      <c r="AL48" s="429">
        <v>153</v>
      </c>
      <c r="AM48" s="188">
        <v>32</v>
      </c>
      <c r="AN48" s="430">
        <f>AL48/AM48</f>
        <v>4.78125</v>
      </c>
      <c r="AO48" s="374">
        <f t="shared" si="34"/>
        <v>202</v>
      </c>
      <c r="AP48" s="374">
        <f>+AG48+AJ48+AM48</f>
        <v>49</v>
      </c>
      <c r="AQ48" s="374">
        <f>+AO48/AP48</f>
        <v>4.1224489795918364</v>
      </c>
      <c r="AR48" s="429">
        <v>38</v>
      </c>
      <c r="AS48" s="188">
        <v>21</v>
      </c>
      <c r="AT48" s="430">
        <f>AR48/AS48</f>
        <v>1.8095238095238095</v>
      </c>
      <c r="AU48" s="429">
        <v>47</v>
      </c>
      <c r="AV48" s="188">
        <v>20</v>
      </c>
      <c r="AW48" s="430">
        <f>AU48/AV48</f>
        <v>2.35</v>
      </c>
      <c r="AX48" s="429">
        <v>59</v>
      </c>
      <c r="AY48" s="188">
        <v>24</v>
      </c>
      <c r="AZ48" s="430">
        <f>AX48/AY48</f>
        <v>2.4583333333333335</v>
      </c>
      <c r="BA48" s="374">
        <f t="shared" si="39"/>
        <v>144</v>
      </c>
      <c r="BB48" s="374">
        <f t="shared" si="40"/>
        <v>65</v>
      </c>
      <c r="BC48" s="374">
        <f>+BA48/BB48</f>
        <v>2.2153846153846155</v>
      </c>
      <c r="BD48" s="381">
        <f t="shared" si="65"/>
        <v>3352</v>
      </c>
      <c r="BE48" s="381">
        <f t="shared" si="66"/>
        <v>288</v>
      </c>
      <c r="BF48" s="381">
        <f>+BD48/BE48</f>
        <v>11.638888888888889</v>
      </c>
    </row>
    <row r="49" spans="1:58" ht="63.75" customHeight="1" thickBot="1" x14ac:dyDescent="0.25">
      <c r="A49" s="455" t="s">
        <v>195</v>
      </c>
      <c r="B49" s="461" t="s">
        <v>148</v>
      </c>
      <c r="C49" s="465"/>
      <c r="D49" s="473" t="s">
        <v>149</v>
      </c>
      <c r="E49" s="473" t="s">
        <v>150</v>
      </c>
      <c r="F49" s="508" t="s">
        <v>34</v>
      </c>
      <c r="G49" s="524" t="s">
        <v>256</v>
      </c>
      <c r="H49" s="500">
        <v>8989</v>
      </c>
      <c r="I49" s="188">
        <v>1864</v>
      </c>
      <c r="J49" s="430">
        <f>+H49/I49</f>
        <v>4.8224248927038627</v>
      </c>
      <c r="K49" s="429">
        <v>9690</v>
      </c>
      <c r="L49" s="188">
        <v>1493</v>
      </c>
      <c r="M49" s="430">
        <f>+K49/L49</f>
        <v>6.4902880107166778</v>
      </c>
      <c r="N49" s="429">
        <v>13865</v>
      </c>
      <c r="O49" s="188">
        <v>1790</v>
      </c>
      <c r="P49" s="430">
        <f>+N49/O49</f>
        <v>7.7458100558659222</v>
      </c>
      <c r="Q49" s="376">
        <f t="shared" si="63"/>
        <v>32544</v>
      </c>
      <c r="R49" s="376">
        <f t="shared" si="64"/>
        <v>5147</v>
      </c>
      <c r="S49" s="374">
        <f t="shared" si="3"/>
        <v>6.3229065475033996</v>
      </c>
      <c r="T49" s="537">
        <v>20214</v>
      </c>
      <c r="U49" s="199">
        <v>1700</v>
      </c>
      <c r="V49" s="430">
        <f>+T49/U49</f>
        <v>11.890588235294118</v>
      </c>
      <c r="W49" s="429">
        <v>15804</v>
      </c>
      <c r="X49" s="188">
        <v>1867</v>
      </c>
      <c r="Y49" s="430">
        <f>+W49/X49</f>
        <v>8.4649169791108729</v>
      </c>
      <c r="Z49" s="429">
        <v>13980</v>
      </c>
      <c r="AA49" s="188">
        <v>1815</v>
      </c>
      <c r="AB49" s="363">
        <f>+Z49/AA49</f>
        <v>7.7024793388429753</v>
      </c>
      <c r="AC49" s="374">
        <f t="shared" si="29"/>
        <v>49998</v>
      </c>
      <c r="AD49" s="374">
        <f t="shared" si="30"/>
        <v>5382</v>
      </c>
      <c r="AE49" s="374">
        <f t="shared" si="8"/>
        <v>9.2898550724637676</v>
      </c>
      <c r="AF49" s="429">
        <v>16152</v>
      </c>
      <c r="AG49" s="188">
        <v>1855</v>
      </c>
      <c r="AH49" s="430">
        <f>+AF49/AG49</f>
        <v>8.7072776280323456</v>
      </c>
      <c r="AI49" s="429">
        <v>7139</v>
      </c>
      <c r="AJ49" s="188">
        <v>2043</v>
      </c>
      <c r="AK49" s="430">
        <f>+AI49/AJ49</f>
        <v>3.4943710230053844</v>
      </c>
      <c r="AL49" s="429">
        <v>6870</v>
      </c>
      <c r="AM49" s="188">
        <v>2056</v>
      </c>
      <c r="AN49" s="430">
        <f>+AL49/AM49</f>
        <v>3.3414396887159534</v>
      </c>
      <c r="AO49" s="374">
        <f t="shared" si="34"/>
        <v>30161</v>
      </c>
      <c r="AP49" s="374">
        <f t="shared" si="35"/>
        <v>5954</v>
      </c>
      <c r="AQ49" s="374">
        <f t="shared" si="13"/>
        <v>5.065670137722539</v>
      </c>
      <c r="AR49" s="429">
        <v>8705</v>
      </c>
      <c r="AS49" s="188">
        <v>1401</v>
      </c>
      <c r="AT49" s="430">
        <f>+AR49/AS49</f>
        <v>6.2134189864382581</v>
      </c>
      <c r="AU49" s="429">
        <v>14073</v>
      </c>
      <c r="AV49" s="188">
        <v>1921</v>
      </c>
      <c r="AW49" s="430">
        <f>+AU49/AV49</f>
        <v>7.3258719416970326</v>
      </c>
      <c r="AX49" s="429">
        <v>4615</v>
      </c>
      <c r="AY49" s="188">
        <v>2015</v>
      </c>
      <c r="AZ49" s="430">
        <f>+AX49/AY49</f>
        <v>2.2903225806451615</v>
      </c>
      <c r="BA49" s="374">
        <f t="shared" si="39"/>
        <v>27393</v>
      </c>
      <c r="BB49" s="374">
        <f t="shared" si="40"/>
        <v>5337</v>
      </c>
      <c r="BC49" s="374">
        <f t="shared" si="18"/>
        <v>5.1326587970770099</v>
      </c>
      <c r="BD49" s="381">
        <f t="shared" si="65"/>
        <v>140096</v>
      </c>
      <c r="BE49" s="381">
        <f t="shared" si="66"/>
        <v>21820</v>
      </c>
      <c r="BF49" s="381">
        <f t="shared" si="20"/>
        <v>6.4205316223648028</v>
      </c>
    </row>
    <row r="50" spans="1:58" ht="61.5" customHeight="1" thickBot="1" x14ac:dyDescent="0.25">
      <c r="A50" s="455" t="s">
        <v>195</v>
      </c>
      <c r="B50" s="461" t="s">
        <v>151</v>
      </c>
      <c r="C50" s="465"/>
      <c r="D50" s="473" t="s">
        <v>152</v>
      </c>
      <c r="E50" s="473" t="s">
        <v>153</v>
      </c>
      <c r="F50" s="508" t="s">
        <v>34</v>
      </c>
      <c r="G50" s="524" t="s">
        <v>256</v>
      </c>
      <c r="H50" s="500">
        <v>424</v>
      </c>
      <c r="I50" s="188">
        <v>514</v>
      </c>
      <c r="J50" s="430">
        <f>+H50/I50</f>
        <v>0.82490272373540852</v>
      </c>
      <c r="K50" s="429">
        <v>320</v>
      </c>
      <c r="L50" s="188">
        <v>107</v>
      </c>
      <c r="M50" s="430">
        <f>+K50/L50</f>
        <v>2.9906542056074765</v>
      </c>
      <c r="N50" s="429"/>
      <c r="O50" s="188"/>
      <c r="P50" s="430" t="e">
        <f>+N50/O50</f>
        <v>#DIV/0!</v>
      </c>
      <c r="Q50" s="376">
        <f t="shared" si="63"/>
        <v>744</v>
      </c>
      <c r="R50" s="376">
        <f t="shared" si="64"/>
        <v>621</v>
      </c>
      <c r="S50" s="374">
        <f t="shared" si="3"/>
        <v>1.1980676328502415</v>
      </c>
      <c r="T50" s="537"/>
      <c r="U50" s="199"/>
      <c r="V50" s="430" t="e">
        <f>+T50/U50</f>
        <v>#DIV/0!</v>
      </c>
      <c r="W50" s="429">
        <v>54</v>
      </c>
      <c r="X50" s="188">
        <v>59</v>
      </c>
      <c r="Y50" s="430">
        <f>+W50/X50</f>
        <v>0.9152542372881356</v>
      </c>
      <c r="Z50" s="429"/>
      <c r="AA50" s="188">
        <v>67</v>
      </c>
      <c r="AB50" s="363">
        <f>+Z50/AA50</f>
        <v>0</v>
      </c>
      <c r="AC50" s="374">
        <f t="shared" si="29"/>
        <v>54</v>
      </c>
      <c r="AD50" s="374">
        <f t="shared" si="30"/>
        <v>126</v>
      </c>
      <c r="AE50" s="374">
        <f t="shared" si="8"/>
        <v>0.42857142857142855</v>
      </c>
      <c r="AF50" s="429"/>
      <c r="AG50" s="188"/>
      <c r="AH50" s="430" t="e">
        <f>+AF50/AG50</f>
        <v>#DIV/0!</v>
      </c>
      <c r="AI50" s="429"/>
      <c r="AJ50" s="188"/>
      <c r="AK50" s="430" t="e">
        <f>+AI50/AJ50</f>
        <v>#DIV/0!</v>
      </c>
      <c r="AL50" s="429">
        <v>0</v>
      </c>
      <c r="AM50" s="188">
        <v>153</v>
      </c>
      <c r="AN50" s="430">
        <f>+AL50/AM50</f>
        <v>0</v>
      </c>
      <c r="AO50" s="374">
        <f t="shared" si="34"/>
        <v>0</v>
      </c>
      <c r="AP50" s="374">
        <f t="shared" si="35"/>
        <v>153</v>
      </c>
      <c r="AQ50" s="374">
        <f t="shared" si="13"/>
        <v>0</v>
      </c>
      <c r="AR50" s="429">
        <v>116</v>
      </c>
      <c r="AS50" s="188">
        <v>310</v>
      </c>
      <c r="AT50" s="430">
        <f>+AR50/AS50</f>
        <v>0.37419354838709679</v>
      </c>
      <c r="AU50" s="429">
        <v>538</v>
      </c>
      <c r="AV50" s="188">
        <v>426</v>
      </c>
      <c r="AW50" s="430">
        <f>+AU50/AV50</f>
        <v>1.2629107981220657</v>
      </c>
      <c r="AX50" s="429">
        <v>294</v>
      </c>
      <c r="AY50" s="188">
        <v>533</v>
      </c>
      <c r="AZ50" s="430">
        <f>+AX50/AY50</f>
        <v>0.55159474671669795</v>
      </c>
      <c r="BA50" s="374">
        <f t="shared" si="39"/>
        <v>948</v>
      </c>
      <c r="BB50" s="374">
        <f t="shared" si="40"/>
        <v>1269</v>
      </c>
      <c r="BC50" s="374">
        <f t="shared" si="18"/>
        <v>0.74704491725768318</v>
      </c>
      <c r="BD50" s="381">
        <f t="shared" si="65"/>
        <v>1746</v>
      </c>
      <c r="BE50" s="381">
        <f t="shared" si="66"/>
        <v>2169</v>
      </c>
      <c r="BF50" s="381">
        <f t="shared" si="20"/>
        <v>0.80497925311203322</v>
      </c>
    </row>
    <row r="51" spans="1:58" ht="51.75" customHeight="1" thickBot="1" x14ac:dyDescent="0.25">
      <c r="A51" s="455" t="s">
        <v>195</v>
      </c>
      <c r="B51" s="461" t="s">
        <v>154</v>
      </c>
      <c r="C51" s="465"/>
      <c r="D51" s="473" t="s">
        <v>155</v>
      </c>
      <c r="E51" s="473" t="s">
        <v>156</v>
      </c>
      <c r="F51" s="508" t="s">
        <v>34</v>
      </c>
      <c r="G51" s="524" t="s">
        <v>261</v>
      </c>
      <c r="H51" s="515">
        <v>3837</v>
      </c>
      <c r="I51" s="188">
        <v>3837</v>
      </c>
      <c r="J51" s="431">
        <f>+H51/I51</f>
        <v>1</v>
      </c>
      <c r="K51" s="432">
        <v>3385</v>
      </c>
      <c r="L51" s="188">
        <v>3385</v>
      </c>
      <c r="M51" s="431">
        <f>+K51/L51</f>
        <v>1</v>
      </c>
      <c r="N51" s="432">
        <v>3920</v>
      </c>
      <c r="O51" s="188">
        <v>3920</v>
      </c>
      <c r="P51" s="431">
        <f>+N51/O51</f>
        <v>1</v>
      </c>
      <c r="Q51" s="376">
        <f t="shared" si="63"/>
        <v>11142</v>
      </c>
      <c r="R51" s="376">
        <f t="shared" si="64"/>
        <v>11142</v>
      </c>
      <c r="S51" s="374">
        <f t="shared" si="3"/>
        <v>1</v>
      </c>
      <c r="T51" s="538">
        <v>4069</v>
      </c>
      <c r="U51" s="199">
        <v>4069</v>
      </c>
      <c r="V51" s="431">
        <f>+T51/U51</f>
        <v>1</v>
      </c>
      <c r="W51" s="432">
        <v>4371</v>
      </c>
      <c r="X51" s="188">
        <v>4371</v>
      </c>
      <c r="Y51" s="431">
        <f>+W51/X51</f>
        <v>1</v>
      </c>
      <c r="Z51" s="432">
        <v>4322</v>
      </c>
      <c r="AA51" s="188">
        <v>4322</v>
      </c>
      <c r="AB51" s="364">
        <f>+Z51/AA51</f>
        <v>1</v>
      </c>
      <c r="AC51" s="374">
        <f t="shared" si="29"/>
        <v>12762</v>
      </c>
      <c r="AD51" s="374">
        <f t="shared" si="30"/>
        <v>12762</v>
      </c>
      <c r="AE51" s="374">
        <f t="shared" si="8"/>
        <v>1</v>
      </c>
      <c r="AF51" s="432">
        <v>4400</v>
      </c>
      <c r="AG51" s="188">
        <v>4400</v>
      </c>
      <c r="AH51" s="431">
        <f>+AF51/AG51</f>
        <v>1</v>
      </c>
      <c r="AI51" s="432">
        <v>4553</v>
      </c>
      <c r="AJ51" s="188">
        <v>4553</v>
      </c>
      <c r="AK51" s="431">
        <f>+AI51/AJ51</f>
        <v>1</v>
      </c>
      <c r="AL51" s="432">
        <v>4705</v>
      </c>
      <c r="AM51" s="188">
        <v>4618</v>
      </c>
      <c r="AN51" s="431">
        <f>+AL51/AM51</f>
        <v>1.0188393243828497</v>
      </c>
      <c r="AO51" s="374">
        <f t="shared" si="34"/>
        <v>13658</v>
      </c>
      <c r="AP51" s="374">
        <f t="shared" si="35"/>
        <v>13571</v>
      </c>
      <c r="AQ51" s="374">
        <f t="shared" si="13"/>
        <v>1.0064107287598556</v>
      </c>
      <c r="AR51" s="432">
        <v>4482</v>
      </c>
      <c r="AS51" s="188">
        <v>4482</v>
      </c>
      <c r="AT51" s="431">
        <f>+AR51/AS51</f>
        <v>1</v>
      </c>
      <c r="AU51" s="432">
        <v>4317</v>
      </c>
      <c r="AV51" s="188">
        <v>4237</v>
      </c>
      <c r="AW51" s="431">
        <f>+AU51/AV51</f>
        <v>1.0188812839273071</v>
      </c>
      <c r="AX51" s="432">
        <v>4086</v>
      </c>
      <c r="AY51" s="188">
        <v>4086</v>
      </c>
      <c r="AZ51" s="431">
        <f>+AX51/AY51</f>
        <v>1</v>
      </c>
      <c r="BA51" s="374">
        <f t="shared" si="39"/>
        <v>12885</v>
      </c>
      <c r="BB51" s="374">
        <f t="shared" si="40"/>
        <v>12805</v>
      </c>
      <c r="BC51" s="374">
        <f t="shared" si="18"/>
        <v>1.0062475595470519</v>
      </c>
      <c r="BD51" s="381">
        <f t="shared" si="65"/>
        <v>50447</v>
      </c>
      <c r="BE51" s="381">
        <f t="shared" si="66"/>
        <v>50280</v>
      </c>
      <c r="BF51" s="381">
        <f t="shared" si="20"/>
        <v>1.0033214001591091</v>
      </c>
    </row>
    <row r="52" spans="1:58" s="615" customFormat="1" ht="43.5" customHeight="1" thickBot="1" x14ac:dyDescent="0.25">
      <c r="A52" s="602" t="s">
        <v>195</v>
      </c>
      <c r="B52" s="603" t="s">
        <v>443</v>
      </c>
      <c r="C52" s="618"/>
      <c r="D52" s="605" t="s">
        <v>157</v>
      </c>
      <c r="E52" s="605" t="s">
        <v>158</v>
      </c>
      <c r="F52" s="606" t="s">
        <v>138</v>
      </c>
      <c r="G52" s="607" t="s">
        <v>648</v>
      </c>
      <c r="H52" s="608">
        <v>2</v>
      </c>
      <c r="I52" s="609">
        <v>496</v>
      </c>
      <c r="J52" s="622">
        <f>H52/I52*100</f>
        <v>0.40322580645161288</v>
      </c>
      <c r="K52" s="611">
        <v>3</v>
      </c>
      <c r="L52" s="609">
        <v>424</v>
      </c>
      <c r="M52" s="622">
        <f>K52/L52*100</f>
        <v>0.70754716981132082</v>
      </c>
      <c r="N52" s="609">
        <v>3</v>
      </c>
      <c r="O52" s="609">
        <v>624</v>
      </c>
      <c r="P52" s="622">
        <f>N52/O52*100</f>
        <v>0.48076923076923078</v>
      </c>
      <c r="Q52" s="612">
        <f t="shared" si="63"/>
        <v>8</v>
      </c>
      <c r="R52" s="612">
        <f t="shared" si="64"/>
        <v>1544</v>
      </c>
      <c r="S52" s="613">
        <f t="shared" si="3"/>
        <v>5.1813471502590676E-3</v>
      </c>
      <c r="T52" s="611">
        <v>2</v>
      </c>
      <c r="U52" s="609">
        <v>696</v>
      </c>
      <c r="V52" s="622">
        <f>T52/U52*100</f>
        <v>0.28735632183908044</v>
      </c>
      <c r="W52" s="611"/>
      <c r="X52" s="609">
        <v>638</v>
      </c>
      <c r="Y52" s="622">
        <f>W52/X52*100</f>
        <v>0</v>
      </c>
      <c r="Z52" s="611">
        <v>1</v>
      </c>
      <c r="AA52" s="609">
        <v>705</v>
      </c>
      <c r="AB52" s="623">
        <f>Z52/AA52*100</f>
        <v>0.14184397163120568</v>
      </c>
      <c r="AC52" s="613">
        <f t="shared" si="29"/>
        <v>3</v>
      </c>
      <c r="AD52" s="613">
        <f t="shared" si="30"/>
        <v>2039</v>
      </c>
      <c r="AE52" s="613">
        <f t="shared" si="8"/>
        <v>1.4713094654242277E-3</v>
      </c>
      <c r="AF52" s="611">
        <v>0</v>
      </c>
      <c r="AG52" s="609">
        <v>708</v>
      </c>
      <c r="AH52" s="622">
        <f>AF52/AG52*100</f>
        <v>0</v>
      </c>
      <c r="AI52" s="611">
        <v>5</v>
      </c>
      <c r="AJ52" s="609">
        <v>667</v>
      </c>
      <c r="AK52" s="622">
        <f>AI52/AJ52*100</f>
        <v>0.7496251874062968</v>
      </c>
      <c r="AL52" s="611">
        <v>2</v>
      </c>
      <c r="AM52" s="609">
        <v>688</v>
      </c>
      <c r="AN52" s="622">
        <f>AL52/AM52*100</f>
        <v>0.29069767441860467</v>
      </c>
      <c r="AO52" s="613">
        <f t="shared" si="34"/>
        <v>7</v>
      </c>
      <c r="AP52" s="613">
        <f t="shared" si="35"/>
        <v>2063</v>
      </c>
      <c r="AQ52" s="613">
        <f t="shared" si="13"/>
        <v>3.3931168201648087E-3</v>
      </c>
      <c r="AR52" s="611">
        <v>4</v>
      </c>
      <c r="AS52" s="609">
        <v>713</v>
      </c>
      <c r="AT52" s="622">
        <f>AR52/AS52*100</f>
        <v>0.56100981767180924</v>
      </c>
      <c r="AU52" s="611">
        <v>3</v>
      </c>
      <c r="AV52" s="609">
        <v>713</v>
      </c>
      <c r="AW52" s="622">
        <f>AU52/AV52*100</f>
        <v>0.42075736325385693</v>
      </c>
      <c r="AX52" s="611">
        <v>7</v>
      </c>
      <c r="AY52" s="609">
        <v>613</v>
      </c>
      <c r="AZ52" s="622">
        <f>AX52/AY52*100</f>
        <v>1.1419249592169658</v>
      </c>
      <c r="BA52" s="613">
        <f t="shared" si="39"/>
        <v>14</v>
      </c>
      <c r="BB52" s="613">
        <f t="shared" si="40"/>
        <v>2039</v>
      </c>
      <c r="BC52" s="613">
        <f t="shared" si="18"/>
        <v>6.8661108386463953E-3</v>
      </c>
      <c r="BD52" s="613">
        <f t="shared" si="65"/>
        <v>32</v>
      </c>
      <c r="BE52" s="613">
        <f t="shared" si="66"/>
        <v>7685</v>
      </c>
      <c r="BF52" s="613">
        <f t="shared" si="20"/>
        <v>4.1639557579700717E-3</v>
      </c>
    </row>
    <row r="53" spans="1:58" ht="60" customHeight="1" thickBot="1" x14ac:dyDescent="0.25">
      <c r="A53" s="455" t="s">
        <v>195</v>
      </c>
      <c r="B53" s="461" t="s">
        <v>159</v>
      </c>
      <c r="C53" s="465"/>
      <c r="D53" s="473" t="s">
        <v>496</v>
      </c>
      <c r="E53" s="473" t="s">
        <v>497</v>
      </c>
      <c r="F53" s="508" t="s">
        <v>47</v>
      </c>
      <c r="G53" s="524" t="s">
        <v>649</v>
      </c>
      <c r="H53" s="500">
        <v>41460</v>
      </c>
      <c r="I53" s="188">
        <v>1003</v>
      </c>
      <c r="J53" s="430">
        <f>+H53/I53</f>
        <v>41.335992023928213</v>
      </c>
      <c r="K53" s="429">
        <v>26012</v>
      </c>
      <c r="L53" s="188">
        <v>600</v>
      </c>
      <c r="M53" s="430">
        <f>+K53/L53</f>
        <v>43.353333333333332</v>
      </c>
      <c r="N53" s="199">
        <v>45036</v>
      </c>
      <c r="O53" s="199">
        <v>890</v>
      </c>
      <c r="P53" s="430">
        <f>+N53/O53</f>
        <v>50.602247191011237</v>
      </c>
      <c r="Q53" s="376">
        <f t="shared" si="63"/>
        <v>112508</v>
      </c>
      <c r="R53" s="376">
        <f t="shared" si="64"/>
        <v>2493</v>
      </c>
      <c r="S53" s="374">
        <f t="shared" si="3"/>
        <v>45.129562775772165</v>
      </c>
      <c r="T53" s="537">
        <v>40608</v>
      </c>
      <c r="U53" s="199">
        <v>867</v>
      </c>
      <c r="V53" s="430">
        <f>+T53/U53</f>
        <v>46.837370242214533</v>
      </c>
      <c r="W53" s="429">
        <v>33217</v>
      </c>
      <c r="X53" s="188">
        <v>702</v>
      </c>
      <c r="Y53" s="430">
        <f>+W53/X53</f>
        <v>47.317663817663821</v>
      </c>
      <c r="Z53" s="429">
        <v>38155</v>
      </c>
      <c r="AA53" s="188">
        <v>794</v>
      </c>
      <c r="AB53" s="363">
        <f>+Z53/AA53</f>
        <v>48.054156171284632</v>
      </c>
      <c r="AC53" s="374">
        <f t="shared" si="29"/>
        <v>111980</v>
      </c>
      <c r="AD53" s="374">
        <f t="shared" si="30"/>
        <v>2363</v>
      </c>
      <c r="AE53" s="374">
        <f t="shared" si="8"/>
        <v>47.38891239949217</v>
      </c>
      <c r="AF53" s="429">
        <v>33337</v>
      </c>
      <c r="AG53" s="188">
        <v>675</v>
      </c>
      <c r="AH53" s="430">
        <f>+AF53/AG53</f>
        <v>49.388148148148147</v>
      </c>
      <c r="AI53" s="594">
        <v>34949</v>
      </c>
      <c r="AJ53" s="188">
        <v>729</v>
      </c>
      <c r="AK53" s="430">
        <f>+AI53/AJ53</f>
        <v>47.941015089163237</v>
      </c>
      <c r="AL53" s="429">
        <v>41655</v>
      </c>
      <c r="AM53" s="188">
        <v>731</v>
      </c>
      <c r="AN53" s="430">
        <f>+AL53/AM53</f>
        <v>56.98358413132695</v>
      </c>
      <c r="AO53" s="374">
        <f t="shared" si="34"/>
        <v>109941</v>
      </c>
      <c r="AP53" s="374">
        <f t="shared" si="35"/>
        <v>2135</v>
      </c>
      <c r="AQ53" s="374">
        <f t="shared" si="13"/>
        <v>51.494613583138175</v>
      </c>
      <c r="AR53" s="429">
        <v>26303</v>
      </c>
      <c r="AS53" s="188">
        <v>536</v>
      </c>
      <c r="AT53" s="430">
        <f>+AR53/AS53</f>
        <v>49.072761194029852</v>
      </c>
      <c r="AU53" s="429">
        <v>19888</v>
      </c>
      <c r="AV53" s="188">
        <v>440</v>
      </c>
      <c r="AW53" s="430">
        <f>+AU53/AV53</f>
        <v>45.2</v>
      </c>
      <c r="AX53" s="429">
        <v>22404</v>
      </c>
      <c r="AY53" s="188">
        <v>495</v>
      </c>
      <c r="AZ53" s="430">
        <f>+AX53/AY53</f>
        <v>45.260606060606058</v>
      </c>
      <c r="BA53" s="374">
        <f t="shared" si="39"/>
        <v>68595</v>
      </c>
      <c r="BB53" s="374">
        <f t="shared" si="40"/>
        <v>1471</v>
      </c>
      <c r="BC53" s="374">
        <f t="shared" si="18"/>
        <v>46.631543167912987</v>
      </c>
      <c r="BD53" s="381">
        <f t="shared" si="65"/>
        <v>403024</v>
      </c>
      <c r="BE53" s="381">
        <f t="shared" si="66"/>
        <v>8462</v>
      </c>
      <c r="BF53" s="381">
        <f t="shared" si="20"/>
        <v>47.627511226660367</v>
      </c>
    </row>
    <row r="54" spans="1:58" ht="69.75" customHeight="1" thickBot="1" x14ac:dyDescent="0.25">
      <c r="A54" s="455" t="s">
        <v>195</v>
      </c>
      <c r="B54" s="461" t="s">
        <v>160</v>
      </c>
      <c r="C54" s="465"/>
      <c r="D54" s="473" t="s">
        <v>644</v>
      </c>
      <c r="E54" s="473" t="s">
        <v>643</v>
      </c>
      <c r="F54" s="508" t="s">
        <v>161</v>
      </c>
      <c r="G54" s="524">
        <v>0</v>
      </c>
      <c r="H54" s="516">
        <v>0</v>
      </c>
      <c r="I54" s="189">
        <v>64</v>
      </c>
      <c r="J54" s="434">
        <f>(H54/I54)*10000</f>
        <v>0</v>
      </c>
      <c r="K54" s="433">
        <v>1</v>
      </c>
      <c r="L54" s="189">
        <v>43</v>
      </c>
      <c r="M54" s="434">
        <f>(K54/L54)*10000</f>
        <v>232.55813953488371</v>
      </c>
      <c r="N54" s="488">
        <v>0</v>
      </c>
      <c r="O54" s="488">
        <v>69</v>
      </c>
      <c r="P54" s="434">
        <f>(N54/O54)*10000</f>
        <v>0</v>
      </c>
      <c r="Q54" s="376">
        <f t="shared" si="63"/>
        <v>1</v>
      </c>
      <c r="R54" s="376">
        <f t="shared" si="64"/>
        <v>176</v>
      </c>
      <c r="S54" s="374">
        <f t="shared" si="3"/>
        <v>5.681818181818182E-3</v>
      </c>
      <c r="T54" s="539">
        <v>0</v>
      </c>
      <c r="U54" s="488">
        <v>83</v>
      </c>
      <c r="V54" s="434">
        <f>(T54/U54)*10000</f>
        <v>0</v>
      </c>
      <c r="W54" s="433">
        <v>0</v>
      </c>
      <c r="X54" s="189">
        <v>74</v>
      </c>
      <c r="Y54" s="434">
        <f>(W54/X54)*10000</f>
        <v>0</v>
      </c>
      <c r="Z54" s="433">
        <v>0</v>
      </c>
      <c r="AA54" s="189">
        <v>66</v>
      </c>
      <c r="AB54" s="365">
        <f>(Z54/AA54)*10000</f>
        <v>0</v>
      </c>
      <c r="AC54" s="374">
        <f t="shared" si="29"/>
        <v>0</v>
      </c>
      <c r="AD54" s="374">
        <f t="shared" si="30"/>
        <v>223</v>
      </c>
      <c r="AE54" s="374">
        <f t="shared" si="8"/>
        <v>0</v>
      </c>
      <c r="AF54" s="433">
        <v>0</v>
      </c>
      <c r="AG54" s="189">
        <v>67</v>
      </c>
      <c r="AH54" s="434">
        <f>(AF54/AG54)*10000</f>
        <v>0</v>
      </c>
      <c r="AI54" s="433">
        <v>0</v>
      </c>
      <c r="AJ54" s="189">
        <v>78</v>
      </c>
      <c r="AK54" s="434">
        <f>(AI54/AJ54)*10000</f>
        <v>0</v>
      </c>
      <c r="AL54" s="433">
        <v>0</v>
      </c>
      <c r="AM54" s="189">
        <v>68</v>
      </c>
      <c r="AN54" s="434">
        <f>(AL54/AM54)*10000</f>
        <v>0</v>
      </c>
      <c r="AO54" s="374">
        <f t="shared" si="34"/>
        <v>0</v>
      </c>
      <c r="AP54" s="374">
        <f t="shared" si="35"/>
        <v>213</v>
      </c>
      <c r="AQ54" s="374">
        <f t="shared" si="13"/>
        <v>0</v>
      </c>
      <c r="AR54" s="433">
        <v>0</v>
      </c>
      <c r="AS54" s="189">
        <v>74</v>
      </c>
      <c r="AT54" s="434">
        <f>(AR54/AS54)*10000</f>
        <v>0</v>
      </c>
      <c r="AU54" s="433">
        <v>0</v>
      </c>
      <c r="AV54" s="189">
        <v>74</v>
      </c>
      <c r="AW54" s="434">
        <f>(AU54/AV54)*10000</f>
        <v>0</v>
      </c>
      <c r="AX54" s="433">
        <v>0</v>
      </c>
      <c r="AY54" s="189">
        <v>72</v>
      </c>
      <c r="AZ54" s="434">
        <f>(AX54/AY54)*10000</f>
        <v>0</v>
      </c>
      <c r="BA54" s="374">
        <f t="shared" si="39"/>
        <v>0</v>
      </c>
      <c r="BB54" s="374">
        <f t="shared" si="40"/>
        <v>220</v>
      </c>
      <c r="BC54" s="374">
        <f t="shared" si="18"/>
        <v>0</v>
      </c>
      <c r="BD54" s="381">
        <f t="shared" si="65"/>
        <v>1</v>
      </c>
      <c r="BE54" s="381">
        <f t="shared" si="66"/>
        <v>832</v>
      </c>
      <c r="BF54" s="381">
        <f t="shared" si="20"/>
        <v>1.201923076923077E-3</v>
      </c>
    </row>
    <row r="55" spans="1:58" ht="35.25" customHeight="1" thickBot="1" x14ac:dyDescent="0.25">
      <c r="A55" s="455" t="s">
        <v>195</v>
      </c>
      <c r="B55" s="461" t="s">
        <v>162</v>
      </c>
      <c r="C55" s="465"/>
      <c r="D55" s="473" t="s">
        <v>163</v>
      </c>
      <c r="E55" s="473" t="s">
        <v>285</v>
      </c>
      <c r="F55" s="508" t="s">
        <v>165</v>
      </c>
      <c r="G55" s="524">
        <v>0</v>
      </c>
      <c r="H55" s="500">
        <v>0</v>
      </c>
      <c r="I55" s="188">
        <v>793</v>
      </c>
      <c r="J55" s="435">
        <f>H55/I55*100000</f>
        <v>0</v>
      </c>
      <c r="K55" s="429">
        <v>0</v>
      </c>
      <c r="L55" s="188">
        <v>875</v>
      </c>
      <c r="M55" s="435">
        <f>K55/L55*100000</f>
        <v>0</v>
      </c>
      <c r="N55" s="199">
        <v>1</v>
      </c>
      <c r="O55" s="199"/>
      <c r="P55" s="435" t="e">
        <f>N55/O55*100000</f>
        <v>#DIV/0!</v>
      </c>
      <c r="Q55" s="376">
        <f t="shared" si="63"/>
        <v>1</v>
      </c>
      <c r="R55" s="376">
        <f t="shared" si="64"/>
        <v>1668</v>
      </c>
      <c r="S55" s="374">
        <f t="shared" si="3"/>
        <v>5.9952038369304552E-4</v>
      </c>
      <c r="T55" s="537">
        <v>0</v>
      </c>
      <c r="U55" s="199"/>
      <c r="V55" s="435" t="e">
        <f>T55/U55*100000</f>
        <v>#DIV/0!</v>
      </c>
      <c r="W55" s="429">
        <v>0</v>
      </c>
      <c r="X55" s="188"/>
      <c r="Y55" s="435" t="e">
        <f>W55/X55*100000</f>
        <v>#DIV/0!</v>
      </c>
      <c r="Z55" s="429">
        <v>1</v>
      </c>
      <c r="AA55" s="188"/>
      <c r="AB55" s="366" t="e">
        <f>Z55/AA55*100000</f>
        <v>#DIV/0!</v>
      </c>
      <c r="AC55" s="374">
        <f t="shared" si="29"/>
        <v>1</v>
      </c>
      <c r="AD55" s="374">
        <f t="shared" si="30"/>
        <v>0</v>
      </c>
      <c r="AE55" s="374" t="e">
        <f t="shared" si="8"/>
        <v>#DIV/0!</v>
      </c>
      <c r="AF55" s="429">
        <v>1</v>
      </c>
      <c r="AG55" s="188"/>
      <c r="AH55" s="435" t="e">
        <f>AF55/AG55*100000</f>
        <v>#DIV/0!</v>
      </c>
      <c r="AI55" s="429">
        <v>0</v>
      </c>
      <c r="AJ55" s="188"/>
      <c r="AK55" s="435" t="e">
        <f>AI55/AJ55*100000</f>
        <v>#DIV/0!</v>
      </c>
      <c r="AL55" s="429">
        <v>0</v>
      </c>
      <c r="AM55" s="188"/>
      <c r="AN55" s="435" t="e">
        <f>AL55/AM55*100000</f>
        <v>#DIV/0!</v>
      </c>
      <c r="AO55" s="374">
        <f t="shared" si="34"/>
        <v>1</v>
      </c>
      <c r="AP55" s="374">
        <f t="shared" si="35"/>
        <v>0</v>
      </c>
      <c r="AQ55" s="374" t="e">
        <f t="shared" si="13"/>
        <v>#DIV/0!</v>
      </c>
      <c r="AR55" s="429">
        <v>0</v>
      </c>
      <c r="AS55" s="188"/>
      <c r="AT55" s="435" t="e">
        <f>AR55/AS55*100000</f>
        <v>#DIV/0!</v>
      </c>
      <c r="AU55" s="429">
        <v>0</v>
      </c>
      <c r="AV55" s="188"/>
      <c r="AW55" s="435" t="e">
        <f>AU55/AV55*100000</f>
        <v>#DIV/0!</v>
      </c>
      <c r="AX55" s="429">
        <v>0</v>
      </c>
      <c r="AY55" s="188"/>
      <c r="AZ55" s="435" t="e">
        <f>AX55/AY55*100000</f>
        <v>#DIV/0!</v>
      </c>
      <c r="BA55" s="374">
        <f t="shared" si="39"/>
        <v>0</v>
      </c>
      <c r="BB55" s="374">
        <f t="shared" si="40"/>
        <v>0</v>
      </c>
      <c r="BC55" s="374" t="e">
        <f t="shared" si="18"/>
        <v>#DIV/0!</v>
      </c>
      <c r="BD55" s="381">
        <f t="shared" si="65"/>
        <v>3</v>
      </c>
      <c r="BE55" s="381">
        <f t="shared" si="66"/>
        <v>1668</v>
      </c>
      <c r="BF55" s="381">
        <f t="shared" si="20"/>
        <v>1.7985611510791368E-3</v>
      </c>
    </row>
    <row r="56" spans="1:58" ht="40.5" customHeight="1" thickBot="1" x14ac:dyDescent="0.25">
      <c r="A56" s="455" t="s">
        <v>195</v>
      </c>
      <c r="B56" s="461" t="s">
        <v>166</v>
      </c>
      <c r="C56" s="465"/>
      <c r="D56" s="473" t="s">
        <v>167</v>
      </c>
      <c r="E56" s="473" t="s">
        <v>286</v>
      </c>
      <c r="F56" s="508" t="s">
        <v>165</v>
      </c>
      <c r="G56" s="524">
        <v>0</v>
      </c>
      <c r="H56" s="500">
        <v>0</v>
      </c>
      <c r="I56" s="188">
        <v>64</v>
      </c>
      <c r="J56" s="435">
        <f>H56/I56*100000</f>
        <v>0</v>
      </c>
      <c r="K56" s="429">
        <v>0</v>
      </c>
      <c r="L56" s="188">
        <v>43</v>
      </c>
      <c r="M56" s="435">
        <f>K56/L56*100000</f>
        <v>0</v>
      </c>
      <c r="N56" s="199">
        <v>0</v>
      </c>
      <c r="O56" s="199">
        <v>71</v>
      </c>
      <c r="P56" s="435">
        <f>N56/O56*100000</f>
        <v>0</v>
      </c>
      <c r="Q56" s="376">
        <f t="shared" si="63"/>
        <v>0</v>
      </c>
      <c r="R56" s="376">
        <f t="shared" si="64"/>
        <v>178</v>
      </c>
      <c r="S56" s="374">
        <f t="shared" si="3"/>
        <v>0</v>
      </c>
      <c r="T56" s="537">
        <v>0</v>
      </c>
      <c r="U56" s="199">
        <v>83</v>
      </c>
      <c r="V56" s="435">
        <f>T56/U56*100000</f>
        <v>0</v>
      </c>
      <c r="W56" s="429">
        <v>0</v>
      </c>
      <c r="X56" s="188">
        <v>74</v>
      </c>
      <c r="Y56" s="435">
        <f>W56/X56*100000</f>
        <v>0</v>
      </c>
      <c r="Z56" s="429">
        <v>1</v>
      </c>
      <c r="AA56" s="188">
        <v>64</v>
      </c>
      <c r="AB56" s="366">
        <f>Z56/AA56*100000</f>
        <v>1562.5</v>
      </c>
      <c r="AC56" s="374">
        <f t="shared" si="29"/>
        <v>1</v>
      </c>
      <c r="AD56" s="374">
        <f t="shared" si="30"/>
        <v>221</v>
      </c>
      <c r="AE56" s="374">
        <f t="shared" si="8"/>
        <v>4.5248868778280547E-3</v>
      </c>
      <c r="AF56" s="429">
        <v>1</v>
      </c>
      <c r="AG56" s="188">
        <v>66</v>
      </c>
      <c r="AH56" s="435">
        <f>AF56/AG56*100000</f>
        <v>1515.1515151515152</v>
      </c>
      <c r="AI56" s="429">
        <v>0</v>
      </c>
      <c r="AJ56" s="188">
        <v>78</v>
      </c>
      <c r="AK56" s="435">
        <f>AI56/AJ56*100000</f>
        <v>0</v>
      </c>
      <c r="AL56" s="429">
        <v>0</v>
      </c>
      <c r="AM56" s="188">
        <v>58</v>
      </c>
      <c r="AN56" s="435">
        <f>AL56/AM56*100000</f>
        <v>0</v>
      </c>
      <c r="AO56" s="374">
        <f t="shared" si="34"/>
        <v>1</v>
      </c>
      <c r="AP56" s="374">
        <f t="shared" si="35"/>
        <v>202</v>
      </c>
      <c r="AQ56" s="374">
        <f t="shared" si="13"/>
        <v>4.9504950495049506E-3</v>
      </c>
      <c r="AR56" s="429">
        <v>0</v>
      </c>
      <c r="AS56" s="188"/>
      <c r="AT56" s="435" t="e">
        <f>AR56/AS56*100000</f>
        <v>#DIV/0!</v>
      </c>
      <c r="AU56" s="429">
        <v>0</v>
      </c>
      <c r="AV56" s="188"/>
      <c r="AW56" s="435" t="e">
        <f>AU56/AV56*100000</f>
        <v>#DIV/0!</v>
      </c>
      <c r="AX56" s="429">
        <v>0</v>
      </c>
      <c r="AY56" s="188"/>
      <c r="AZ56" s="435" t="e">
        <f>AX56/AY56*100000</f>
        <v>#DIV/0!</v>
      </c>
      <c r="BA56" s="374">
        <f t="shared" si="39"/>
        <v>0</v>
      </c>
      <c r="BB56" s="374">
        <f t="shared" si="40"/>
        <v>0</v>
      </c>
      <c r="BC56" s="374" t="e">
        <f t="shared" si="18"/>
        <v>#DIV/0!</v>
      </c>
      <c r="BD56" s="381">
        <f t="shared" si="65"/>
        <v>2</v>
      </c>
      <c r="BE56" s="381">
        <f t="shared" si="66"/>
        <v>601</v>
      </c>
      <c r="BF56" s="381">
        <f t="shared" si="20"/>
        <v>3.3277870216306157E-3</v>
      </c>
    </row>
    <row r="57" spans="1:58" ht="40.5" customHeight="1" thickBot="1" x14ac:dyDescent="0.25">
      <c r="A57" s="455" t="s">
        <v>195</v>
      </c>
      <c r="B57" s="461" t="s">
        <v>408</v>
      </c>
      <c r="C57" s="465"/>
      <c r="D57" s="473" t="s">
        <v>409</v>
      </c>
      <c r="E57" s="473" t="s">
        <v>410</v>
      </c>
      <c r="F57" s="508" t="s">
        <v>138</v>
      </c>
      <c r="G57" s="524" t="s">
        <v>411</v>
      </c>
      <c r="H57" s="500">
        <v>18</v>
      </c>
      <c r="I57" s="188">
        <v>18</v>
      </c>
      <c r="J57" s="436">
        <f>+H57/I57</f>
        <v>1</v>
      </c>
      <c r="K57" s="429">
        <v>15</v>
      </c>
      <c r="L57" s="188">
        <v>15</v>
      </c>
      <c r="M57" s="436">
        <f>+K57/L57</f>
        <v>1</v>
      </c>
      <c r="N57" s="199"/>
      <c r="O57" s="199"/>
      <c r="P57" s="436" t="e">
        <f>+N57/O57</f>
        <v>#DIV/0!</v>
      </c>
      <c r="Q57" s="376">
        <f t="shared" si="63"/>
        <v>33</v>
      </c>
      <c r="R57" s="376">
        <f t="shared" ref="R57:R62" si="67">+I57+L57+O57</f>
        <v>33</v>
      </c>
      <c r="S57" s="374">
        <f>+Q57/R57</f>
        <v>1</v>
      </c>
      <c r="T57" s="537">
        <v>7</v>
      </c>
      <c r="U57" s="199">
        <v>7</v>
      </c>
      <c r="V57" s="436">
        <f>+T57/U57</f>
        <v>1</v>
      </c>
      <c r="W57" s="429">
        <v>6</v>
      </c>
      <c r="X57" s="188">
        <v>6</v>
      </c>
      <c r="Y57" s="436">
        <f>+W57/X57</f>
        <v>1</v>
      </c>
      <c r="Z57" s="429">
        <v>18</v>
      </c>
      <c r="AA57" s="188">
        <v>18</v>
      </c>
      <c r="AB57" s="367">
        <f>+Z57/AA57</f>
        <v>1</v>
      </c>
      <c r="AC57" s="374">
        <f t="shared" si="29"/>
        <v>31</v>
      </c>
      <c r="AD57" s="374">
        <f t="shared" si="30"/>
        <v>31</v>
      </c>
      <c r="AE57" s="374">
        <f>+AC57/AD57</f>
        <v>1</v>
      </c>
      <c r="AF57" s="429">
        <v>10</v>
      </c>
      <c r="AG57" s="188">
        <v>10</v>
      </c>
      <c r="AH57" s="436">
        <f>+AF57/AG57</f>
        <v>1</v>
      </c>
      <c r="AI57" s="429">
        <v>11</v>
      </c>
      <c r="AJ57" s="188">
        <v>11</v>
      </c>
      <c r="AK57" s="436">
        <f>+AI57/AJ57</f>
        <v>1</v>
      </c>
      <c r="AL57" s="429">
        <v>7</v>
      </c>
      <c r="AM57" s="188">
        <v>7</v>
      </c>
      <c r="AN57" s="436">
        <f>+AL57/AM57</f>
        <v>1</v>
      </c>
      <c r="AO57" s="374">
        <f t="shared" si="34"/>
        <v>28</v>
      </c>
      <c r="AP57" s="374">
        <f t="shared" si="35"/>
        <v>28</v>
      </c>
      <c r="AQ57" s="374">
        <f>+AO57/AP57</f>
        <v>1</v>
      </c>
      <c r="AR57" s="429">
        <v>14</v>
      </c>
      <c r="AS57" s="188">
        <v>14</v>
      </c>
      <c r="AT57" s="436">
        <f>+AR57/AS57</f>
        <v>1</v>
      </c>
      <c r="AU57" s="429">
        <v>11</v>
      </c>
      <c r="AV57" s="188">
        <v>11</v>
      </c>
      <c r="AW57" s="436">
        <f>+AU57/AV57</f>
        <v>1</v>
      </c>
      <c r="AX57" s="429">
        <v>5</v>
      </c>
      <c r="AY57" s="188">
        <v>5</v>
      </c>
      <c r="AZ57" s="436">
        <f>+AX57/AY57</f>
        <v>1</v>
      </c>
      <c r="BA57" s="374">
        <f t="shared" si="39"/>
        <v>30</v>
      </c>
      <c r="BB57" s="374">
        <f t="shared" si="40"/>
        <v>30</v>
      </c>
      <c r="BC57" s="374">
        <f>+BA57/BB57</f>
        <v>1</v>
      </c>
      <c r="BD57" s="381">
        <f t="shared" ref="BD57:BE62" si="68">+Q57+AC57+AO57+BA57</f>
        <v>122</v>
      </c>
      <c r="BE57" s="381">
        <f t="shared" si="68"/>
        <v>122</v>
      </c>
      <c r="BF57" s="381">
        <f>+BD57/BE57</f>
        <v>1</v>
      </c>
    </row>
    <row r="58" spans="1:58" ht="60" customHeight="1" thickBot="1" x14ac:dyDescent="0.25">
      <c r="A58" s="455" t="s">
        <v>195</v>
      </c>
      <c r="B58" s="461" t="s">
        <v>428</v>
      </c>
      <c r="C58" s="465"/>
      <c r="D58" s="474" t="s">
        <v>429</v>
      </c>
      <c r="E58" s="474" t="s">
        <v>430</v>
      </c>
      <c r="F58" s="508" t="s">
        <v>138</v>
      </c>
      <c r="G58" s="525">
        <v>1</v>
      </c>
      <c r="H58" s="500"/>
      <c r="I58" s="188"/>
      <c r="J58" s="436" t="e">
        <f>+H58/I58</f>
        <v>#DIV/0!</v>
      </c>
      <c r="K58" s="429"/>
      <c r="L58" s="188"/>
      <c r="M58" s="436" t="e">
        <f>+K58/L58</f>
        <v>#DIV/0!</v>
      </c>
      <c r="N58" s="199"/>
      <c r="O58" s="199"/>
      <c r="P58" s="436" t="e">
        <f>+N58/O58</f>
        <v>#DIV/0!</v>
      </c>
      <c r="Q58" s="376">
        <f t="shared" si="63"/>
        <v>0</v>
      </c>
      <c r="R58" s="376">
        <f t="shared" si="67"/>
        <v>0</v>
      </c>
      <c r="S58" s="374" t="e">
        <f>+Q58/R58</f>
        <v>#DIV/0!</v>
      </c>
      <c r="T58" s="537"/>
      <c r="U58" s="199"/>
      <c r="V58" s="436" t="e">
        <f>+T58/U58</f>
        <v>#DIV/0!</v>
      </c>
      <c r="W58" s="429"/>
      <c r="X58" s="188"/>
      <c r="Y58" s="436" t="e">
        <f>+W58/X58</f>
        <v>#DIV/0!</v>
      </c>
      <c r="Z58" s="429"/>
      <c r="AA58" s="188"/>
      <c r="AB58" s="367" t="e">
        <f>+Z58/AA58</f>
        <v>#DIV/0!</v>
      </c>
      <c r="AC58" s="374">
        <f t="shared" ref="AC58:AD62" si="69">+T58+W58+Z58</f>
        <v>0</v>
      </c>
      <c r="AD58" s="374">
        <f t="shared" si="69"/>
        <v>0</v>
      </c>
      <c r="AE58" s="374" t="e">
        <f>+AC58/AD58</f>
        <v>#DIV/0!</v>
      </c>
      <c r="AF58" s="429"/>
      <c r="AG58" s="188"/>
      <c r="AH58" s="436" t="e">
        <f>+AF58/AG58</f>
        <v>#DIV/0!</v>
      </c>
      <c r="AI58" s="429"/>
      <c r="AJ58" s="188"/>
      <c r="AK58" s="436" t="e">
        <f>+AI58/AJ58</f>
        <v>#DIV/0!</v>
      </c>
      <c r="AL58" s="429"/>
      <c r="AM58" s="188"/>
      <c r="AN58" s="436" t="e">
        <f>+AL58/AM58</f>
        <v>#DIV/0!</v>
      </c>
      <c r="AO58" s="374">
        <f t="shared" ref="AO58:AP62" si="70">+AF58+AI58+AL58</f>
        <v>0</v>
      </c>
      <c r="AP58" s="374">
        <f t="shared" si="70"/>
        <v>0</v>
      </c>
      <c r="AQ58" s="374" t="e">
        <f>+AO58/AP58</f>
        <v>#DIV/0!</v>
      </c>
      <c r="AR58" s="429"/>
      <c r="AS58" s="188"/>
      <c r="AT58" s="436" t="e">
        <f>+AR58/AS58</f>
        <v>#DIV/0!</v>
      </c>
      <c r="AU58" s="429"/>
      <c r="AV58" s="188"/>
      <c r="AW58" s="436" t="e">
        <f>+AU58/AV58</f>
        <v>#DIV/0!</v>
      </c>
      <c r="AX58" s="429"/>
      <c r="AY58" s="188"/>
      <c r="AZ58" s="436" t="e">
        <f>+AX58/AY58</f>
        <v>#DIV/0!</v>
      </c>
      <c r="BA58" s="374">
        <f t="shared" ref="BA58:BB62" si="71">+AR58+AU58+AX58</f>
        <v>0</v>
      </c>
      <c r="BB58" s="374">
        <f t="shared" si="71"/>
        <v>0</v>
      </c>
      <c r="BC58" s="374" t="e">
        <f>+BA58/BB58</f>
        <v>#DIV/0!</v>
      </c>
      <c r="BD58" s="381">
        <f t="shared" si="68"/>
        <v>0</v>
      </c>
      <c r="BE58" s="381">
        <f t="shared" si="68"/>
        <v>0</v>
      </c>
      <c r="BF58" s="381" t="e">
        <f>+BD58/BE58</f>
        <v>#DIV/0!</v>
      </c>
    </row>
    <row r="59" spans="1:58" ht="46.5" customHeight="1" thickBot="1" x14ac:dyDescent="0.25">
      <c r="A59" s="455" t="s">
        <v>195</v>
      </c>
      <c r="B59" s="461" t="s">
        <v>432</v>
      </c>
      <c r="C59" s="465"/>
      <c r="D59" s="474" t="s">
        <v>433</v>
      </c>
      <c r="E59" s="474" t="s">
        <v>434</v>
      </c>
      <c r="F59" s="508" t="s">
        <v>138</v>
      </c>
      <c r="G59" s="524" t="s">
        <v>431</v>
      </c>
      <c r="H59" s="500"/>
      <c r="I59" s="188"/>
      <c r="J59" s="436" t="e">
        <f>+H59/I59</f>
        <v>#DIV/0!</v>
      </c>
      <c r="K59" s="429"/>
      <c r="L59" s="188"/>
      <c r="M59" s="436" t="e">
        <f>+K59/L59</f>
        <v>#DIV/0!</v>
      </c>
      <c r="N59" s="199"/>
      <c r="O59" s="199"/>
      <c r="P59" s="436" t="e">
        <f>+N59/O59</f>
        <v>#DIV/0!</v>
      </c>
      <c r="Q59" s="376">
        <f t="shared" si="63"/>
        <v>0</v>
      </c>
      <c r="R59" s="376">
        <f t="shared" si="67"/>
        <v>0</v>
      </c>
      <c r="S59" s="374" t="e">
        <f>+Q59/R59</f>
        <v>#DIV/0!</v>
      </c>
      <c r="T59" s="537"/>
      <c r="U59" s="199"/>
      <c r="V59" s="436" t="e">
        <f>+T59/U59</f>
        <v>#DIV/0!</v>
      </c>
      <c r="W59" s="429"/>
      <c r="X59" s="188"/>
      <c r="Y59" s="436" t="e">
        <f>+W59/X59</f>
        <v>#DIV/0!</v>
      </c>
      <c r="Z59" s="429"/>
      <c r="AA59" s="188"/>
      <c r="AB59" s="367" t="e">
        <f>+Z59/AA59</f>
        <v>#DIV/0!</v>
      </c>
      <c r="AC59" s="374">
        <f t="shared" si="69"/>
        <v>0</v>
      </c>
      <c r="AD59" s="374">
        <f t="shared" si="69"/>
        <v>0</v>
      </c>
      <c r="AE59" s="374" t="e">
        <f>+AC59/AD59</f>
        <v>#DIV/0!</v>
      </c>
      <c r="AF59" s="429"/>
      <c r="AG59" s="188"/>
      <c r="AH59" s="436" t="e">
        <f>+AF59/AG59</f>
        <v>#DIV/0!</v>
      </c>
      <c r="AI59" s="429"/>
      <c r="AJ59" s="188"/>
      <c r="AK59" s="436" t="e">
        <f>+AI59/AJ59</f>
        <v>#DIV/0!</v>
      </c>
      <c r="AL59" s="429"/>
      <c r="AM59" s="188"/>
      <c r="AN59" s="436" t="e">
        <f>+AL59/AM59</f>
        <v>#DIV/0!</v>
      </c>
      <c r="AO59" s="374">
        <f t="shared" si="70"/>
        <v>0</v>
      </c>
      <c r="AP59" s="374">
        <f t="shared" si="70"/>
        <v>0</v>
      </c>
      <c r="AQ59" s="374" t="e">
        <f>+AO59/AP59</f>
        <v>#DIV/0!</v>
      </c>
      <c r="AR59" s="429"/>
      <c r="AS59" s="188"/>
      <c r="AT59" s="436" t="e">
        <f>+AR59/AS59</f>
        <v>#DIV/0!</v>
      </c>
      <c r="AU59" s="429"/>
      <c r="AV59" s="188"/>
      <c r="AW59" s="436" t="e">
        <f>+AU59/AV59</f>
        <v>#DIV/0!</v>
      </c>
      <c r="AX59" s="429"/>
      <c r="AY59" s="188"/>
      <c r="AZ59" s="436" t="e">
        <f>+AX59/AY59</f>
        <v>#DIV/0!</v>
      </c>
      <c r="BA59" s="374">
        <f t="shared" si="71"/>
        <v>0</v>
      </c>
      <c r="BB59" s="374">
        <f t="shared" si="71"/>
        <v>0</v>
      </c>
      <c r="BC59" s="374" t="e">
        <f>+BA59/BB59</f>
        <v>#DIV/0!</v>
      </c>
      <c r="BD59" s="381">
        <f t="shared" si="68"/>
        <v>0</v>
      </c>
      <c r="BE59" s="381">
        <f t="shared" si="68"/>
        <v>0</v>
      </c>
      <c r="BF59" s="381" t="e">
        <f>+BD59/BE59</f>
        <v>#DIV/0!</v>
      </c>
    </row>
    <row r="60" spans="1:58" ht="43.5" customHeight="1" thickBot="1" x14ac:dyDescent="0.25">
      <c r="A60" s="455" t="s">
        <v>195</v>
      </c>
      <c r="B60" s="461" t="s">
        <v>435</v>
      </c>
      <c r="C60" s="465"/>
      <c r="D60" s="473" t="s">
        <v>436</v>
      </c>
      <c r="E60" s="473" t="s">
        <v>437</v>
      </c>
      <c r="F60" s="508" t="s">
        <v>138</v>
      </c>
      <c r="G60" s="525">
        <v>1</v>
      </c>
      <c r="H60" s="500">
        <v>17</v>
      </c>
      <c r="I60" s="188">
        <v>17</v>
      </c>
      <c r="J60" s="436">
        <f>+H60/I60</f>
        <v>1</v>
      </c>
      <c r="K60" s="429">
        <v>15</v>
      </c>
      <c r="L60" s="188">
        <v>15</v>
      </c>
      <c r="M60" s="436">
        <f>+K60/L60</f>
        <v>1</v>
      </c>
      <c r="N60" s="199">
        <v>16</v>
      </c>
      <c r="O60" s="199">
        <v>16</v>
      </c>
      <c r="P60" s="436">
        <f>+N60/O60</f>
        <v>1</v>
      </c>
      <c r="Q60" s="376">
        <f t="shared" si="63"/>
        <v>48</v>
      </c>
      <c r="R60" s="376">
        <f t="shared" si="67"/>
        <v>48</v>
      </c>
      <c r="S60" s="374">
        <f>+Q60/R60</f>
        <v>1</v>
      </c>
      <c r="T60" s="537">
        <v>11</v>
      </c>
      <c r="U60" s="199">
        <v>11</v>
      </c>
      <c r="V60" s="436">
        <f>+T60/U60</f>
        <v>1</v>
      </c>
      <c r="W60" s="429">
        <v>9</v>
      </c>
      <c r="X60" s="188">
        <v>9</v>
      </c>
      <c r="Y60" s="436">
        <f>+W60/X60</f>
        <v>1</v>
      </c>
      <c r="Z60" s="429">
        <v>13</v>
      </c>
      <c r="AA60" s="188">
        <v>13</v>
      </c>
      <c r="AB60" s="367">
        <f>+Z60/AA60</f>
        <v>1</v>
      </c>
      <c r="AC60" s="374">
        <f t="shared" si="69"/>
        <v>33</v>
      </c>
      <c r="AD60" s="374">
        <f t="shared" si="69"/>
        <v>33</v>
      </c>
      <c r="AE60" s="374">
        <f>+AC60/AD60</f>
        <v>1</v>
      </c>
      <c r="AF60" s="429">
        <v>14</v>
      </c>
      <c r="AG60" s="188">
        <v>15</v>
      </c>
      <c r="AH60" s="436">
        <f>+AF60/AG60</f>
        <v>0.93333333333333335</v>
      </c>
      <c r="AI60" s="429">
        <v>7</v>
      </c>
      <c r="AJ60" s="188">
        <v>9</v>
      </c>
      <c r="AK60" s="436">
        <f>+AI60/AJ60</f>
        <v>0.77777777777777779</v>
      </c>
      <c r="AL60" s="429">
        <v>12</v>
      </c>
      <c r="AM60" s="188">
        <v>13</v>
      </c>
      <c r="AN60" s="436">
        <f>+AL60/AM60</f>
        <v>0.92307692307692313</v>
      </c>
      <c r="AO60" s="374">
        <f t="shared" si="70"/>
        <v>33</v>
      </c>
      <c r="AP60" s="374">
        <f t="shared" si="70"/>
        <v>37</v>
      </c>
      <c r="AQ60" s="374">
        <f>+AO60/AP60</f>
        <v>0.89189189189189189</v>
      </c>
      <c r="AR60" s="429">
        <v>6</v>
      </c>
      <c r="AS60" s="188">
        <v>6</v>
      </c>
      <c r="AT60" s="436">
        <f>+AR60/AS60</f>
        <v>1</v>
      </c>
      <c r="AU60" s="429">
        <v>4</v>
      </c>
      <c r="AV60" s="188">
        <v>4</v>
      </c>
      <c r="AW60" s="436">
        <f>+AU60/AV60</f>
        <v>1</v>
      </c>
      <c r="AX60" s="429"/>
      <c r="AY60" s="188"/>
      <c r="AZ60" s="436" t="e">
        <f>+AX60/AY60</f>
        <v>#DIV/0!</v>
      </c>
      <c r="BA60" s="374">
        <f t="shared" si="71"/>
        <v>10</v>
      </c>
      <c r="BB60" s="374">
        <f t="shared" si="71"/>
        <v>10</v>
      </c>
      <c r="BC60" s="374">
        <f>+BA60/BB60</f>
        <v>1</v>
      </c>
      <c r="BD60" s="381">
        <f t="shared" si="68"/>
        <v>124</v>
      </c>
      <c r="BE60" s="381">
        <f t="shared" si="68"/>
        <v>128</v>
      </c>
      <c r="BF60" s="381">
        <f>+BD60/BE60</f>
        <v>0.96875</v>
      </c>
    </row>
    <row r="61" spans="1:58" s="615" customFormat="1" ht="40.5" customHeight="1" thickBot="1" x14ac:dyDescent="0.25">
      <c r="A61" s="602" t="s">
        <v>195</v>
      </c>
      <c r="B61" s="603" t="s">
        <v>438</v>
      </c>
      <c r="C61" s="618"/>
      <c r="D61" s="605" t="s">
        <v>439</v>
      </c>
      <c r="E61" s="605" t="s">
        <v>168</v>
      </c>
      <c r="F61" s="606" t="s">
        <v>198</v>
      </c>
      <c r="G61" s="619">
        <v>0</v>
      </c>
      <c r="H61" s="608">
        <v>0</v>
      </c>
      <c r="I61" s="609"/>
      <c r="J61" s="624">
        <f>+H61</f>
        <v>0</v>
      </c>
      <c r="K61" s="611">
        <v>0</v>
      </c>
      <c r="L61" s="609"/>
      <c r="M61" s="624">
        <f>+K61</f>
        <v>0</v>
      </c>
      <c r="N61" s="609">
        <v>0</v>
      </c>
      <c r="O61" s="609"/>
      <c r="P61" s="624">
        <f>+N61</f>
        <v>0</v>
      </c>
      <c r="Q61" s="612">
        <f t="shared" si="63"/>
        <v>0</v>
      </c>
      <c r="R61" s="612">
        <f t="shared" si="67"/>
        <v>0</v>
      </c>
      <c r="S61" s="613">
        <f>+Q61</f>
        <v>0</v>
      </c>
      <c r="T61" s="611">
        <v>0</v>
      </c>
      <c r="U61" s="609"/>
      <c r="V61" s="624">
        <f>+T61</f>
        <v>0</v>
      </c>
      <c r="W61" s="611">
        <v>0</v>
      </c>
      <c r="X61" s="609"/>
      <c r="Y61" s="624">
        <f>+W61</f>
        <v>0</v>
      </c>
      <c r="Z61" s="611">
        <v>0</v>
      </c>
      <c r="AA61" s="609"/>
      <c r="AB61" s="625">
        <f>+Z61</f>
        <v>0</v>
      </c>
      <c r="AC61" s="613">
        <f t="shared" si="69"/>
        <v>0</v>
      </c>
      <c r="AD61" s="613">
        <f t="shared" si="69"/>
        <v>0</v>
      </c>
      <c r="AE61" s="613">
        <f>+AC61</f>
        <v>0</v>
      </c>
      <c r="AF61" s="611">
        <v>0</v>
      </c>
      <c r="AG61" s="609"/>
      <c r="AH61" s="624">
        <f>+AF61</f>
        <v>0</v>
      </c>
      <c r="AI61" s="611">
        <v>0</v>
      </c>
      <c r="AJ61" s="609"/>
      <c r="AK61" s="624">
        <f>+AI61</f>
        <v>0</v>
      </c>
      <c r="AL61" s="611">
        <v>0</v>
      </c>
      <c r="AM61" s="609"/>
      <c r="AN61" s="624">
        <f>+AL61</f>
        <v>0</v>
      </c>
      <c r="AO61" s="613">
        <f t="shared" si="70"/>
        <v>0</v>
      </c>
      <c r="AP61" s="613">
        <f t="shared" si="70"/>
        <v>0</v>
      </c>
      <c r="AQ61" s="613">
        <f>+AO61</f>
        <v>0</v>
      </c>
      <c r="AR61" s="611">
        <v>0</v>
      </c>
      <c r="AS61" s="609"/>
      <c r="AT61" s="624">
        <f>+AR61</f>
        <v>0</v>
      </c>
      <c r="AU61" s="611">
        <v>0</v>
      </c>
      <c r="AV61" s="609"/>
      <c r="AW61" s="624">
        <f>+AU61</f>
        <v>0</v>
      </c>
      <c r="AX61" s="611">
        <v>0</v>
      </c>
      <c r="AY61" s="609"/>
      <c r="AZ61" s="624">
        <f>+AX61</f>
        <v>0</v>
      </c>
      <c r="BA61" s="613">
        <f t="shared" si="71"/>
        <v>0</v>
      </c>
      <c r="BB61" s="613">
        <f t="shared" si="71"/>
        <v>0</v>
      </c>
      <c r="BC61" s="613">
        <f>+BA61</f>
        <v>0</v>
      </c>
      <c r="BD61" s="613">
        <f t="shared" si="68"/>
        <v>0</v>
      </c>
      <c r="BE61" s="613">
        <f t="shared" si="68"/>
        <v>0</v>
      </c>
      <c r="BF61" s="613">
        <f>+BD61</f>
        <v>0</v>
      </c>
    </row>
    <row r="62" spans="1:58" ht="60.75" customHeight="1" thickBot="1" x14ac:dyDescent="0.25">
      <c r="A62" s="455" t="s">
        <v>195</v>
      </c>
      <c r="B62" s="461" t="s">
        <v>440</v>
      </c>
      <c r="C62" s="465"/>
      <c r="D62" s="473" t="s">
        <v>441</v>
      </c>
      <c r="E62" s="473" t="s">
        <v>442</v>
      </c>
      <c r="F62" s="508" t="s">
        <v>138</v>
      </c>
      <c r="G62" s="525">
        <v>1</v>
      </c>
      <c r="H62" s="500"/>
      <c r="I62" s="188"/>
      <c r="J62" s="436" t="e">
        <f>+H62/I62</f>
        <v>#DIV/0!</v>
      </c>
      <c r="K62" s="429"/>
      <c r="L62" s="188"/>
      <c r="M62" s="436" t="e">
        <f>+K62/L62</f>
        <v>#DIV/0!</v>
      </c>
      <c r="N62" s="429"/>
      <c r="O62" s="188"/>
      <c r="P62" s="436" t="e">
        <f>+N62/O62</f>
        <v>#DIV/0!</v>
      </c>
      <c r="Q62" s="376">
        <f t="shared" si="63"/>
        <v>0</v>
      </c>
      <c r="R62" s="376">
        <f t="shared" si="67"/>
        <v>0</v>
      </c>
      <c r="S62" s="374" t="e">
        <f>+Q62/R62</f>
        <v>#DIV/0!</v>
      </c>
      <c r="T62" s="537"/>
      <c r="U62" s="199"/>
      <c r="V62" s="436" t="e">
        <f>+T62/U62</f>
        <v>#DIV/0!</v>
      </c>
      <c r="W62" s="429"/>
      <c r="X62" s="188"/>
      <c r="Y62" s="436" t="e">
        <f>+W62/X62</f>
        <v>#DIV/0!</v>
      </c>
      <c r="Z62" s="429"/>
      <c r="AA62" s="188"/>
      <c r="AB62" s="367" t="e">
        <f>+Z62/AA62</f>
        <v>#DIV/0!</v>
      </c>
      <c r="AC62" s="374">
        <f t="shared" si="69"/>
        <v>0</v>
      </c>
      <c r="AD62" s="374">
        <f t="shared" si="69"/>
        <v>0</v>
      </c>
      <c r="AE62" s="374" t="e">
        <f>+AC62/AD62</f>
        <v>#DIV/0!</v>
      </c>
      <c r="AF62" s="429"/>
      <c r="AG62" s="188"/>
      <c r="AH62" s="436" t="e">
        <f>+AF62/AG62</f>
        <v>#DIV/0!</v>
      </c>
      <c r="AI62" s="429"/>
      <c r="AJ62" s="188"/>
      <c r="AK62" s="436" t="e">
        <f>+AI62/AJ62</f>
        <v>#DIV/0!</v>
      </c>
      <c r="AL62" s="429"/>
      <c r="AM62" s="188"/>
      <c r="AN62" s="436" t="e">
        <f>+AL62/AM62</f>
        <v>#DIV/0!</v>
      </c>
      <c r="AO62" s="374">
        <f t="shared" si="70"/>
        <v>0</v>
      </c>
      <c r="AP62" s="374">
        <f t="shared" si="70"/>
        <v>0</v>
      </c>
      <c r="AQ62" s="374" t="e">
        <f>+AO62/AP62</f>
        <v>#DIV/0!</v>
      </c>
      <c r="AR62" s="429"/>
      <c r="AS62" s="188"/>
      <c r="AT62" s="436" t="e">
        <f>+AR62/AS62</f>
        <v>#DIV/0!</v>
      </c>
      <c r="AU62" s="429"/>
      <c r="AV62" s="188"/>
      <c r="AW62" s="436" t="e">
        <f>+AU62/AV62</f>
        <v>#DIV/0!</v>
      </c>
      <c r="AX62" s="429"/>
      <c r="AY62" s="188"/>
      <c r="AZ62" s="436" t="e">
        <f>+AX62/AY62</f>
        <v>#DIV/0!</v>
      </c>
      <c r="BA62" s="374">
        <f t="shared" si="71"/>
        <v>0</v>
      </c>
      <c r="BB62" s="374">
        <f t="shared" si="71"/>
        <v>0</v>
      </c>
      <c r="BC62" s="374" t="e">
        <f>+BA62/BB62</f>
        <v>#DIV/0!</v>
      </c>
      <c r="BD62" s="381">
        <f t="shared" si="68"/>
        <v>0</v>
      </c>
      <c r="BE62" s="381">
        <f t="shared" si="68"/>
        <v>0</v>
      </c>
      <c r="BF62" s="381" t="e">
        <f>+BD62/BE62</f>
        <v>#DIV/0!</v>
      </c>
    </row>
    <row r="63" spans="1:58" ht="40.5" customHeight="1" thickBot="1" x14ac:dyDescent="0.25">
      <c r="A63" s="455" t="s">
        <v>196</v>
      </c>
      <c r="B63" s="461" t="s">
        <v>249</v>
      </c>
      <c r="C63" s="465"/>
      <c r="D63" s="473" t="s">
        <v>250</v>
      </c>
      <c r="E63" s="473" t="s">
        <v>168</v>
      </c>
      <c r="F63" s="508" t="s">
        <v>198</v>
      </c>
      <c r="G63" s="526" t="s">
        <v>944</v>
      </c>
      <c r="H63" s="517">
        <f>+UVR!G32</f>
        <v>166216.33000000002</v>
      </c>
      <c r="I63" s="187"/>
      <c r="J63" s="437">
        <f t="shared" ref="J63:J69" si="72">H63+I63</f>
        <v>166216.33000000002</v>
      </c>
      <c r="K63" s="438">
        <f>+UVR!I32</f>
        <v>181654.86000000002</v>
      </c>
      <c r="L63" s="187"/>
      <c r="M63" s="437">
        <f t="shared" ref="M63:M69" si="73">K63+L63</f>
        <v>181654.86000000002</v>
      </c>
      <c r="N63" s="438">
        <f>+UVR!K32</f>
        <v>175880.22000000003</v>
      </c>
      <c r="O63" s="187"/>
      <c r="P63" s="437">
        <f t="shared" ref="P63:P69" si="74">N63+O63</f>
        <v>175880.22000000003</v>
      </c>
      <c r="Q63" s="376">
        <f t="shared" si="63"/>
        <v>523751.41000000009</v>
      </c>
      <c r="R63" s="376">
        <f t="shared" ref="R63:R80" si="75">+I63+L63+O63</f>
        <v>0</v>
      </c>
      <c r="S63" s="374">
        <f t="shared" ref="S63:S72" si="76">+Q63</f>
        <v>523751.41000000009</v>
      </c>
      <c r="T63" s="438">
        <f>+UVR!M32</f>
        <v>181563.51</v>
      </c>
      <c r="U63" s="187"/>
      <c r="V63" s="437">
        <f t="shared" ref="V63:V69" si="77">T63+U63</f>
        <v>181563.51</v>
      </c>
      <c r="W63" s="438">
        <f>+UVR!O32</f>
        <v>193696.74</v>
      </c>
      <c r="X63" s="187"/>
      <c r="Y63" s="437">
        <f t="shared" ref="Y63:Y69" si="78">W63+X63</f>
        <v>193696.74</v>
      </c>
      <c r="Z63" s="438">
        <f>+UVR!Q32</f>
        <v>202076.15000000002</v>
      </c>
      <c r="AA63" s="187"/>
      <c r="AB63" s="368">
        <f t="shared" ref="AB63:AB69" si="79">Z63+AA63</f>
        <v>202076.15000000002</v>
      </c>
      <c r="AC63" s="374">
        <f>+T63+W63+Z63</f>
        <v>577336.4</v>
      </c>
      <c r="AD63" s="374">
        <f t="shared" si="30"/>
        <v>0</v>
      </c>
      <c r="AE63" s="374">
        <f t="shared" ref="AE63:AE72" si="80">+AC63</f>
        <v>577336.4</v>
      </c>
      <c r="AF63" s="438">
        <f>+UVR!S32</f>
        <v>210740.83200000002</v>
      </c>
      <c r="AG63" s="187"/>
      <c r="AH63" s="437">
        <f t="shared" ref="AH63:AH69" si="81">AF63+AG63</f>
        <v>210740.83200000002</v>
      </c>
      <c r="AI63" s="438">
        <f>+UVR!U32</f>
        <v>220089.91800000003</v>
      </c>
      <c r="AJ63" s="187"/>
      <c r="AK63" s="437">
        <f t="shared" ref="AK63:AK69" si="82">AI63+AJ63</f>
        <v>220089.91800000003</v>
      </c>
      <c r="AL63" s="438">
        <f>+UVR!W32</f>
        <v>223393.09399999998</v>
      </c>
      <c r="AM63" s="187"/>
      <c r="AN63" s="437">
        <f t="shared" ref="AN63:AN69" si="83">AL63+AM63</f>
        <v>223393.09399999998</v>
      </c>
      <c r="AO63" s="374">
        <f>+AF63+AI63+AL63</f>
        <v>654223.84400000004</v>
      </c>
      <c r="AP63" s="374">
        <f t="shared" si="35"/>
        <v>0</v>
      </c>
      <c r="AQ63" s="374">
        <f t="shared" ref="AQ63:AQ72" si="84">+AO63</f>
        <v>654223.84400000004</v>
      </c>
      <c r="AR63" s="438">
        <f>+UVR!Y32</f>
        <v>229870.71400000001</v>
      </c>
      <c r="AS63" s="187"/>
      <c r="AT63" s="437">
        <f t="shared" ref="AT63:AT69" si="85">AR63+AS63</f>
        <v>229870.71400000001</v>
      </c>
      <c r="AU63" s="438">
        <f>+UVR!AA32</f>
        <v>230489.23200000002</v>
      </c>
      <c r="AV63" s="187"/>
      <c r="AW63" s="437">
        <f t="shared" ref="AW63:AW69" si="86">AU63+AV63</f>
        <v>230489.23200000002</v>
      </c>
      <c r="AX63" s="438">
        <f>+UVR!AC32</f>
        <v>224838.29800000001</v>
      </c>
      <c r="AY63" s="187"/>
      <c r="AZ63" s="437">
        <f t="shared" ref="AZ63:AZ69" si="87">AX63+AY63</f>
        <v>224838.29800000001</v>
      </c>
      <c r="BA63" s="374">
        <f>+AR63+AU63+AX63</f>
        <v>685198.24399999995</v>
      </c>
      <c r="BB63" s="374">
        <f>+AS63+AV63+AY63</f>
        <v>0</v>
      </c>
      <c r="BC63" s="374">
        <f t="shared" ref="BC63:BC72" si="88">+BA63</f>
        <v>685198.24399999995</v>
      </c>
      <c r="BD63" s="381">
        <f>+Q63+AC63+AO63+BA63</f>
        <v>2440509.898</v>
      </c>
      <c r="BE63" s="381">
        <f>+R63+AD63+AP63+BB63</f>
        <v>0</v>
      </c>
      <c r="BF63" s="381">
        <f t="shared" ref="BF63:BF72" si="89">+BD63</f>
        <v>2440509.898</v>
      </c>
    </row>
    <row r="64" spans="1:58" ht="40.5" customHeight="1" thickBot="1" x14ac:dyDescent="0.25">
      <c r="A64" s="455" t="s">
        <v>196</v>
      </c>
      <c r="B64" s="461" t="s">
        <v>199</v>
      </c>
      <c r="C64" s="465"/>
      <c r="D64" s="472" t="s">
        <v>963</v>
      </c>
      <c r="E64" s="473" t="s">
        <v>168</v>
      </c>
      <c r="F64" s="508" t="s">
        <v>198</v>
      </c>
      <c r="G64" s="526" t="s">
        <v>972</v>
      </c>
      <c r="H64" s="500">
        <v>3051</v>
      </c>
      <c r="I64" s="188"/>
      <c r="J64" s="437">
        <f t="shared" si="72"/>
        <v>3051</v>
      </c>
      <c r="K64" s="429">
        <v>2463</v>
      </c>
      <c r="L64" s="188"/>
      <c r="M64" s="437">
        <f t="shared" si="73"/>
        <v>2463</v>
      </c>
      <c r="N64" s="199">
        <v>2748</v>
      </c>
      <c r="O64" s="188"/>
      <c r="P64" s="437">
        <f t="shared" si="74"/>
        <v>2748</v>
      </c>
      <c r="Q64" s="376">
        <f t="shared" si="63"/>
        <v>8262</v>
      </c>
      <c r="R64" s="376">
        <f t="shared" si="75"/>
        <v>0</v>
      </c>
      <c r="S64" s="375">
        <f t="shared" si="76"/>
        <v>8262</v>
      </c>
      <c r="T64" s="537">
        <v>2713</v>
      </c>
      <c r="U64" s="199"/>
      <c r="V64" s="437">
        <f t="shared" si="77"/>
        <v>2713</v>
      </c>
      <c r="W64" s="429">
        <v>2548</v>
      </c>
      <c r="X64" s="188"/>
      <c r="Y64" s="437">
        <f t="shared" si="78"/>
        <v>2548</v>
      </c>
      <c r="Z64" s="429">
        <v>2170</v>
      </c>
      <c r="AA64" s="188"/>
      <c r="AB64" s="368">
        <f t="shared" si="79"/>
        <v>2170</v>
      </c>
      <c r="AC64" s="374">
        <f>+T64+W64+Z64</f>
        <v>7431</v>
      </c>
      <c r="AD64" s="374">
        <f t="shared" si="30"/>
        <v>0</v>
      </c>
      <c r="AE64" s="375">
        <f t="shared" si="80"/>
        <v>7431</v>
      </c>
      <c r="AF64" s="429">
        <v>3145</v>
      </c>
      <c r="AG64" s="188"/>
      <c r="AH64" s="437">
        <f t="shared" si="81"/>
        <v>3145</v>
      </c>
      <c r="AI64" s="429">
        <v>3516</v>
      </c>
      <c r="AJ64" s="188"/>
      <c r="AK64" s="437">
        <f t="shared" si="82"/>
        <v>3516</v>
      </c>
      <c r="AL64" s="429">
        <v>3138</v>
      </c>
      <c r="AM64" s="188"/>
      <c r="AN64" s="437">
        <f t="shared" si="83"/>
        <v>3138</v>
      </c>
      <c r="AO64" s="374">
        <f>+AF64+AI64+AL64</f>
        <v>9799</v>
      </c>
      <c r="AP64" s="374">
        <f t="shared" si="35"/>
        <v>0</v>
      </c>
      <c r="AQ64" s="375">
        <f t="shared" si="84"/>
        <v>9799</v>
      </c>
      <c r="AR64" s="429">
        <v>3707</v>
      </c>
      <c r="AS64" s="188"/>
      <c r="AT64" s="437">
        <f t="shared" si="85"/>
        <v>3707</v>
      </c>
      <c r="AU64" s="429">
        <v>4019</v>
      </c>
      <c r="AV64" s="188"/>
      <c r="AW64" s="437">
        <f t="shared" si="86"/>
        <v>4019</v>
      </c>
      <c r="AX64" s="429">
        <v>4076</v>
      </c>
      <c r="AY64" s="188"/>
      <c r="AZ64" s="437">
        <f t="shared" si="87"/>
        <v>4076</v>
      </c>
      <c r="BA64" s="374">
        <f>+AR64+AU64+AX64</f>
        <v>11802</v>
      </c>
      <c r="BB64" s="374">
        <f>+AS64+AV64+AY64</f>
        <v>0</v>
      </c>
      <c r="BC64" s="375">
        <f t="shared" si="88"/>
        <v>11802</v>
      </c>
      <c r="BD64" s="381">
        <f>+Q64+AC64+AO64+BA64</f>
        <v>37294</v>
      </c>
      <c r="BE64" s="381">
        <f>+R64+AD64+AP64+BB64</f>
        <v>0</v>
      </c>
      <c r="BF64" s="383">
        <f t="shared" si="89"/>
        <v>37294</v>
      </c>
    </row>
    <row r="65" spans="1:58" ht="40.5" customHeight="1" thickBot="1" x14ac:dyDescent="0.25">
      <c r="A65" s="455" t="s">
        <v>196</v>
      </c>
      <c r="B65" s="460" t="s">
        <v>960</v>
      </c>
      <c r="C65" s="465"/>
      <c r="D65" s="472" t="s">
        <v>964</v>
      </c>
      <c r="E65" s="473" t="s">
        <v>168</v>
      </c>
      <c r="F65" s="508" t="s">
        <v>198</v>
      </c>
      <c r="G65" s="526" t="s">
        <v>1267</v>
      </c>
      <c r="H65" s="500">
        <v>405</v>
      </c>
      <c r="I65" s="188"/>
      <c r="J65" s="437">
        <f t="shared" si="72"/>
        <v>405</v>
      </c>
      <c r="K65" s="429">
        <v>91</v>
      </c>
      <c r="L65" s="188"/>
      <c r="M65" s="437">
        <f t="shared" si="73"/>
        <v>91</v>
      </c>
      <c r="N65" s="429">
        <v>65</v>
      </c>
      <c r="O65" s="188"/>
      <c r="P65" s="437">
        <f t="shared" si="74"/>
        <v>65</v>
      </c>
      <c r="Q65" s="376">
        <f t="shared" si="63"/>
        <v>561</v>
      </c>
      <c r="R65" s="376">
        <f t="shared" si="75"/>
        <v>0</v>
      </c>
      <c r="S65" s="375">
        <f>+Q65</f>
        <v>561</v>
      </c>
      <c r="T65" s="537">
        <v>67</v>
      </c>
      <c r="U65" s="199"/>
      <c r="V65" s="437">
        <f t="shared" si="77"/>
        <v>67</v>
      </c>
      <c r="W65" s="429">
        <v>61</v>
      </c>
      <c r="X65" s="188"/>
      <c r="Y65" s="437">
        <f t="shared" si="78"/>
        <v>61</v>
      </c>
      <c r="Z65" s="429">
        <v>73</v>
      </c>
      <c r="AA65" s="188"/>
      <c r="AB65" s="368">
        <f t="shared" si="79"/>
        <v>73</v>
      </c>
      <c r="AC65" s="374">
        <f t="shared" ref="AC65:AD67" si="90">+T65+W65+Z65</f>
        <v>201</v>
      </c>
      <c r="AD65" s="374">
        <f t="shared" si="90"/>
        <v>0</v>
      </c>
      <c r="AE65" s="375">
        <f>+AC65</f>
        <v>201</v>
      </c>
      <c r="AF65" s="429">
        <v>77</v>
      </c>
      <c r="AG65" s="188"/>
      <c r="AH65" s="437">
        <f t="shared" si="81"/>
        <v>77</v>
      </c>
      <c r="AI65" s="429">
        <v>74</v>
      </c>
      <c r="AJ65" s="188"/>
      <c r="AK65" s="437">
        <f t="shared" si="82"/>
        <v>74</v>
      </c>
      <c r="AL65" s="429">
        <v>153</v>
      </c>
      <c r="AM65" s="188"/>
      <c r="AN65" s="437">
        <f t="shared" si="83"/>
        <v>153</v>
      </c>
      <c r="AO65" s="374">
        <f t="shared" ref="AO65:AP67" si="91">+AF65+AI65+AL65</f>
        <v>304</v>
      </c>
      <c r="AP65" s="374">
        <f t="shared" si="91"/>
        <v>0</v>
      </c>
      <c r="AQ65" s="375">
        <f>+AO65</f>
        <v>304</v>
      </c>
      <c r="AR65" s="429">
        <v>310</v>
      </c>
      <c r="AS65" s="188"/>
      <c r="AT65" s="437">
        <f t="shared" si="85"/>
        <v>310</v>
      </c>
      <c r="AU65" s="429">
        <v>426</v>
      </c>
      <c r="AV65" s="188"/>
      <c r="AW65" s="437">
        <f t="shared" si="86"/>
        <v>426</v>
      </c>
      <c r="AX65" s="429">
        <v>533</v>
      </c>
      <c r="AY65" s="188"/>
      <c r="AZ65" s="437">
        <f t="shared" si="87"/>
        <v>533</v>
      </c>
      <c r="BA65" s="374">
        <f t="shared" ref="BA65:BB67" si="92">+AR65+AU65+AX65</f>
        <v>1269</v>
      </c>
      <c r="BB65" s="374">
        <f t="shared" si="92"/>
        <v>0</v>
      </c>
      <c r="BC65" s="375">
        <f>+BA65</f>
        <v>1269</v>
      </c>
      <c r="BD65" s="381">
        <f t="shared" ref="BD65:BE67" si="93">+Q65+AC65+AO65+BA65</f>
        <v>2335</v>
      </c>
      <c r="BE65" s="381">
        <f t="shared" si="93"/>
        <v>0</v>
      </c>
      <c r="BF65" s="383">
        <f>+BD65</f>
        <v>2335</v>
      </c>
    </row>
    <row r="66" spans="1:58" ht="40.5" customHeight="1" thickBot="1" x14ac:dyDescent="0.25">
      <c r="A66" s="455" t="s">
        <v>196</v>
      </c>
      <c r="B66" s="460" t="s">
        <v>961</v>
      </c>
      <c r="C66" s="465"/>
      <c r="D66" s="472" t="s">
        <v>965</v>
      </c>
      <c r="E66" s="473" t="s">
        <v>168</v>
      </c>
      <c r="F66" s="508" t="s">
        <v>198</v>
      </c>
      <c r="G66" s="526" t="s">
        <v>1268</v>
      </c>
      <c r="H66" s="500">
        <v>595</v>
      </c>
      <c r="I66" s="188"/>
      <c r="J66" s="437">
        <f t="shared" si="72"/>
        <v>595</v>
      </c>
      <c r="K66" s="429">
        <v>863</v>
      </c>
      <c r="L66" s="188"/>
      <c r="M66" s="437">
        <f t="shared" si="73"/>
        <v>863</v>
      </c>
      <c r="N66" s="429">
        <v>717</v>
      </c>
      <c r="O66" s="188"/>
      <c r="P66" s="437">
        <f t="shared" si="74"/>
        <v>717</v>
      </c>
      <c r="Q66" s="376">
        <f t="shared" si="63"/>
        <v>2175</v>
      </c>
      <c r="R66" s="376">
        <f t="shared" si="75"/>
        <v>0</v>
      </c>
      <c r="S66" s="375">
        <f>+Q66</f>
        <v>2175</v>
      </c>
      <c r="T66" s="537">
        <v>879</v>
      </c>
      <c r="U66" s="199"/>
      <c r="V66" s="437">
        <f t="shared" si="77"/>
        <v>879</v>
      </c>
      <c r="W66" s="429">
        <v>448</v>
      </c>
      <c r="X66" s="188"/>
      <c r="Y66" s="437">
        <f t="shared" si="78"/>
        <v>448</v>
      </c>
      <c r="Z66" s="429">
        <v>206</v>
      </c>
      <c r="AA66" s="188"/>
      <c r="AB66" s="368">
        <f t="shared" si="79"/>
        <v>206</v>
      </c>
      <c r="AC66" s="374">
        <f t="shared" si="90"/>
        <v>1533</v>
      </c>
      <c r="AD66" s="374">
        <f t="shared" si="90"/>
        <v>0</v>
      </c>
      <c r="AE66" s="375">
        <f>+AC66</f>
        <v>1533</v>
      </c>
      <c r="AF66" s="429">
        <v>1157</v>
      </c>
      <c r="AG66" s="188"/>
      <c r="AH66" s="437">
        <f t="shared" si="81"/>
        <v>1157</v>
      </c>
      <c r="AI66" s="429">
        <v>1329</v>
      </c>
      <c r="AJ66" s="188"/>
      <c r="AK66" s="437">
        <f t="shared" si="82"/>
        <v>1329</v>
      </c>
      <c r="AL66" s="429">
        <v>1082</v>
      </c>
      <c r="AM66" s="188"/>
      <c r="AN66" s="437">
        <f t="shared" si="83"/>
        <v>1082</v>
      </c>
      <c r="AO66" s="374">
        <f t="shared" si="91"/>
        <v>3568</v>
      </c>
      <c r="AP66" s="374">
        <f t="shared" si="91"/>
        <v>0</v>
      </c>
      <c r="AQ66" s="375">
        <f>+AO66</f>
        <v>3568</v>
      </c>
      <c r="AR66" s="429">
        <v>1401</v>
      </c>
      <c r="AS66" s="188"/>
      <c r="AT66" s="437">
        <f t="shared" si="85"/>
        <v>1401</v>
      </c>
      <c r="AU66" s="429">
        <v>1551</v>
      </c>
      <c r="AV66" s="188"/>
      <c r="AW66" s="437">
        <f t="shared" si="86"/>
        <v>1551</v>
      </c>
      <c r="AX66" s="429">
        <v>1441</v>
      </c>
      <c r="AY66" s="188"/>
      <c r="AZ66" s="437">
        <f t="shared" si="87"/>
        <v>1441</v>
      </c>
      <c r="BA66" s="374">
        <f t="shared" si="92"/>
        <v>4393</v>
      </c>
      <c r="BB66" s="374">
        <f t="shared" si="92"/>
        <v>0</v>
      </c>
      <c r="BC66" s="375">
        <f>+BA66</f>
        <v>4393</v>
      </c>
      <c r="BD66" s="381">
        <f t="shared" si="93"/>
        <v>11669</v>
      </c>
      <c r="BE66" s="381">
        <f t="shared" si="93"/>
        <v>0</v>
      </c>
      <c r="BF66" s="383">
        <f>+BD66</f>
        <v>11669</v>
      </c>
    </row>
    <row r="67" spans="1:58" ht="40.5" customHeight="1" thickBot="1" x14ac:dyDescent="0.25">
      <c r="A67" s="455" t="s">
        <v>196</v>
      </c>
      <c r="B67" s="460" t="s">
        <v>962</v>
      </c>
      <c r="C67" s="465"/>
      <c r="D67" s="472" t="s">
        <v>966</v>
      </c>
      <c r="E67" s="473" t="s">
        <v>168</v>
      </c>
      <c r="F67" s="508" t="s">
        <v>198</v>
      </c>
      <c r="G67" s="526" t="s">
        <v>973</v>
      </c>
      <c r="H67" s="500">
        <v>35</v>
      </c>
      <c r="I67" s="188"/>
      <c r="J67" s="437">
        <f t="shared" si="72"/>
        <v>35</v>
      </c>
      <c r="K67" s="429">
        <v>138</v>
      </c>
      <c r="L67" s="188"/>
      <c r="M67" s="437">
        <f t="shared" si="73"/>
        <v>138</v>
      </c>
      <c r="N67" s="429">
        <v>152</v>
      </c>
      <c r="O67" s="188"/>
      <c r="P67" s="437">
        <f t="shared" si="74"/>
        <v>152</v>
      </c>
      <c r="Q67" s="376">
        <f t="shared" si="63"/>
        <v>325</v>
      </c>
      <c r="R67" s="376">
        <f t="shared" si="75"/>
        <v>0</v>
      </c>
      <c r="S67" s="375">
        <f>+Q67</f>
        <v>325</v>
      </c>
      <c r="T67" s="537">
        <v>104</v>
      </c>
      <c r="U67" s="199"/>
      <c r="V67" s="437">
        <f t="shared" si="77"/>
        <v>104</v>
      </c>
      <c r="W67" s="429">
        <v>174</v>
      </c>
      <c r="X67" s="188"/>
      <c r="Y67" s="437">
        <f t="shared" si="78"/>
        <v>174</v>
      </c>
      <c r="Z67" s="429">
        <v>82</v>
      </c>
      <c r="AA67" s="188"/>
      <c r="AB67" s="368">
        <f t="shared" si="79"/>
        <v>82</v>
      </c>
      <c r="AC67" s="374">
        <f t="shared" si="90"/>
        <v>360</v>
      </c>
      <c r="AD67" s="374">
        <f t="shared" si="90"/>
        <v>0</v>
      </c>
      <c r="AE67" s="375">
        <f>+AC67</f>
        <v>360</v>
      </c>
      <c r="AF67" s="429">
        <v>133</v>
      </c>
      <c r="AG67" s="188"/>
      <c r="AH67" s="437">
        <f t="shared" si="81"/>
        <v>133</v>
      </c>
      <c r="AI67" s="429">
        <v>144</v>
      </c>
      <c r="AJ67" s="188"/>
      <c r="AK67" s="437">
        <f t="shared" si="82"/>
        <v>144</v>
      </c>
      <c r="AL67" s="429">
        <v>160</v>
      </c>
      <c r="AM67" s="188"/>
      <c r="AN67" s="437">
        <f t="shared" si="83"/>
        <v>160</v>
      </c>
      <c r="AO67" s="374">
        <f t="shared" si="91"/>
        <v>437</v>
      </c>
      <c r="AP67" s="374">
        <f t="shared" si="91"/>
        <v>0</v>
      </c>
      <c r="AQ67" s="375">
        <f>+AO67</f>
        <v>437</v>
      </c>
      <c r="AR67" s="429">
        <v>154</v>
      </c>
      <c r="AS67" s="188"/>
      <c r="AT67" s="437">
        <f t="shared" si="85"/>
        <v>154</v>
      </c>
      <c r="AU67" s="429">
        <v>121</v>
      </c>
      <c r="AV67" s="188"/>
      <c r="AW67" s="437">
        <f t="shared" si="86"/>
        <v>121</v>
      </c>
      <c r="AX67" s="429">
        <v>101</v>
      </c>
      <c r="AY67" s="188"/>
      <c r="AZ67" s="437">
        <f t="shared" si="87"/>
        <v>101</v>
      </c>
      <c r="BA67" s="374">
        <f t="shared" si="92"/>
        <v>376</v>
      </c>
      <c r="BB67" s="374">
        <f t="shared" si="92"/>
        <v>0</v>
      </c>
      <c r="BC67" s="375">
        <f>+BA67</f>
        <v>376</v>
      </c>
      <c r="BD67" s="381">
        <f t="shared" si="93"/>
        <v>1498</v>
      </c>
      <c r="BE67" s="381">
        <f t="shared" si="93"/>
        <v>0</v>
      </c>
      <c r="BF67" s="383">
        <f>+BD67</f>
        <v>1498</v>
      </c>
    </row>
    <row r="68" spans="1:58" ht="40.5" customHeight="1" thickBot="1" x14ac:dyDescent="0.25">
      <c r="A68" s="455" t="s">
        <v>196</v>
      </c>
      <c r="B68" s="461" t="s">
        <v>200</v>
      </c>
      <c r="C68" s="465"/>
      <c r="D68" s="473" t="s">
        <v>201</v>
      </c>
      <c r="E68" s="473" t="s">
        <v>168</v>
      </c>
      <c r="F68" s="508" t="s">
        <v>198</v>
      </c>
      <c r="G68" s="526" t="s">
        <v>1088</v>
      </c>
      <c r="H68" s="500">
        <v>17057</v>
      </c>
      <c r="I68" s="188"/>
      <c r="J68" s="437">
        <f t="shared" si="72"/>
        <v>17057</v>
      </c>
      <c r="K68" s="429">
        <v>16351</v>
      </c>
      <c r="L68" s="188"/>
      <c r="M68" s="437">
        <f t="shared" si="73"/>
        <v>16351</v>
      </c>
      <c r="N68" s="199">
        <v>19509</v>
      </c>
      <c r="O68" s="188"/>
      <c r="P68" s="437">
        <f t="shared" si="74"/>
        <v>19509</v>
      </c>
      <c r="Q68" s="376">
        <f t="shared" si="63"/>
        <v>52917</v>
      </c>
      <c r="R68" s="376">
        <f t="shared" si="75"/>
        <v>0</v>
      </c>
      <c r="S68" s="375">
        <f t="shared" si="76"/>
        <v>52917</v>
      </c>
      <c r="T68" s="537">
        <v>20741</v>
      </c>
      <c r="U68" s="199"/>
      <c r="V68" s="437">
        <f t="shared" si="77"/>
        <v>20741</v>
      </c>
      <c r="W68" s="429">
        <v>23075</v>
      </c>
      <c r="X68" s="188"/>
      <c r="Y68" s="437">
        <f t="shared" si="78"/>
        <v>23075</v>
      </c>
      <c r="Z68" s="429">
        <v>22107</v>
      </c>
      <c r="AA68" s="188"/>
      <c r="AB68" s="368">
        <f t="shared" si="79"/>
        <v>22107</v>
      </c>
      <c r="AC68" s="374">
        <f t="shared" ref="AC68:AC81" si="94">+T68+W68+Z68</f>
        <v>65923</v>
      </c>
      <c r="AD68" s="374">
        <f t="shared" si="30"/>
        <v>0</v>
      </c>
      <c r="AE68" s="375">
        <f t="shared" si="80"/>
        <v>65923</v>
      </c>
      <c r="AF68" s="429">
        <v>21577</v>
      </c>
      <c r="AG68" s="188"/>
      <c r="AH68" s="437">
        <f t="shared" si="81"/>
        <v>21577</v>
      </c>
      <c r="AI68" s="429">
        <v>22890</v>
      </c>
      <c r="AJ68" s="188"/>
      <c r="AK68" s="437">
        <f t="shared" si="82"/>
        <v>22890</v>
      </c>
      <c r="AL68" s="429">
        <v>24553</v>
      </c>
      <c r="AM68" s="188"/>
      <c r="AN68" s="437">
        <f t="shared" si="83"/>
        <v>24553</v>
      </c>
      <c r="AO68" s="374">
        <f t="shared" ref="AO68:AO81" si="95">+AF68+AI68+AL68</f>
        <v>69020</v>
      </c>
      <c r="AP68" s="374">
        <f t="shared" si="35"/>
        <v>0</v>
      </c>
      <c r="AQ68" s="375">
        <f t="shared" si="84"/>
        <v>69020</v>
      </c>
      <c r="AR68" s="429">
        <v>24551</v>
      </c>
      <c r="AS68" s="188"/>
      <c r="AT68" s="437">
        <f t="shared" si="85"/>
        <v>24551</v>
      </c>
      <c r="AU68" s="429">
        <v>23364</v>
      </c>
      <c r="AV68" s="188"/>
      <c r="AW68" s="437">
        <f t="shared" si="86"/>
        <v>23364</v>
      </c>
      <c r="AX68" s="429">
        <v>22102</v>
      </c>
      <c r="AY68" s="188"/>
      <c r="AZ68" s="437">
        <f t="shared" si="87"/>
        <v>22102</v>
      </c>
      <c r="BA68" s="374">
        <f t="shared" ref="BA68:BA78" si="96">+AR68+AU68+AX68</f>
        <v>70017</v>
      </c>
      <c r="BB68" s="374">
        <f t="shared" ref="BB68:BB78" si="97">+AS68+AV68+AY68</f>
        <v>0</v>
      </c>
      <c r="BC68" s="375">
        <f t="shared" si="88"/>
        <v>70017</v>
      </c>
      <c r="BD68" s="381">
        <f t="shared" ref="BD68:BD99" si="98">+Q68+AC68+AO68+BA68</f>
        <v>257877</v>
      </c>
      <c r="BE68" s="381">
        <f t="shared" ref="BE68:BE99" si="99">+R68+AD68+AP68+BB68</f>
        <v>0</v>
      </c>
      <c r="BF68" s="383">
        <f t="shared" si="89"/>
        <v>257877</v>
      </c>
    </row>
    <row r="69" spans="1:58" ht="40.5" customHeight="1" thickBot="1" x14ac:dyDescent="0.25">
      <c r="A69" s="455" t="s">
        <v>196</v>
      </c>
      <c r="B69" s="461" t="s">
        <v>202</v>
      </c>
      <c r="C69" s="465"/>
      <c r="D69" s="473" t="s">
        <v>203</v>
      </c>
      <c r="E69" s="473" t="s">
        <v>168</v>
      </c>
      <c r="F69" s="508" t="s">
        <v>198</v>
      </c>
      <c r="G69" s="526" t="s">
        <v>974</v>
      </c>
      <c r="H69" s="500">
        <v>42</v>
      </c>
      <c r="I69" s="188"/>
      <c r="J69" s="437">
        <f t="shared" si="72"/>
        <v>42</v>
      </c>
      <c r="K69" s="429">
        <v>29</v>
      </c>
      <c r="L69" s="188"/>
      <c r="M69" s="437">
        <f t="shared" si="73"/>
        <v>29</v>
      </c>
      <c r="N69" s="199">
        <v>38</v>
      </c>
      <c r="O69" s="188"/>
      <c r="P69" s="437">
        <f t="shared" si="74"/>
        <v>38</v>
      </c>
      <c r="Q69" s="376">
        <f t="shared" si="63"/>
        <v>109</v>
      </c>
      <c r="R69" s="376">
        <f t="shared" si="75"/>
        <v>0</v>
      </c>
      <c r="S69" s="375">
        <f t="shared" si="76"/>
        <v>109</v>
      </c>
      <c r="T69" s="537">
        <v>61</v>
      </c>
      <c r="U69" s="199">
        <v>0</v>
      </c>
      <c r="V69" s="437">
        <f t="shared" si="77"/>
        <v>61</v>
      </c>
      <c r="W69" s="429">
        <v>52</v>
      </c>
      <c r="X69" s="188">
        <v>0</v>
      </c>
      <c r="Y69" s="437">
        <f t="shared" si="78"/>
        <v>52</v>
      </c>
      <c r="Z69" s="429">
        <v>42</v>
      </c>
      <c r="AA69" s="188">
        <v>0</v>
      </c>
      <c r="AB69" s="368">
        <f t="shared" si="79"/>
        <v>42</v>
      </c>
      <c r="AC69" s="374">
        <f t="shared" si="94"/>
        <v>155</v>
      </c>
      <c r="AD69" s="374">
        <f t="shared" si="30"/>
        <v>0</v>
      </c>
      <c r="AE69" s="375">
        <f t="shared" si="80"/>
        <v>155</v>
      </c>
      <c r="AF69" s="429">
        <v>44</v>
      </c>
      <c r="AG69" s="188">
        <v>0</v>
      </c>
      <c r="AH69" s="437">
        <f t="shared" si="81"/>
        <v>44</v>
      </c>
      <c r="AI69" s="429">
        <v>52</v>
      </c>
      <c r="AJ69" s="188">
        <v>0</v>
      </c>
      <c r="AK69" s="437">
        <f t="shared" si="82"/>
        <v>52</v>
      </c>
      <c r="AL69" s="429">
        <v>47</v>
      </c>
      <c r="AM69" s="188">
        <v>0</v>
      </c>
      <c r="AN69" s="437">
        <f t="shared" si="83"/>
        <v>47</v>
      </c>
      <c r="AO69" s="374">
        <f t="shared" si="95"/>
        <v>143</v>
      </c>
      <c r="AP69" s="374">
        <f t="shared" si="35"/>
        <v>0</v>
      </c>
      <c r="AQ69" s="375">
        <f t="shared" si="84"/>
        <v>143</v>
      </c>
      <c r="AR69" s="429">
        <v>46</v>
      </c>
      <c r="AS69" s="188">
        <v>0</v>
      </c>
      <c r="AT69" s="437">
        <f t="shared" si="85"/>
        <v>46</v>
      </c>
      <c r="AU69" s="429">
        <v>52</v>
      </c>
      <c r="AV69" s="188">
        <v>0</v>
      </c>
      <c r="AW69" s="437">
        <f t="shared" si="86"/>
        <v>52</v>
      </c>
      <c r="AX69" s="429">
        <v>41</v>
      </c>
      <c r="AY69" s="188">
        <v>0</v>
      </c>
      <c r="AZ69" s="437">
        <f t="shared" si="87"/>
        <v>41</v>
      </c>
      <c r="BA69" s="374">
        <f t="shared" si="96"/>
        <v>139</v>
      </c>
      <c r="BB69" s="374">
        <f t="shared" si="97"/>
        <v>0</v>
      </c>
      <c r="BC69" s="375">
        <f t="shared" si="88"/>
        <v>139</v>
      </c>
      <c r="BD69" s="381">
        <f t="shared" si="98"/>
        <v>546</v>
      </c>
      <c r="BE69" s="381">
        <f t="shared" si="99"/>
        <v>0</v>
      </c>
      <c r="BF69" s="383">
        <f t="shared" si="89"/>
        <v>546</v>
      </c>
    </row>
    <row r="70" spans="1:58" ht="40.5" customHeight="1" thickBot="1" x14ac:dyDescent="0.25">
      <c r="A70" s="455" t="s">
        <v>196</v>
      </c>
      <c r="B70" s="460" t="s">
        <v>943</v>
      </c>
      <c r="C70" s="465"/>
      <c r="D70" s="473" t="s">
        <v>941</v>
      </c>
      <c r="E70" s="473" t="s">
        <v>942</v>
      </c>
      <c r="F70" s="509" t="s">
        <v>370</v>
      </c>
      <c r="G70" s="526" t="s">
        <v>377</v>
      </c>
      <c r="H70" s="500">
        <v>29</v>
      </c>
      <c r="I70" s="188">
        <v>64</v>
      </c>
      <c r="J70" s="436">
        <f>+H70/I70</f>
        <v>0.453125</v>
      </c>
      <c r="K70" s="429">
        <v>14</v>
      </c>
      <c r="L70" s="188">
        <v>43</v>
      </c>
      <c r="M70" s="436">
        <f>+K70/L70</f>
        <v>0.32558139534883723</v>
      </c>
      <c r="N70" s="429">
        <v>31</v>
      </c>
      <c r="O70" s="188">
        <v>69</v>
      </c>
      <c r="P70" s="436">
        <f>+N70/O70</f>
        <v>0.44927536231884058</v>
      </c>
      <c r="Q70" s="376">
        <f t="shared" si="63"/>
        <v>74</v>
      </c>
      <c r="R70" s="376">
        <f t="shared" si="75"/>
        <v>176</v>
      </c>
      <c r="S70" s="374">
        <f>+Q70/R70</f>
        <v>0.42045454545454547</v>
      </c>
      <c r="T70" s="537">
        <v>22</v>
      </c>
      <c r="U70" s="199">
        <v>83</v>
      </c>
      <c r="V70" s="436">
        <f>+T70/U70</f>
        <v>0.26506024096385544</v>
      </c>
      <c r="W70" s="429">
        <v>22</v>
      </c>
      <c r="X70" s="188">
        <v>74</v>
      </c>
      <c r="Y70" s="436">
        <f>+W70/X70</f>
        <v>0.29729729729729731</v>
      </c>
      <c r="Z70" s="429">
        <v>24</v>
      </c>
      <c r="AA70" s="188">
        <v>66</v>
      </c>
      <c r="AB70" s="367">
        <f>+Z70/AA70</f>
        <v>0.36363636363636365</v>
      </c>
      <c r="AC70" s="374">
        <f t="shared" si="94"/>
        <v>68</v>
      </c>
      <c r="AD70" s="374">
        <f t="shared" si="30"/>
        <v>223</v>
      </c>
      <c r="AE70" s="374">
        <f>+AC70/AD70</f>
        <v>0.30493273542600896</v>
      </c>
      <c r="AF70" s="429">
        <v>23</v>
      </c>
      <c r="AG70" s="188">
        <v>67</v>
      </c>
      <c r="AH70" s="436">
        <f>+AF70/AG70</f>
        <v>0.34328358208955223</v>
      </c>
      <c r="AI70" s="429">
        <v>26</v>
      </c>
      <c r="AJ70" s="188">
        <v>78</v>
      </c>
      <c r="AK70" s="436">
        <f>+AI70/AJ70</f>
        <v>0.33333333333333331</v>
      </c>
      <c r="AL70" s="429">
        <v>21</v>
      </c>
      <c r="AM70" s="188">
        <v>68</v>
      </c>
      <c r="AN70" s="436">
        <f>+AL70/AM70</f>
        <v>0.30882352941176472</v>
      </c>
      <c r="AO70" s="374">
        <f t="shared" si="95"/>
        <v>70</v>
      </c>
      <c r="AP70" s="374">
        <f t="shared" si="35"/>
        <v>213</v>
      </c>
      <c r="AQ70" s="374">
        <f>+AO70/AP70</f>
        <v>0.32863849765258218</v>
      </c>
      <c r="AR70" s="429">
        <v>28</v>
      </c>
      <c r="AS70" s="188">
        <v>74</v>
      </c>
      <c r="AT70" s="436">
        <f>+AR70/AS70</f>
        <v>0.3783783783783784</v>
      </c>
      <c r="AU70" s="429">
        <v>22</v>
      </c>
      <c r="AV70" s="188">
        <v>74</v>
      </c>
      <c r="AW70" s="436">
        <f>+AU70/AV70</f>
        <v>0.29729729729729731</v>
      </c>
      <c r="AX70" s="429">
        <v>31</v>
      </c>
      <c r="AY70" s="188">
        <v>72</v>
      </c>
      <c r="AZ70" s="436">
        <f>+AX70/AY70</f>
        <v>0.43055555555555558</v>
      </c>
      <c r="BA70" s="374">
        <f t="shared" si="96"/>
        <v>81</v>
      </c>
      <c r="BB70" s="374">
        <f t="shared" si="97"/>
        <v>220</v>
      </c>
      <c r="BC70" s="374">
        <f>+BA70/BB70</f>
        <v>0.36818181818181817</v>
      </c>
      <c r="BD70" s="381">
        <f t="shared" si="98"/>
        <v>293</v>
      </c>
      <c r="BE70" s="381">
        <f t="shared" si="99"/>
        <v>832</v>
      </c>
      <c r="BF70" s="381">
        <f>+BD70/BE70</f>
        <v>0.35216346153846156</v>
      </c>
    </row>
    <row r="71" spans="1:58" ht="40.5" customHeight="1" thickBot="1" x14ac:dyDescent="0.25">
      <c r="A71" s="455" t="s">
        <v>197</v>
      </c>
      <c r="B71" s="461" t="s">
        <v>204</v>
      </c>
      <c r="C71" s="465"/>
      <c r="D71" s="473" t="s">
        <v>205</v>
      </c>
      <c r="E71" s="473" t="s">
        <v>168</v>
      </c>
      <c r="F71" s="508" t="s">
        <v>198</v>
      </c>
      <c r="G71" s="524" t="s">
        <v>975</v>
      </c>
      <c r="H71" s="500">
        <v>242</v>
      </c>
      <c r="I71" s="188"/>
      <c r="J71" s="437">
        <f>H71+I71</f>
        <v>242</v>
      </c>
      <c r="K71" s="429">
        <v>240</v>
      </c>
      <c r="L71" s="188"/>
      <c r="M71" s="437">
        <f>K71+L71</f>
        <v>240</v>
      </c>
      <c r="N71" s="429">
        <v>273</v>
      </c>
      <c r="O71" s="188"/>
      <c r="P71" s="437">
        <f>N71+O71</f>
        <v>273</v>
      </c>
      <c r="Q71" s="376">
        <f t="shared" si="63"/>
        <v>755</v>
      </c>
      <c r="R71" s="376">
        <f t="shared" si="75"/>
        <v>0</v>
      </c>
      <c r="S71" s="375">
        <f t="shared" si="76"/>
        <v>755</v>
      </c>
      <c r="T71" s="537">
        <v>257</v>
      </c>
      <c r="U71" s="199"/>
      <c r="V71" s="437">
        <f>T71+U71</f>
        <v>257</v>
      </c>
      <c r="W71" s="429">
        <v>268</v>
      </c>
      <c r="X71" s="188"/>
      <c r="Y71" s="437">
        <f>W71+X71</f>
        <v>268</v>
      </c>
      <c r="Z71" s="429">
        <v>315</v>
      </c>
      <c r="AA71" s="188"/>
      <c r="AB71" s="368">
        <f>Z71+AA71</f>
        <v>315</v>
      </c>
      <c r="AC71" s="374">
        <f t="shared" si="94"/>
        <v>840</v>
      </c>
      <c r="AD71" s="374">
        <f t="shared" si="30"/>
        <v>0</v>
      </c>
      <c r="AE71" s="375">
        <f t="shared" si="80"/>
        <v>840</v>
      </c>
      <c r="AF71" s="429">
        <v>351</v>
      </c>
      <c r="AG71" s="188"/>
      <c r="AH71" s="437">
        <f>AF71+AG71</f>
        <v>351</v>
      </c>
      <c r="AI71" s="429">
        <v>355</v>
      </c>
      <c r="AJ71" s="188"/>
      <c r="AK71" s="437">
        <f>AI71+AJ71</f>
        <v>355</v>
      </c>
      <c r="AL71" s="429">
        <v>374</v>
      </c>
      <c r="AM71" s="188"/>
      <c r="AN71" s="437">
        <f>AL71+AM71</f>
        <v>374</v>
      </c>
      <c r="AO71" s="374">
        <f t="shared" si="95"/>
        <v>1080</v>
      </c>
      <c r="AP71" s="374">
        <f t="shared" si="35"/>
        <v>0</v>
      </c>
      <c r="AQ71" s="375">
        <f t="shared" si="84"/>
        <v>1080</v>
      </c>
      <c r="AR71" s="429">
        <v>360</v>
      </c>
      <c r="AS71" s="188"/>
      <c r="AT71" s="437">
        <f>AR71+AS71</f>
        <v>360</v>
      </c>
      <c r="AU71" s="429">
        <v>402</v>
      </c>
      <c r="AV71" s="188"/>
      <c r="AW71" s="437">
        <f>AU71+AV71</f>
        <v>402</v>
      </c>
      <c r="AX71" s="429"/>
      <c r="AY71" s="188"/>
      <c r="AZ71" s="437">
        <f>AX71+AY71</f>
        <v>0</v>
      </c>
      <c r="BA71" s="374">
        <f t="shared" si="96"/>
        <v>762</v>
      </c>
      <c r="BB71" s="374">
        <f t="shared" si="97"/>
        <v>0</v>
      </c>
      <c r="BC71" s="375">
        <f t="shared" si="88"/>
        <v>762</v>
      </c>
      <c r="BD71" s="381">
        <f t="shared" si="98"/>
        <v>3437</v>
      </c>
      <c r="BE71" s="381">
        <f t="shared" si="99"/>
        <v>0</v>
      </c>
      <c r="BF71" s="383">
        <f t="shared" si="89"/>
        <v>3437</v>
      </c>
    </row>
    <row r="72" spans="1:58" ht="40.5" customHeight="1" thickBot="1" x14ac:dyDescent="0.25">
      <c r="A72" s="455" t="s">
        <v>196</v>
      </c>
      <c r="B72" s="461" t="s">
        <v>309</v>
      </c>
      <c r="C72" s="465"/>
      <c r="D72" s="473" t="s">
        <v>310</v>
      </c>
      <c r="E72" s="473" t="s">
        <v>168</v>
      </c>
      <c r="F72" s="508" t="s">
        <v>198</v>
      </c>
      <c r="G72" s="524" t="s">
        <v>976</v>
      </c>
      <c r="H72" s="500">
        <v>4613</v>
      </c>
      <c r="I72" s="199"/>
      <c r="J72" s="437">
        <f>H72+I72</f>
        <v>4613</v>
      </c>
      <c r="K72" s="429">
        <v>4836</v>
      </c>
      <c r="L72" s="199"/>
      <c r="M72" s="437">
        <f>K72+L72</f>
        <v>4836</v>
      </c>
      <c r="N72" s="199">
        <v>5413</v>
      </c>
      <c r="O72" s="199"/>
      <c r="P72" s="437">
        <f>N72+O72</f>
        <v>5413</v>
      </c>
      <c r="Q72" s="376">
        <f t="shared" si="63"/>
        <v>14862</v>
      </c>
      <c r="R72" s="376">
        <f t="shared" si="75"/>
        <v>0</v>
      </c>
      <c r="S72" s="375">
        <f t="shared" si="76"/>
        <v>14862</v>
      </c>
      <c r="T72" s="537">
        <v>5485</v>
      </c>
      <c r="U72" s="199"/>
      <c r="V72" s="437">
        <f>T72+U72</f>
        <v>5485</v>
      </c>
      <c r="W72" s="429">
        <v>6696</v>
      </c>
      <c r="X72" s="199"/>
      <c r="Y72" s="437">
        <f>W72+X72</f>
        <v>6696</v>
      </c>
      <c r="Z72" s="429">
        <v>6312</v>
      </c>
      <c r="AA72" s="199"/>
      <c r="AB72" s="368">
        <f>Z72+AA72</f>
        <v>6312</v>
      </c>
      <c r="AC72" s="374">
        <f t="shared" si="94"/>
        <v>18493</v>
      </c>
      <c r="AD72" s="374">
        <f t="shared" si="30"/>
        <v>0</v>
      </c>
      <c r="AE72" s="375">
        <f t="shared" si="80"/>
        <v>18493</v>
      </c>
      <c r="AF72" s="429">
        <v>6659</v>
      </c>
      <c r="AG72" s="199"/>
      <c r="AH72" s="437">
        <f>AF72+AG72</f>
        <v>6659</v>
      </c>
      <c r="AI72" s="429">
        <v>7797</v>
      </c>
      <c r="AJ72" s="199"/>
      <c r="AK72" s="437">
        <f>AI72+AJ72</f>
        <v>7797</v>
      </c>
      <c r="AL72" s="429">
        <v>7572</v>
      </c>
      <c r="AM72" s="199"/>
      <c r="AN72" s="437">
        <f>AL72+AM72</f>
        <v>7572</v>
      </c>
      <c r="AO72" s="374">
        <f t="shared" si="95"/>
        <v>22028</v>
      </c>
      <c r="AP72" s="374">
        <f t="shared" si="35"/>
        <v>0</v>
      </c>
      <c r="AQ72" s="375">
        <f t="shared" si="84"/>
        <v>22028</v>
      </c>
      <c r="AR72" s="429">
        <v>6154</v>
      </c>
      <c r="AS72" s="199"/>
      <c r="AT72" s="437">
        <f>AR72+AS72</f>
        <v>6154</v>
      </c>
      <c r="AU72" s="429">
        <v>6075</v>
      </c>
      <c r="AV72" s="199"/>
      <c r="AW72" s="437">
        <f>AU72+AV72</f>
        <v>6075</v>
      </c>
      <c r="AX72" s="429">
        <v>5436</v>
      </c>
      <c r="AY72" s="199"/>
      <c r="AZ72" s="437">
        <f>AX72+AY72</f>
        <v>5436</v>
      </c>
      <c r="BA72" s="374">
        <f t="shared" si="96"/>
        <v>17665</v>
      </c>
      <c r="BB72" s="374">
        <f t="shared" si="97"/>
        <v>0</v>
      </c>
      <c r="BC72" s="375">
        <f t="shared" si="88"/>
        <v>17665</v>
      </c>
      <c r="BD72" s="381">
        <f t="shared" si="98"/>
        <v>73048</v>
      </c>
      <c r="BE72" s="381">
        <f t="shared" si="99"/>
        <v>0</v>
      </c>
      <c r="BF72" s="383">
        <f t="shared" si="89"/>
        <v>73048</v>
      </c>
    </row>
    <row r="73" spans="1:58" ht="40.5" customHeight="1" thickBot="1" x14ac:dyDescent="0.25">
      <c r="A73" s="455" t="s">
        <v>196</v>
      </c>
      <c r="B73" s="461" t="s">
        <v>206</v>
      </c>
      <c r="C73" s="465"/>
      <c r="D73" s="473" t="s">
        <v>207</v>
      </c>
      <c r="E73" s="473" t="s">
        <v>208</v>
      </c>
      <c r="F73" s="508" t="s">
        <v>138</v>
      </c>
      <c r="G73" s="524" t="s">
        <v>970</v>
      </c>
      <c r="H73" s="500">
        <v>749</v>
      </c>
      <c r="I73" s="188">
        <v>3885</v>
      </c>
      <c r="J73" s="437">
        <f>H73/I73*100</f>
        <v>19.27927927927928</v>
      </c>
      <c r="K73" s="429"/>
      <c r="L73" s="188"/>
      <c r="M73" s="437" t="e">
        <f>K73/L73*100</f>
        <v>#DIV/0!</v>
      </c>
      <c r="N73" s="429"/>
      <c r="O73" s="188"/>
      <c r="P73" s="437" t="e">
        <f>N73/O73*100</f>
        <v>#DIV/0!</v>
      </c>
      <c r="Q73" s="376">
        <f t="shared" si="63"/>
        <v>749</v>
      </c>
      <c r="R73" s="376">
        <f t="shared" si="75"/>
        <v>3885</v>
      </c>
      <c r="S73" s="375">
        <f>+Q73/R73</f>
        <v>0.19279279279279279</v>
      </c>
      <c r="T73" s="537">
        <v>453</v>
      </c>
      <c r="U73" s="199">
        <v>3818</v>
      </c>
      <c r="V73" s="437">
        <f>T73/U73*100</f>
        <v>11.864850707176531</v>
      </c>
      <c r="W73" s="429">
        <v>515</v>
      </c>
      <c r="X73" s="188">
        <v>4374</v>
      </c>
      <c r="Y73" s="437">
        <f>W73/X73*100</f>
        <v>11.774119798811157</v>
      </c>
      <c r="Z73" s="429">
        <v>554</v>
      </c>
      <c r="AA73" s="188">
        <v>3499</v>
      </c>
      <c r="AB73" s="368">
        <f>Z73/AA73*100</f>
        <v>15.833095170048587</v>
      </c>
      <c r="AC73" s="374">
        <f t="shared" si="94"/>
        <v>1522</v>
      </c>
      <c r="AD73" s="374">
        <f t="shared" si="30"/>
        <v>11691</v>
      </c>
      <c r="AE73" s="375">
        <f>+AC73/AD73</f>
        <v>0.13018561286459671</v>
      </c>
      <c r="AF73" s="429">
        <v>209</v>
      </c>
      <c r="AG73" s="188">
        <v>3009</v>
      </c>
      <c r="AH73" s="437">
        <f>AF73/AG73*100</f>
        <v>6.9458291791292783</v>
      </c>
      <c r="AI73" s="429">
        <v>344</v>
      </c>
      <c r="AJ73" s="188">
        <v>3369</v>
      </c>
      <c r="AK73" s="437">
        <f>AI73/AJ73*100</f>
        <v>10.210745028198279</v>
      </c>
      <c r="AL73" s="429">
        <v>302</v>
      </c>
      <c r="AM73" s="188">
        <v>3875</v>
      </c>
      <c r="AN73" s="437">
        <f>AL73/AM73*100</f>
        <v>7.7935483870967746</v>
      </c>
      <c r="AO73" s="374">
        <f t="shared" si="95"/>
        <v>855</v>
      </c>
      <c r="AP73" s="374">
        <f t="shared" si="35"/>
        <v>10253</v>
      </c>
      <c r="AQ73" s="375">
        <f>+AO73/AP73</f>
        <v>8.3390227250560806E-2</v>
      </c>
      <c r="AR73" s="429">
        <v>322</v>
      </c>
      <c r="AS73" s="188">
        <v>3013</v>
      </c>
      <c r="AT73" s="437">
        <f>AR73/AS73*100</f>
        <v>10.687022900763358</v>
      </c>
      <c r="AU73" s="429">
        <v>332</v>
      </c>
      <c r="AV73" s="188">
        <v>2792</v>
      </c>
      <c r="AW73" s="437">
        <f>AU73/AV73*100</f>
        <v>11.891117478510029</v>
      </c>
      <c r="AX73" s="429">
        <v>318</v>
      </c>
      <c r="AY73" s="188">
        <v>2516</v>
      </c>
      <c r="AZ73" s="437">
        <f>AX73/AY73*100</f>
        <v>12.639109697933225</v>
      </c>
      <c r="BA73" s="374">
        <f t="shared" si="96"/>
        <v>972</v>
      </c>
      <c r="BB73" s="374">
        <f t="shared" si="97"/>
        <v>8321</v>
      </c>
      <c r="BC73" s="375">
        <f>+BA73/BB73</f>
        <v>0.11681288306693907</v>
      </c>
      <c r="BD73" s="381">
        <f t="shared" si="98"/>
        <v>4098</v>
      </c>
      <c r="BE73" s="381">
        <f t="shared" si="99"/>
        <v>34150</v>
      </c>
      <c r="BF73" s="383">
        <f>+BD73/BE73</f>
        <v>0.12</v>
      </c>
    </row>
    <row r="74" spans="1:58" ht="40.5" customHeight="1" thickBot="1" x14ac:dyDescent="0.25">
      <c r="A74" s="455" t="s">
        <v>196</v>
      </c>
      <c r="B74" s="461" t="s">
        <v>209</v>
      </c>
      <c r="C74" s="465"/>
      <c r="D74" s="473" t="s">
        <v>210</v>
      </c>
      <c r="E74" s="473" t="s">
        <v>168</v>
      </c>
      <c r="F74" s="508" t="s">
        <v>198</v>
      </c>
      <c r="G74" s="524" t="s">
        <v>977</v>
      </c>
      <c r="H74" s="500">
        <v>2380</v>
      </c>
      <c r="I74" s="188"/>
      <c r="J74" s="437">
        <f>H74+I74</f>
        <v>2380</v>
      </c>
      <c r="K74" s="429">
        <v>573</v>
      </c>
      <c r="L74" s="188"/>
      <c r="M74" s="437">
        <f>K74+L74</f>
        <v>573</v>
      </c>
      <c r="N74" s="199">
        <v>1818</v>
      </c>
      <c r="O74" s="188"/>
      <c r="P74" s="437">
        <f>N74+O74</f>
        <v>1818</v>
      </c>
      <c r="Q74" s="376">
        <f t="shared" si="63"/>
        <v>4771</v>
      </c>
      <c r="R74" s="376">
        <f t="shared" si="75"/>
        <v>0</v>
      </c>
      <c r="S74" s="375">
        <f>+Q74</f>
        <v>4771</v>
      </c>
      <c r="T74" s="537">
        <v>1140</v>
      </c>
      <c r="U74" s="199"/>
      <c r="V74" s="437">
        <f>T74+U74</f>
        <v>1140</v>
      </c>
      <c r="W74" s="429">
        <v>1773</v>
      </c>
      <c r="X74" s="188"/>
      <c r="Y74" s="437">
        <f>W74+X74</f>
        <v>1773</v>
      </c>
      <c r="Z74" s="429">
        <v>1759</v>
      </c>
      <c r="AA74" s="188"/>
      <c r="AB74" s="368">
        <f>Z74+AA74</f>
        <v>1759</v>
      </c>
      <c r="AC74" s="374">
        <f t="shared" si="94"/>
        <v>4672</v>
      </c>
      <c r="AD74" s="374">
        <f t="shared" si="30"/>
        <v>0</v>
      </c>
      <c r="AE74" s="375">
        <f>+AC74</f>
        <v>4672</v>
      </c>
      <c r="AF74" s="429">
        <v>1635</v>
      </c>
      <c r="AG74" s="188"/>
      <c r="AH74" s="437">
        <f>AF74+AG74</f>
        <v>1635</v>
      </c>
      <c r="AI74" s="429">
        <v>1821</v>
      </c>
      <c r="AJ74" s="188"/>
      <c r="AK74" s="437">
        <f>AI74+AJ74</f>
        <v>1821</v>
      </c>
      <c r="AL74" s="429">
        <v>923</v>
      </c>
      <c r="AM74" s="188"/>
      <c r="AN74" s="437">
        <f>AL74+AM74</f>
        <v>923</v>
      </c>
      <c r="AO74" s="374">
        <f t="shared" si="95"/>
        <v>4379</v>
      </c>
      <c r="AP74" s="374">
        <f t="shared" si="35"/>
        <v>0</v>
      </c>
      <c r="AQ74" s="375">
        <f>+AO74</f>
        <v>4379</v>
      </c>
      <c r="AR74" s="429">
        <v>840</v>
      </c>
      <c r="AS74" s="188"/>
      <c r="AT74" s="437">
        <f>AR74+AS74</f>
        <v>840</v>
      </c>
      <c r="AU74" s="429">
        <v>1004</v>
      </c>
      <c r="AV74" s="188"/>
      <c r="AW74" s="437">
        <f>AU74+AV74</f>
        <v>1004</v>
      </c>
      <c r="AX74" s="429"/>
      <c r="AY74" s="188"/>
      <c r="AZ74" s="437">
        <f>AX74+AY74</f>
        <v>0</v>
      </c>
      <c r="BA74" s="374">
        <f t="shared" si="96"/>
        <v>1844</v>
      </c>
      <c r="BB74" s="374">
        <f t="shared" si="97"/>
        <v>0</v>
      </c>
      <c r="BC74" s="375">
        <f>+BA74</f>
        <v>1844</v>
      </c>
      <c r="BD74" s="381">
        <f t="shared" si="98"/>
        <v>15666</v>
      </c>
      <c r="BE74" s="381">
        <f t="shared" si="99"/>
        <v>0</v>
      </c>
      <c r="BF74" s="383">
        <f>+BD74</f>
        <v>15666</v>
      </c>
    </row>
    <row r="75" spans="1:58" ht="40.5" customHeight="1" thickBot="1" x14ac:dyDescent="0.25">
      <c r="A75" s="455" t="s">
        <v>196</v>
      </c>
      <c r="B75" s="460" t="s">
        <v>664</v>
      </c>
      <c r="C75" s="465"/>
      <c r="D75" s="472" t="s">
        <v>665</v>
      </c>
      <c r="E75" s="473" t="s">
        <v>168</v>
      </c>
      <c r="F75" s="508" t="s">
        <v>198</v>
      </c>
      <c r="G75" s="524" t="s">
        <v>978</v>
      </c>
      <c r="H75" s="500">
        <v>2665</v>
      </c>
      <c r="I75" s="188"/>
      <c r="J75" s="437">
        <f>H75+I75</f>
        <v>2665</v>
      </c>
      <c r="K75" s="429">
        <v>2931</v>
      </c>
      <c r="L75" s="188"/>
      <c r="M75" s="437">
        <f>K75+L75</f>
        <v>2931</v>
      </c>
      <c r="N75" s="199">
        <v>2282</v>
      </c>
      <c r="O75" s="188"/>
      <c r="P75" s="437">
        <f>N75+O75</f>
        <v>2282</v>
      </c>
      <c r="Q75" s="376">
        <f t="shared" si="63"/>
        <v>7878</v>
      </c>
      <c r="R75" s="376">
        <f t="shared" si="75"/>
        <v>0</v>
      </c>
      <c r="S75" s="374">
        <f>+Q75</f>
        <v>7878</v>
      </c>
      <c r="T75" s="537">
        <v>1816</v>
      </c>
      <c r="U75" s="199"/>
      <c r="V75" s="437">
        <f>+T75</f>
        <v>1816</v>
      </c>
      <c r="W75" s="429">
        <v>1872</v>
      </c>
      <c r="X75" s="188"/>
      <c r="Y75" s="437">
        <f>+W75</f>
        <v>1872</v>
      </c>
      <c r="Z75" s="429">
        <v>1806</v>
      </c>
      <c r="AA75" s="188"/>
      <c r="AB75" s="368">
        <f>+Z75</f>
        <v>1806</v>
      </c>
      <c r="AC75" s="374">
        <f t="shared" si="94"/>
        <v>5494</v>
      </c>
      <c r="AD75" s="374">
        <f t="shared" si="30"/>
        <v>0</v>
      </c>
      <c r="AE75" s="374">
        <f>+AC75</f>
        <v>5494</v>
      </c>
      <c r="AF75" s="429">
        <v>2017</v>
      </c>
      <c r="AG75" s="188"/>
      <c r="AH75" s="437">
        <f>+AF75</f>
        <v>2017</v>
      </c>
      <c r="AI75" s="429">
        <v>2094</v>
      </c>
      <c r="AJ75" s="188"/>
      <c r="AK75" s="437">
        <f>+AI75</f>
        <v>2094</v>
      </c>
      <c r="AL75" s="429">
        <v>2108</v>
      </c>
      <c r="AM75" s="188"/>
      <c r="AN75" s="437">
        <f>+AL75</f>
        <v>2108</v>
      </c>
      <c r="AO75" s="374">
        <f t="shared" si="95"/>
        <v>6219</v>
      </c>
      <c r="AP75" s="374">
        <f t="shared" si="35"/>
        <v>0</v>
      </c>
      <c r="AQ75" s="374">
        <f>+AO75</f>
        <v>6219</v>
      </c>
      <c r="AR75" s="429">
        <v>1770</v>
      </c>
      <c r="AS75" s="188"/>
      <c r="AT75" s="437">
        <f>+AR75</f>
        <v>1770</v>
      </c>
      <c r="AU75" s="429">
        <v>1848</v>
      </c>
      <c r="AV75" s="188"/>
      <c r="AW75" s="437">
        <f>+AU75</f>
        <v>1848</v>
      </c>
      <c r="AX75" s="429">
        <v>2019</v>
      </c>
      <c r="AY75" s="188"/>
      <c r="AZ75" s="437">
        <f>+AX75</f>
        <v>2019</v>
      </c>
      <c r="BA75" s="374">
        <f t="shared" si="96"/>
        <v>5637</v>
      </c>
      <c r="BB75" s="374">
        <f t="shared" si="97"/>
        <v>0</v>
      </c>
      <c r="BC75" s="374">
        <f>+BA75</f>
        <v>5637</v>
      </c>
      <c r="BD75" s="381">
        <f t="shared" si="98"/>
        <v>25228</v>
      </c>
      <c r="BE75" s="381">
        <f t="shared" si="99"/>
        <v>0</v>
      </c>
      <c r="BF75" s="381">
        <f>+BD75</f>
        <v>25228</v>
      </c>
    </row>
    <row r="76" spans="1:58" ht="40.5" customHeight="1" thickBot="1" x14ac:dyDescent="0.25">
      <c r="A76" s="455" t="s">
        <v>196</v>
      </c>
      <c r="B76" s="460" t="s">
        <v>997</v>
      </c>
      <c r="C76" s="465"/>
      <c r="D76" s="472" t="s">
        <v>1020</v>
      </c>
      <c r="E76" s="472" t="s">
        <v>168</v>
      </c>
      <c r="F76" s="508" t="s">
        <v>198</v>
      </c>
      <c r="G76" s="524" t="s">
        <v>1022</v>
      </c>
      <c r="H76" s="500"/>
      <c r="I76" s="188"/>
      <c r="J76" s="437">
        <f>H76+I76</f>
        <v>0</v>
      </c>
      <c r="K76" s="500"/>
      <c r="L76" s="188"/>
      <c r="M76" s="437">
        <f>K76+L76</f>
        <v>0</v>
      </c>
      <c r="N76" s="199">
        <v>44</v>
      </c>
      <c r="O76" s="188"/>
      <c r="P76" s="437">
        <f>N76+O76</f>
        <v>44</v>
      </c>
      <c r="Q76" s="376">
        <f t="shared" si="63"/>
        <v>44</v>
      </c>
      <c r="R76" s="376">
        <f t="shared" si="75"/>
        <v>0</v>
      </c>
      <c r="S76" s="374">
        <f>+Q76</f>
        <v>44</v>
      </c>
      <c r="T76" s="537">
        <v>18</v>
      </c>
      <c r="U76" s="199"/>
      <c r="V76" s="437">
        <f>+T76</f>
        <v>18</v>
      </c>
      <c r="W76" s="429">
        <v>16</v>
      </c>
      <c r="X76" s="188"/>
      <c r="Y76" s="437">
        <f>+W76</f>
        <v>16</v>
      </c>
      <c r="Z76" s="429">
        <v>22</v>
      </c>
      <c r="AA76" s="188"/>
      <c r="AB76" s="368">
        <f>+Z76</f>
        <v>22</v>
      </c>
      <c r="AC76" s="374">
        <f t="shared" si="94"/>
        <v>56</v>
      </c>
      <c r="AD76" s="374">
        <f>+U76+X76+AA76</f>
        <v>0</v>
      </c>
      <c r="AE76" s="374">
        <f>+AC76</f>
        <v>56</v>
      </c>
      <c r="AF76" s="429">
        <v>21</v>
      </c>
      <c r="AG76" s="188"/>
      <c r="AH76" s="437">
        <f>+AF76</f>
        <v>21</v>
      </c>
      <c r="AI76" s="429">
        <v>18</v>
      </c>
      <c r="AJ76" s="188"/>
      <c r="AK76" s="437">
        <f>+AI76</f>
        <v>18</v>
      </c>
      <c r="AL76" s="429">
        <v>20</v>
      </c>
      <c r="AM76" s="188"/>
      <c r="AN76" s="437">
        <f>+AL76</f>
        <v>20</v>
      </c>
      <c r="AO76" s="374">
        <f t="shared" si="95"/>
        <v>59</v>
      </c>
      <c r="AP76" s="374">
        <f>+AG76+AJ76+AM76</f>
        <v>0</v>
      </c>
      <c r="AQ76" s="374">
        <f>+AO76</f>
        <v>59</v>
      </c>
      <c r="AR76" s="429">
        <v>20</v>
      </c>
      <c r="AS76" s="188"/>
      <c r="AT76" s="437">
        <f>+AR76</f>
        <v>20</v>
      </c>
      <c r="AU76" s="429"/>
      <c r="AV76" s="188"/>
      <c r="AW76" s="437">
        <f>+AU76</f>
        <v>0</v>
      </c>
      <c r="AX76" s="429"/>
      <c r="AY76" s="188"/>
      <c r="AZ76" s="437">
        <f>+AX76</f>
        <v>0</v>
      </c>
      <c r="BA76" s="374">
        <f t="shared" si="96"/>
        <v>20</v>
      </c>
      <c r="BB76" s="374">
        <f t="shared" si="97"/>
        <v>0</v>
      </c>
      <c r="BC76" s="374">
        <f>+BA76</f>
        <v>20</v>
      </c>
      <c r="BD76" s="381">
        <f t="shared" si="98"/>
        <v>179</v>
      </c>
      <c r="BE76" s="381">
        <f t="shared" si="99"/>
        <v>0</v>
      </c>
      <c r="BF76" s="381">
        <f>+BD76</f>
        <v>179</v>
      </c>
    </row>
    <row r="77" spans="1:58" ht="40.5" customHeight="1" thickBot="1" x14ac:dyDescent="0.25">
      <c r="A77" s="455" t="s">
        <v>196</v>
      </c>
      <c r="B77" s="460" t="s">
        <v>998</v>
      </c>
      <c r="C77" s="465"/>
      <c r="D77" s="472" t="s">
        <v>1021</v>
      </c>
      <c r="E77" s="472" t="s">
        <v>168</v>
      </c>
      <c r="F77" s="508" t="s">
        <v>198</v>
      </c>
      <c r="G77" s="524" t="s">
        <v>1023</v>
      </c>
      <c r="H77" s="500"/>
      <c r="I77" s="188"/>
      <c r="J77" s="437">
        <f>H77+I77</f>
        <v>0</v>
      </c>
      <c r="K77" s="500"/>
      <c r="L77" s="188"/>
      <c r="M77" s="437">
        <f>K77+L77</f>
        <v>0</v>
      </c>
      <c r="N77" s="199">
        <v>25</v>
      </c>
      <c r="O77" s="188"/>
      <c r="P77" s="437">
        <f>N77+O77</f>
        <v>25</v>
      </c>
      <c r="Q77" s="376">
        <f t="shared" si="63"/>
        <v>25</v>
      </c>
      <c r="R77" s="376">
        <f t="shared" si="75"/>
        <v>0</v>
      </c>
      <c r="S77" s="374">
        <f>+Q77</f>
        <v>25</v>
      </c>
      <c r="T77" s="537">
        <v>20</v>
      </c>
      <c r="U77" s="199"/>
      <c r="V77" s="437">
        <f>+T77</f>
        <v>20</v>
      </c>
      <c r="W77" s="429">
        <v>27</v>
      </c>
      <c r="X77" s="188"/>
      <c r="Y77" s="437">
        <f>+W77</f>
        <v>27</v>
      </c>
      <c r="Z77" s="429">
        <v>21</v>
      </c>
      <c r="AA77" s="188"/>
      <c r="AB77" s="368">
        <f>+Z77</f>
        <v>21</v>
      </c>
      <c r="AC77" s="374">
        <f t="shared" si="94"/>
        <v>68</v>
      </c>
      <c r="AD77" s="374">
        <f>+U77+X77+AA77</f>
        <v>0</v>
      </c>
      <c r="AE77" s="374">
        <f>+AC77</f>
        <v>68</v>
      </c>
      <c r="AF77" s="429">
        <v>35</v>
      </c>
      <c r="AG77" s="188"/>
      <c r="AH77" s="437">
        <f>+AF77</f>
        <v>35</v>
      </c>
      <c r="AI77" s="429">
        <v>35</v>
      </c>
      <c r="AJ77" s="188"/>
      <c r="AK77" s="437">
        <f>+AI77</f>
        <v>35</v>
      </c>
      <c r="AL77" s="429">
        <v>21</v>
      </c>
      <c r="AM77" s="188"/>
      <c r="AN77" s="437">
        <f>+AL77</f>
        <v>21</v>
      </c>
      <c r="AO77" s="374">
        <f t="shared" si="95"/>
        <v>91</v>
      </c>
      <c r="AP77" s="374">
        <f>+AG77+AJ77+AM77</f>
        <v>0</v>
      </c>
      <c r="AQ77" s="374">
        <f>+AO77</f>
        <v>91</v>
      </c>
      <c r="AR77" s="429">
        <v>21</v>
      </c>
      <c r="AS77" s="188"/>
      <c r="AT77" s="437">
        <f>+AR77</f>
        <v>21</v>
      </c>
      <c r="AU77" s="429"/>
      <c r="AV77" s="188"/>
      <c r="AW77" s="437">
        <f>+AU77</f>
        <v>0</v>
      </c>
      <c r="AX77" s="429"/>
      <c r="AY77" s="188"/>
      <c r="AZ77" s="437">
        <f>+AX77</f>
        <v>0</v>
      </c>
      <c r="BA77" s="374">
        <f t="shared" si="96"/>
        <v>21</v>
      </c>
      <c r="BB77" s="374">
        <f t="shared" si="97"/>
        <v>0</v>
      </c>
      <c r="BC77" s="374">
        <f>+BA77</f>
        <v>21</v>
      </c>
      <c r="BD77" s="381">
        <f t="shared" si="98"/>
        <v>205</v>
      </c>
      <c r="BE77" s="381">
        <f t="shared" si="99"/>
        <v>0</v>
      </c>
      <c r="BF77" s="381">
        <f>+BD77</f>
        <v>205</v>
      </c>
    </row>
    <row r="78" spans="1:58" ht="40.5" customHeight="1" thickBot="1" x14ac:dyDescent="0.25">
      <c r="A78" s="455" t="s">
        <v>196</v>
      </c>
      <c r="B78" s="461" t="s">
        <v>211</v>
      </c>
      <c r="C78" s="465"/>
      <c r="D78" s="473" t="s">
        <v>280</v>
      </c>
      <c r="E78" s="473" t="s">
        <v>281</v>
      </c>
      <c r="F78" s="508" t="s">
        <v>138</v>
      </c>
      <c r="G78" s="524" t="s">
        <v>263</v>
      </c>
      <c r="H78" s="514">
        <v>1866</v>
      </c>
      <c r="I78" s="199">
        <v>1798</v>
      </c>
      <c r="J78" s="430">
        <f>H78/I78*100</f>
        <v>103.78197997775307</v>
      </c>
      <c r="K78" s="199">
        <v>1624</v>
      </c>
      <c r="L78" s="199">
        <v>1624</v>
      </c>
      <c r="M78" s="430">
        <f>K78/L78*100</f>
        <v>100</v>
      </c>
      <c r="N78" s="199">
        <v>1849</v>
      </c>
      <c r="O78" s="199">
        <v>1798</v>
      </c>
      <c r="P78" s="430">
        <f>N78/O78*100</f>
        <v>102.83648498331479</v>
      </c>
      <c r="Q78" s="376">
        <f t="shared" si="63"/>
        <v>5339</v>
      </c>
      <c r="R78" s="376">
        <f t="shared" si="75"/>
        <v>5220</v>
      </c>
      <c r="S78" s="374">
        <f>+Q78/R78</f>
        <v>1.0227969348659003</v>
      </c>
      <c r="T78" s="537">
        <v>1882</v>
      </c>
      <c r="U78" s="199">
        <v>1740</v>
      </c>
      <c r="V78" s="430">
        <f>T78/U78*100</f>
        <v>108.16091954022988</v>
      </c>
      <c r="W78" s="429">
        <v>1602</v>
      </c>
      <c r="X78" s="188">
        <v>1798</v>
      </c>
      <c r="Y78" s="430">
        <f>W78/X78*100</f>
        <v>89.098998887652954</v>
      </c>
      <c r="Z78" s="429">
        <v>1969</v>
      </c>
      <c r="AA78" s="188">
        <v>1740</v>
      </c>
      <c r="AB78" s="363">
        <f>Z78/AA78*100</f>
        <v>113.16091954022988</v>
      </c>
      <c r="AC78" s="374">
        <f t="shared" si="94"/>
        <v>5453</v>
      </c>
      <c r="AD78" s="374">
        <f t="shared" si="30"/>
        <v>5278</v>
      </c>
      <c r="AE78" s="374">
        <f>+AC78/AD78</f>
        <v>1.03315649867374</v>
      </c>
      <c r="AF78" s="429">
        <v>2011</v>
      </c>
      <c r="AG78" s="188">
        <v>1798</v>
      </c>
      <c r="AH78" s="430">
        <f>AF78/AG78*100</f>
        <v>111.84649610678532</v>
      </c>
      <c r="AI78" s="429">
        <v>2043</v>
      </c>
      <c r="AJ78" s="188">
        <v>1798</v>
      </c>
      <c r="AK78" s="430">
        <f>AI78/AJ78*100</f>
        <v>113.62625139043381</v>
      </c>
      <c r="AL78" s="429">
        <v>1805</v>
      </c>
      <c r="AM78" s="188">
        <v>1740</v>
      </c>
      <c r="AN78" s="430">
        <f>AL78/AM78*100</f>
        <v>103.73563218390804</v>
      </c>
      <c r="AO78" s="374">
        <f t="shared" si="95"/>
        <v>5859</v>
      </c>
      <c r="AP78" s="374">
        <f t="shared" si="35"/>
        <v>5336</v>
      </c>
      <c r="AQ78" s="374">
        <f>+AO78/AP78</f>
        <v>1.0980134932533734</v>
      </c>
      <c r="AR78" s="429">
        <v>1876</v>
      </c>
      <c r="AS78" s="188">
        <v>1829</v>
      </c>
      <c r="AT78" s="430">
        <f>AR78/AS78*100</f>
        <v>102.56971022416622</v>
      </c>
      <c r="AU78" s="429">
        <v>1781</v>
      </c>
      <c r="AV78" s="188">
        <v>1770</v>
      </c>
      <c r="AW78" s="430">
        <f>AU78/AV78*100</f>
        <v>100.62146892655367</v>
      </c>
      <c r="AX78" s="429">
        <v>1626</v>
      </c>
      <c r="AY78" s="188">
        <v>1829</v>
      </c>
      <c r="AZ78" s="430">
        <f>AX78/AY78*100</f>
        <v>88.901038819026795</v>
      </c>
      <c r="BA78" s="374">
        <f t="shared" si="96"/>
        <v>5283</v>
      </c>
      <c r="BB78" s="374">
        <f t="shared" si="97"/>
        <v>5428</v>
      </c>
      <c r="BC78" s="374">
        <f>+BA78/BB78</f>
        <v>0.9732866617538688</v>
      </c>
      <c r="BD78" s="381">
        <f t="shared" si="98"/>
        <v>21934</v>
      </c>
      <c r="BE78" s="381">
        <f t="shared" si="99"/>
        <v>21262</v>
      </c>
      <c r="BF78" s="381">
        <f>+BD78/BE78</f>
        <v>1.0316056814975072</v>
      </c>
    </row>
    <row r="79" spans="1:58" ht="40.5" customHeight="1" thickBot="1" x14ac:dyDescent="0.25">
      <c r="A79" s="455" t="s">
        <v>196</v>
      </c>
      <c r="B79" s="461" t="s">
        <v>212</v>
      </c>
      <c r="C79" s="465"/>
      <c r="D79" s="473" t="s">
        <v>213</v>
      </c>
      <c r="E79" s="473" t="s">
        <v>282</v>
      </c>
      <c r="F79" s="509" t="s">
        <v>198</v>
      </c>
      <c r="G79" s="524" t="s">
        <v>979</v>
      </c>
      <c r="H79" s="514">
        <v>633</v>
      </c>
      <c r="I79" s="494">
        <v>58</v>
      </c>
      <c r="J79" s="430">
        <f>H79/I79</f>
        <v>10.913793103448276</v>
      </c>
      <c r="K79" s="199">
        <v>548</v>
      </c>
      <c r="L79" s="494">
        <v>58</v>
      </c>
      <c r="M79" s="430">
        <f>K79/L79</f>
        <v>9.4482758620689662</v>
      </c>
      <c r="N79" s="199">
        <v>666</v>
      </c>
      <c r="O79" s="494">
        <v>58</v>
      </c>
      <c r="P79" s="430">
        <f>N79/O79</f>
        <v>11.482758620689655</v>
      </c>
      <c r="Q79" s="376">
        <f t="shared" si="63"/>
        <v>1847</v>
      </c>
      <c r="R79" s="376">
        <f t="shared" si="75"/>
        <v>174</v>
      </c>
      <c r="S79" s="374">
        <f>+Q79/R79</f>
        <v>10.614942528735632</v>
      </c>
      <c r="T79" s="537">
        <v>696</v>
      </c>
      <c r="U79" s="494">
        <v>58</v>
      </c>
      <c r="V79" s="430">
        <f>T79/U79</f>
        <v>12</v>
      </c>
      <c r="W79" s="429">
        <v>638</v>
      </c>
      <c r="X79" s="190">
        <v>58</v>
      </c>
      <c r="Y79" s="430">
        <f>W79/X79</f>
        <v>11</v>
      </c>
      <c r="Z79" s="429">
        <v>705</v>
      </c>
      <c r="AA79" s="190">
        <v>58</v>
      </c>
      <c r="AB79" s="363">
        <f>Z79/AA79</f>
        <v>12.155172413793103</v>
      </c>
      <c r="AC79" s="374">
        <f t="shared" si="94"/>
        <v>2039</v>
      </c>
      <c r="AD79" s="374">
        <f t="shared" si="30"/>
        <v>174</v>
      </c>
      <c r="AE79" s="374">
        <f>+AC79/AD79</f>
        <v>11.718390804597702</v>
      </c>
      <c r="AF79" s="429">
        <v>708</v>
      </c>
      <c r="AG79" s="190">
        <v>58</v>
      </c>
      <c r="AH79" s="430">
        <f>AF79/AG79</f>
        <v>12.206896551724139</v>
      </c>
      <c r="AI79" s="429">
        <v>667</v>
      </c>
      <c r="AJ79" s="190">
        <v>58</v>
      </c>
      <c r="AK79" s="430">
        <f>AI79/AJ79</f>
        <v>11.5</v>
      </c>
      <c r="AL79" s="429">
        <v>688</v>
      </c>
      <c r="AM79" s="190">
        <v>58</v>
      </c>
      <c r="AN79" s="430">
        <f>AL79/AM79</f>
        <v>11.862068965517242</v>
      </c>
      <c r="AO79" s="374">
        <f t="shared" si="95"/>
        <v>2063</v>
      </c>
      <c r="AP79" s="374">
        <f t="shared" si="35"/>
        <v>174</v>
      </c>
      <c r="AQ79" s="374">
        <f>+AO79/AP79</f>
        <v>11.85632183908046</v>
      </c>
      <c r="AR79" s="598">
        <v>739</v>
      </c>
      <c r="AS79" s="190">
        <v>59</v>
      </c>
      <c r="AT79" s="430">
        <f>AR79/AS79</f>
        <v>12.525423728813559</v>
      </c>
      <c r="AU79" s="429">
        <v>713</v>
      </c>
      <c r="AV79" s="190">
        <v>59</v>
      </c>
      <c r="AW79" s="430">
        <f>AU79/AV79</f>
        <v>12.084745762711865</v>
      </c>
      <c r="AX79" s="429">
        <v>643</v>
      </c>
      <c r="AY79" s="190">
        <v>59</v>
      </c>
      <c r="AZ79" s="430">
        <f>AX79/AY79</f>
        <v>10.898305084745763</v>
      </c>
      <c r="BA79" s="374">
        <f>+AR80+AU79+AX79</f>
        <v>3232</v>
      </c>
      <c r="BB79" s="374">
        <f>+AS79+AV79+AY79</f>
        <v>177</v>
      </c>
      <c r="BC79" s="374">
        <f>+BA79/BB79</f>
        <v>18.259887005649716</v>
      </c>
      <c r="BD79" s="381">
        <f t="shared" si="98"/>
        <v>9181</v>
      </c>
      <c r="BE79" s="381">
        <f t="shared" si="99"/>
        <v>699</v>
      </c>
      <c r="BF79" s="381">
        <f>+BD79/BE79</f>
        <v>13.13447782546495</v>
      </c>
    </row>
    <row r="80" spans="1:58" ht="40.5" customHeight="1" thickBot="1" x14ac:dyDescent="0.25">
      <c r="A80" s="455" t="s">
        <v>196</v>
      </c>
      <c r="B80" s="461" t="s">
        <v>283</v>
      </c>
      <c r="C80" s="465"/>
      <c r="D80" s="473" t="s">
        <v>284</v>
      </c>
      <c r="E80" s="473" t="s">
        <v>214</v>
      </c>
      <c r="F80" s="508" t="s">
        <v>198</v>
      </c>
      <c r="G80" s="524" t="s">
        <v>980</v>
      </c>
      <c r="H80" s="514">
        <v>1866</v>
      </c>
      <c r="I80" s="199">
        <v>633</v>
      </c>
      <c r="J80" s="430">
        <f>H80/I80</f>
        <v>2.9478672985781991</v>
      </c>
      <c r="K80" s="199">
        <v>1624</v>
      </c>
      <c r="L80" s="199">
        <v>548</v>
      </c>
      <c r="M80" s="430">
        <f>K80/L80</f>
        <v>2.9635036496350367</v>
      </c>
      <c r="N80" s="199">
        <v>1849</v>
      </c>
      <c r="O80" s="199">
        <v>666</v>
      </c>
      <c r="P80" s="430">
        <f>N80/O80</f>
        <v>2.7762762762762763</v>
      </c>
      <c r="Q80" s="376">
        <f t="shared" si="63"/>
        <v>5339</v>
      </c>
      <c r="R80" s="376">
        <f t="shared" si="75"/>
        <v>1847</v>
      </c>
      <c r="S80" s="374">
        <f>+Q80/R80</f>
        <v>2.8906334596643206</v>
      </c>
      <c r="T80" s="537">
        <v>1882</v>
      </c>
      <c r="U80" s="199">
        <v>696</v>
      </c>
      <c r="V80" s="430">
        <f>T80/U80</f>
        <v>2.7040229885057472</v>
      </c>
      <c r="W80" s="429">
        <v>1602</v>
      </c>
      <c r="X80" s="188">
        <v>638</v>
      </c>
      <c r="Y80" s="430">
        <f>W80/X80</f>
        <v>2.5109717868338559</v>
      </c>
      <c r="Z80" s="429">
        <v>1969</v>
      </c>
      <c r="AA80" s="188">
        <v>705</v>
      </c>
      <c r="AB80" s="363">
        <f>Z80/AA80</f>
        <v>2.7929078014184396</v>
      </c>
      <c r="AC80" s="374">
        <f t="shared" si="94"/>
        <v>5453</v>
      </c>
      <c r="AD80" s="374">
        <f t="shared" si="30"/>
        <v>2039</v>
      </c>
      <c r="AE80" s="374">
        <f>+AC80/AD80</f>
        <v>2.6743501716527711</v>
      </c>
      <c r="AF80" s="429">
        <v>2011</v>
      </c>
      <c r="AG80" s="188">
        <v>708</v>
      </c>
      <c r="AH80" s="430">
        <f>AF80/AG80</f>
        <v>2.8403954802259888</v>
      </c>
      <c r="AI80" s="429">
        <v>2043</v>
      </c>
      <c r="AJ80" s="188">
        <v>667</v>
      </c>
      <c r="AK80" s="430">
        <f>AI80/AJ80</f>
        <v>3.0629685157421291</v>
      </c>
      <c r="AL80" s="429">
        <v>1805</v>
      </c>
      <c r="AM80" s="188">
        <v>688</v>
      </c>
      <c r="AN80" s="430">
        <f>AL80/AM80</f>
        <v>2.6235465116279069</v>
      </c>
      <c r="AO80" s="374">
        <f t="shared" si="95"/>
        <v>5859</v>
      </c>
      <c r="AP80" s="374">
        <f t="shared" si="35"/>
        <v>2063</v>
      </c>
      <c r="AQ80" s="374">
        <f>+AO80/AP80</f>
        <v>2.8400387784779446</v>
      </c>
      <c r="AR80" s="429">
        <v>1876</v>
      </c>
      <c r="AS80" s="188">
        <v>739</v>
      </c>
      <c r="AT80" s="430">
        <f>+AR80/AS80</f>
        <v>2.5385656292286876</v>
      </c>
      <c r="AU80" s="429">
        <v>1781</v>
      </c>
      <c r="AV80" s="188">
        <v>713</v>
      </c>
      <c r="AW80" s="430">
        <f>AU80/AV80</f>
        <v>2.4978962131837306</v>
      </c>
      <c r="AX80" s="429">
        <v>1626</v>
      </c>
      <c r="AY80" s="188">
        <v>643</v>
      </c>
      <c r="AZ80" s="430">
        <f>AX80/AY80</f>
        <v>2.5287713841368586</v>
      </c>
      <c r="BA80" s="374">
        <f>+AR80+AU80+AX80</f>
        <v>5283</v>
      </c>
      <c r="BB80" s="374">
        <f>+AS80+AV80+AY80</f>
        <v>2095</v>
      </c>
      <c r="BC80" s="374">
        <f>+BA80/BB80</f>
        <v>2.5217183770883054</v>
      </c>
      <c r="BD80" s="381">
        <f t="shared" si="98"/>
        <v>21934</v>
      </c>
      <c r="BE80" s="381">
        <f t="shared" si="99"/>
        <v>8044</v>
      </c>
      <c r="BF80" s="381">
        <f>+BD80/BE80</f>
        <v>2.7267528592739931</v>
      </c>
    </row>
    <row r="81" spans="1:59" ht="40.5" customHeight="1" thickBot="1" x14ac:dyDescent="0.25">
      <c r="A81" s="455" t="s">
        <v>196</v>
      </c>
      <c r="B81" s="460" t="s">
        <v>657</v>
      </c>
      <c r="C81" s="465"/>
      <c r="D81" s="472" t="s">
        <v>657</v>
      </c>
      <c r="E81" s="473" t="s">
        <v>168</v>
      </c>
      <c r="F81" s="508" t="s">
        <v>198</v>
      </c>
      <c r="G81" s="524" t="s">
        <v>614</v>
      </c>
      <c r="H81" s="500">
        <v>586</v>
      </c>
      <c r="I81" s="188"/>
      <c r="J81" s="437">
        <f t="shared" ref="J81:J95" si="100">+H81</f>
        <v>586</v>
      </c>
      <c r="K81" s="429">
        <v>516</v>
      </c>
      <c r="L81" s="188"/>
      <c r="M81" s="437">
        <f t="shared" ref="M81:M96" si="101">+K81</f>
        <v>516</v>
      </c>
      <c r="N81" s="429">
        <v>624</v>
      </c>
      <c r="O81" s="188"/>
      <c r="P81" s="437">
        <f t="shared" ref="P81:P96" si="102">+N81</f>
        <v>624</v>
      </c>
      <c r="Q81" s="376">
        <f t="shared" si="63"/>
        <v>1726</v>
      </c>
      <c r="R81" s="376"/>
      <c r="S81" s="375">
        <f>+Q81</f>
        <v>1726</v>
      </c>
      <c r="T81" s="537">
        <v>696</v>
      </c>
      <c r="U81" s="199"/>
      <c r="V81" s="437">
        <f t="shared" ref="V81:V96" si="103">+T81</f>
        <v>696</v>
      </c>
      <c r="W81" s="429">
        <v>638</v>
      </c>
      <c r="X81" s="188"/>
      <c r="Y81" s="437">
        <f t="shared" ref="Y81:Y96" si="104">+W81</f>
        <v>638</v>
      </c>
      <c r="Z81" s="429">
        <v>705</v>
      </c>
      <c r="AA81" s="188"/>
      <c r="AB81" s="368">
        <f t="shared" ref="AB81:AB96" si="105">+Z81</f>
        <v>705</v>
      </c>
      <c r="AC81" s="374">
        <f t="shared" si="94"/>
        <v>2039</v>
      </c>
      <c r="AD81" s="374"/>
      <c r="AE81" s="375">
        <f t="shared" ref="AE81:AE97" si="106">+AC81</f>
        <v>2039</v>
      </c>
      <c r="AF81" s="429">
        <v>708</v>
      </c>
      <c r="AG81" s="188"/>
      <c r="AH81" s="437">
        <f t="shared" ref="AH81:AH96" si="107">+AF81</f>
        <v>708</v>
      </c>
      <c r="AI81" s="429">
        <v>667</v>
      </c>
      <c r="AJ81" s="188"/>
      <c r="AK81" s="437">
        <f t="shared" ref="AK81:AK96" si="108">+AI81</f>
        <v>667</v>
      </c>
      <c r="AL81" s="429">
        <v>688</v>
      </c>
      <c r="AM81" s="188"/>
      <c r="AN81" s="437">
        <f t="shared" ref="AN81:AN96" si="109">+AL81</f>
        <v>688</v>
      </c>
      <c r="AO81" s="374">
        <f t="shared" si="95"/>
        <v>2063</v>
      </c>
      <c r="AP81" s="374"/>
      <c r="AQ81" s="375">
        <f t="shared" ref="AQ81:AQ97" si="110">+AO81</f>
        <v>2063</v>
      </c>
      <c r="AR81" s="429">
        <v>739</v>
      </c>
      <c r="AS81" s="188"/>
      <c r="AT81" s="437">
        <f t="shared" ref="AT81:AT96" si="111">+AR81</f>
        <v>739</v>
      </c>
      <c r="AU81" s="429">
        <v>713</v>
      </c>
      <c r="AV81" s="188"/>
      <c r="AW81" s="437">
        <f t="shared" ref="AW81:AW96" si="112">+AU81</f>
        <v>713</v>
      </c>
      <c r="AX81" s="429">
        <v>643</v>
      </c>
      <c r="AY81" s="188"/>
      <c r="AZ81" s="437">
        <f t="shared" ref="AZ81:AZ96" si="113">+AX81</f>
        <v>643</v>
      </c>
      <c r="BA81" s="374">
        <f>+AR81+AU81+AX81</f>
        <v>2095</v>
      </c>
      <c r="BB81" s="374"/>
      <c r="BC81" s="375">
        <f t="shared" ref="BC81:BC97" si="114">+BA81</f>
        <v>2095</v>
      </c>
      <c r="BD81" s="381">
        <f t="shared" si="98"/>
        <v>7923</v>
      </c>
      <c r="BE81" s="381">
        <f t="shared" si="99"/>
        <v>0</v>
      </c>
      <c r="BF81" s="383">
        <f>+BD81</f>
        <v>7923</v>
      </c>
    </row>
    <row r="82" spans="1:59" ht="40.5" customHeight="1" thickBot="1" x14ac:dyDescent="0.25">
      <c r="A82" s="455" t="s">
        <v>656</v>
      </c>
      <c r="B82" s="460" t="s">
        <v>658</v>
      </c>
      <c r="C82" s="465"/>
      <c r="D82" s="472" t="s">
        <v>659</v>
      </c>
      <c r="E82" s="472" t="s">
        <v>168</v>
      </c>
      <c r="F82" s="508" t="s">
        <v>198</v>
      </c>
      <c r="G82" s="524" t="s">
        <v>981</v>
      </c>
      <c r="H82" s="514">
        <v>1686</v>
      </c>
      <c r="I82" s="187"/>
      <c r="J82" s="437">
        <f t="shared" si="100"/>
        <v>1686</v>
      </c>
      <c r="K82" s="199">
        <v>1501</v>
      </c>
      <c r="L82" s="187"/>
      <c r="M82" s="437">
        <f t="shared" si="101"/>
        <v>1501</v>
      </c>
      <c r="N82" s="199">
        <v>1651</v>
      </c>
      <c r="O82" s="187"/>
      <c r="P82" s="437">
        <f t="shared" si="102"/>
        <v>1651</v>
      </c>
      <c r="Q82" s="376">
        <f>+Q80</f>
        <v>5339</v>
      </c>
      <c r="R82" s="376"/>
      <c r="S82" s="375">
        <f>+Q82</f>
        <v>5339</v>
      </c>
      <c r="T82" s="439">
        <f>+T80</f>
        <v>1882</v>
      </c>
      <c r="U82" s="187"/>
      <c r="V82" s="437">
        <f t="shared" si="103"/>
        <v>1882</v>
      </c>
      <c r="W82" s="439">
        <f>+W80</f>
        <v>1602</v>
      </c>
      <c r="X82" s="187"/>
      <c r="Y82" s="437">
        <f t="shared" si="104"/>
        <v>1602</v>
      </c>
      <c r="Z82" s="439">
        <f>+Z80</f>
        <v>1969</v>
      </c>
      <c r="AA82" s="187"/>
      <c r="AB82" s="368">
        <f t="shared" si="105"/>
        <v>1969</v>
      </c>
      <c r="AC82" s="374">
        <f>+AC80</f>
        <v>5453</v>
      </c>
      <c r="AD82" s="374"/>
      <c r="AE82" s="375">
        <f t="shared" si="106"/>
        <v>5453</v>
      </c>
      <c r="AF82" s="439">
        <f>+AF80</f>
        <v>2011</v>
      </c>
      <c r="AG82" s="187"/>
      <c r="AH82" s="437">
        <f t="shared" si="107"/>
        <v>2011</v>
      </c>
      <c r="AI82" s="439">
        <f>+AI80</f>
        <v>2043</v>
      </c>
      <c r="AJ82" s="187"/>
      <c r="AK82" s="437">
        <f t="shared" si="108"/>
        <v>2043</v>
      </c>
      <c r="AL82" s="439">
        <f>+AL80</f>
        <v>1805</v>
      </c>
      <c r="AM82" s="187"/>
      <c r="AN82" s="437">
        <f t="shared" si="109"/>
        <v>1805</v>
      </c>
      <c r="AO82" s="374">
        <f>+AO80</f>
        <v>5859</v>
      </c>
      <c r="AP82" s="374"/>
      <c r="AQ82" s="375">
        <f t="shared" si="110"/>
        <v>5859</v>
      </c>
      <c r="AR82" s="439">
        <v>1876</v>
      </c>
      <c r="AS82" s="187"/>
      <c r="AT82" s="437">
        <f t="shared" si="111"/>
        <v>1876</v>
      </c>
      <c r="AU82" s="439">
        <f>+AU80</f>
        <v>1781</v>
      </c>
      <c r="AV82" s="187"/>
      <c r="AW82" s="437">
        <f t="shared" si="112"/>
        <v>1781</v>
      </c>
      <c r="AX82" s="439">
        <f>+AX80</f>
        <v>1626</v>
      </c>
      <c r="AY82" s="187"/>
      <c r="AZ82" s="437">
        <f t="shared" si="113"/>
        <v>1626</v>
      </c>
      <c r="BA82" s="374">
        <f>+BA80</f>
        <v>5283</v>
      </c>
      <c r="BB82" s="374"/>
      <c r="BC82" s="375">
        <f t="shared" si="114"/>
        <v>5283</v>
      </c>
      <c r="BD82" s="381">
        <f t="shared" si="98"/>
        <v>21934</v>
      </c>
      <c r="BE82" s="381">
        <f t="shared" si="99"/>
        <v>0</v>
      </c>
      <c r="BF82" s="383">
        <f>+BD82</f>
        <v>21934</v>
      </c>
    </row>
    <row r="83" spans="1:59" ht="40.5" customHeight="1" thickBot="1" x14ac:dyDescent="0.25">
      <c r="A83" s="455" t="s">
        <v>196</v>
      </c>
      <c r="B83" s="460" t="s">
        <v>1156</v>
      </c>
      <c r="C83" s="465"/>
      <c r="D83" s="472" t="s">
        <v>1156</v>
      </c>
      <c r="E83" s="473" t="s">
        <v>168</v>
      </c>
      <c r="F83" s="508" t="s">
        <v>198</v>
      </c>
      <c r="G83" s="524"/>
      <c r="H83" s="514">
        <v>22</v>
      </c>
      <c r="I83" s="188"/>
      <c r="J83" s="437">
        <f t="shared" si="100"/>
        <v>22</v>
      </c>
      <c r="K83" s="199">
        <v>19</v>
      </c>
      <c r="L83" s="188"/>
      <c r="M83" s="437">
        <f t="shared" si="101"/>
        <v>19</v>
      </c>
      <c r="N83" s="199">
        <v>18</v>
      </c>
      <c r="O83" s="188"/>
      <c r="P83" s="437">
        <f t="shared" si="102"/>
        <v>18</v>
      </c>
      <c r="Q83" s="376">
        <f>+Q81</f>
        <v>1726</v>
      </c>
      <c r="R83" s="376"/>
      <c r="S83" s="375">
        <f>+Q83</f>
        <v>1726</v>
      </c>
      <c r="T83" s="429">
        <v>21</v>
      </c>
      <c r="U83" s="188"/>
      <c r="V83" s="437">
        <f t="shared" si="103"/>
        <v>21</v>
      </c>
      <c r="W83" s="429">
        <v>18</v>
      </c>
      <c r="X83" s="188"/>
      <c r="Y83" s="437">
        <f t="shared" si="104"/>
        <v>18</v>
      </c>
      <c r="Z83" s="429">
        <v>24</v>
      </c>
      <c r="AA83" s="188"/>
      <c r="AB83" s="368">
        <f t="shared" si="105"/>
        <v>24</v>
      </c>
      <c r="AC83" s="374">
        <f>+AC81</f>
        <v>2039</v>
      </c>
      <c r="AD83" s="374"/>
      <c r="AE83" s="375">
        <f t="shared" si="106"/>
        <v>2039</v>
      </c>
      <c r="AF83" s="429">
        <v>27</v>
      </c>
      <c r="AG83" s="188"/>
      <c r="AH83" s="437">
        <f t="shared" si="107"/>
        <v>27</v>
      </c>
      <c r="AI83" s="429">
        <v>18</v>
      </c>
      <c r="AJ83" s="188"/>
      <c r="AK83" s="437">
        <f t="shared" si="108"/>
        <v>18</v>
      </c>
      <c r="AL83" s="429">
        <v>19</v>
      </c>
      <c r="AM83" s="188"/>
      <c r="AN83" s="437">
        <f t="shared" si="109"/>
        <v>19</v>
      </c>
      <c r="AO83" s="374">
        <f>+AO81</f>
        <v>2063</v>
      </c>
      <c r="AP83" s="374"/>
      <c r="AQ83" s="375">
        <f t="shared" si="110"/>
        <v>2063</v>
      </c>
      <c r="AR83" s="429">
        <v>28</v>
      </c>
      <c r="AS83" s="188"/>
      <c r="AT83" s="437">
        <f t="shared" si="111"/>
        <v>28</v>
      </c>
      <c r="AU83" s="429">
        <v>22</v>
      </c>
      <c r="AV83" s="188"/>
      <c r="AW83" s="437">
        <f t="shared" si="112"/>
        <v>22</v>
      </c>
      <c r="AX83" s="429">
        <v>20</v>
      </c>
      <c r="AY83" s="188"/>
      <c r="AZ83" s="437">
        <f t="shared" si="113"/>
        <v>20</v>
      </c>
      <c r="BA83" s="374">
        <f>+BA81</f>
        <v>2095</v>
      </c>
      <c r="BB83" s="374"/>
      <c r="BC83" s="375">
        <f t="shared" si="114"/>
        <v>2095</v>
      </c>
      <c r="BD83" s="381">
        <f t="shared" si="98"/>
        <v>7923</v>
      </c>
      <c r="BE83" s="381">
        <f t="shared" si="99"/>
        <v>0</v>
      </c>
      <c r="BF83" s="383">
        <f t="shared" ref="BF83:BF95" si="115">+BD83</f>
        <v>7923</v>
      </c>
    </row>
    <row r="84" spans="1:59" ht="40.5" customHeight="1" thickBot="1" x14ac:dyDescent="0.25">
      <c r="A84" s="455" t="s">
        <v>656</v>
      </c>
      <c r="B84" s="460" t="s">
        <v>1157</v>
      </c>
      <c r="C84" s="465"/>
      <c r="D84" s="472" t="s">
        <v>1160</v>
      </c>
      <c r="E84" s="472" t="s">
        <v>168</v>
      </c>
      <c r="F84" s="508" t="s">
        <v>198</v>
      </c>
      <c r="G84" s="524"/>
      <c r="H84" s="514">
        <v>177</v>
      </c>
      <c r="I84" s="188"/>
      <c r="J84" s="437">
        <f t="shared" si="100"/>
        <v>177</v>
      </c>
      <c r="K84" s="199">
        <v>160</v>
      </c>
      <c r="L84" s="188"/>
      <c r="M84" s="437">
        <f t="shared" si="101"/>
        <v>160</v>
      </c>
      <c r="N84" s="199">
        <v>92</v>
      </c>
      <c r="O84" s="188"/>
      <c r="P84" s="437">
        <f t="shared" si="102"/>
        <v>92</v>
      </c>
      <c r="Q84" s="376">
        <f>+Q82</f>
        <v>5339</v>
      </c>
      <c r="R84" s="376"/>
      <c r="S84" s="375">
        <f>+Q84</f>
        <v>5339</v>
      </c>
      <c r="T84" s="429">
        <v>92</v>
      </c>
      <c r="U84" s="188"/>
      <c r="V84" s="437">
        <f t="shared" si="103"/>
        <v>92</v>
      </c>
      <c r="W84" s="429">
        <v>132</v>
      </c>
      <c r="X84" s="188"/>
      <c r="Y84" s="437">
        <f t="shared" si="104"/>
        <v>132</v>
      </c>
      <c r="Z84" s="429">
        <v>145</v>
      </c>
      <c r="AA84" s="188"/>
      <c r="AB84" s="368">
        <f t="shared" si="105"/>
        <v>145</v>
      </c>
      <c r="AC84" s="374">
        <f>+AC82</f>
        <v>5453</v>
      </c>
      <c r="AD84" s="374"/>
      <c r="AE84" s="375">
        <f t="shared" si="106"/>
        <v>5453</v>
      </c>
      <c r="AF84" s="429">
        <v>110</v>
      </c>
      <c r="AG84" s="188"/>
      <c r="AH84" s="437">
        <f t="shared" si="107"/>
        <v>110</v>
      </c>
      <c r="AI84" s="429">
        <v>100</v>
      </c>
      <c r="AJ84" s="188"/>
      <c r="AK84" s="437">
        <f t="shared" si="108"/>
        <v>100</v>
      </c>
      <c r="AL84" s="429">
        <v>73</v>
      </c>
      <c r="AM84" s="188"/>
      <c r="AN84" s="437">
        <f t="shared" si="109"/>
        <v>73</v>
      </c>
      <c r="AO84" s="374">
        <f>+AO82</f>
        <v>5859</v>
      </c>
      <c r="AP84" s="374"/>
      <c r="AQ84" s="375">
        <f t="shared" si="110"/>
        <v>5859</v>
      </c>
      <c r="AR84" s="429">
        <v>127</v>
      </c>
      <c r="AS84" s="188"/>
      <c r="AT84" s="437">
        <f t="shared" si="111"/>
        <v>127</v>
      </c>
      <c r="AU84" s="429"/>
      <c r="AV84" s="188"/>
      <c r="AW84" s="437">
        <f t="shared" si="112"/>
        <v>0</v>
      </c>
      <c r="AX84" s="429"/>
      <c r="AY84" s="188"/>
      <c r="AZ84" s="437">
        <f t="shared" si="113"/>
        <v>0</v>
      </c>
      <c r="BA84" s="374">
        <f>+BA82</f>
        <v>5283</v>
      </c>
      <c r="BB84" s="374"/>
      <c r="BC84" s="375">
        <f t="shared" si="114"/>
        <v>5283</v>
      </c>
      <c r="BD84" s="381">
        <f t="shared" si="98"/>
        <v>21934</v>
      </c>
      <c r="BE84" s="381">
        <f t="shared" si="99"/>
        <v>0</v>
      </c>
      <c r="BF84" s="383">
        <f t="shared" si="115"/>
        <v>21934</v>
      </c>
    </row>
    <row r="85" spans="1:59" ht="40.5" customHeight="1" thickBot="1" x14ac:dyDescent="0.25">
      <c r="A85" s="455" t="s">
        <v>656</v>
      </c>
      <c r="B85" s="460" t="s">
        <v>1204</v>
      </c>
      <c r="C85" s="465"/>
      <c r="D85" s="472" t="s">
        <v>1160</v>
      </c>
      <c r="E85" s="472" t="s">
        <v>1210</v>
      </c>
      <c r="F85" s="509" t="s">
        <v>370</v>
      </c>
      <c r="G85" s="524"/>
      <c r="H85" s="514">
        <v>177</v>
      </c>
      <c r="I85" s="188">
        <v>310</v>
      </c>
      <c r="J85" s="436">
        <f>+H85/I85</f>
        <v>0.57096774193548383</v>
      </c>
      <c r="K85" s="514">
        <f>+K84</f>
        <v>160</v>
      </c>
      <c r="L85" s="188">
        <v>280</v>
      </c>
      <c r="M85" s="436">
        <f>+K85/L85</f>
        <v>0.5714285714285714</v>
      </c>
      <c r="N85" s="514">
        <f>+N84</f>
        <v>92</v>
      </c>
      <c r="O85" s="188">
        <v>310</v>
      </c>
      <c r="P85" s="436">
        <f>+N85/O85</f>
        <v>0.29677419354838708</v>
      </c>
      <c r="Q85" s="376">
        <f t="shared" ref="Q85:R87" si="116">+H85+K85+N85</f>
        <v>429</v>
      </c>
      <c r="R85" s="376">
        <f t="shared" si="116"/>
        <v>900</v>
      </c>
      <c r="S85" s="378">
        <f>+Q85/R85</f>
        <v>0.47666666666666668</v>
      </c>
      <c r="T85" s="514">
        <f>+T84</f>
        <v>92</v>
      </c>
      <c r="U85" s="188">
        <v>310</v>
      </c>
      <c r="V85" s="436">
        <f>+T85/U85</f>
        <v>0.29677419354838708</v>
      </c>
      <c r="W85" s="514">
        <f>+W84</f>
        <v>132</v>
      </c>
      <c r="X85" s="188">
        <v>310</v>
      </c>
      <c r="Y85" s="436">
        <f>+W85/X85</f>
        <v>0.4258064516129032</v>
      </c>
      <c r="Z85" s="514">
        <f>+Z84</f>
        <v>145</v>
      </c>
      <c r="AA85" s="188">
        <v>300</v>
      </c>
      <c r="AB85" s="436">
        <f>+Z85/AA85</f>
        <v>0.48333333333333334</v>
      </c>
      <c r="AC85" s="376">
        <f t="shared" ref="AC85:AD87" si="117">+T85+W85+Z85</f>
        <v>369</v>
      </c>
      <c r="AD85" s="376">
        <f t="shared" si="117"/>
        <v>920</v>
      </c>
      <c r="AE85" s="378">
        <f>+AC85/AD85</f>
        <v>0.40108695652173915</v>
      </c>
      <c r="AF85" s="514">
        <f>+AF84</f>
        <v>110</v>
      </c>
      <c r="AG85" s="188">
        <v>310</v>
      </c>
      <c r="AH85" s="436">
        <f>+AF85/AG85</f>
        <v>0.35483870967741937</v>
      </c>
      <c r="AI85" s="514">
        <f>+AI84</f>
        <v>100</v>
      </c>
      <c r="AJ85" s="188">
        <v>310</v>
      </c>
      <c r="AK85" s="436">
        <f>+AI85/AJ85</f>
        <v>0.32258064516129031</v>
      </c>
      <c r="AL85" s="514">
        <f>+AL84</f>
        <v>73</v>
      </c>
      <c r="AM85" s="188">
        <v>300</v>
      </c>
      <c r="AN85" s="436">
        <f>+AL85/AM85</f>
        <v>0.24333333333333335</v>
      </c>
      <c r="AO85" s="376">
        <f t="shared" ref="AO85:AP87" si="118">+AF85+AI85+AL85</f>
        <v>283</v>
      </c>
      <c r="AP85" s="376">
        <f t="shared" si="118"/>
        <v>920</v>
      </c>
      <c r="AQ85" s="378">
        <f>+AO85/AP85</f>
        <v>0.30760869565217391</v>
      </c>
      <c r="AR85" s="514">
        <f>+AR84</f>
        <v>127</v>
      </c>
      <c r="AS85" s="188">
        <v>310</v>
      </c>
      <c r="AT85" s="436">
        <f>+AR85/AS85</f>
        <v>0.4096774193548387</v>
      </c>
      <c r="AU85" s="514">
        <f>+AU84</f>
        <v>0</v>
      </c>
      <c r="AV85" s="188"/>
      <c r="AW85" s="436" t="e">
        <f>+AU85/AV85</f>
        <v>#DIV/0!</v>
      </c>
      <c r="AX85" s="514">
        <f>+AX84</f>
        <v>0</v>
      </c>
      <c r="AY85" s="188"/>
      <c r="AZ85" s="436" t="e">
        <f>+AX85/AY85</f>
        <v>#DIV/0!</v>
      </c>
      <c r="BA85" s="376">
        <f t="shared" ref="BA85:BB87" si="119">+AR85+AU85+AX85</f>
        <v>127</v>
      </c>
      <c r="BB85" s="376">
        <f t="shared" si="119"/>
        <v>310</v>
      </c>
      <c r="BC85" s="378">
        <f>+BA85/BB85</f>
        <v>0.4096774193548387</v>
      </c>
      <c r="BD85" s="381">
        <f t="shared" si="98"/>
        <v>1208</v>
      </c>
      <c r="BE85" s="381">
        <f t="shared" si="99"/>
        <v>3050</v>
      </c>
      <c r="BF85" s="386">
        <f>+BD85/BE85</f>
        <v>0.39606557377049179</v>
      </c>
    </row>
    <row r="86" spans="1:59" ht="40.5" customHeight="1" thickBot="1" x14ac:dyDescent="0.25">
      <c r="A86" s="455" t="s">
        <v>656</v>
      </c>
      <c r="B86" s="460" t="s">
        <v>1205</v>
      </c>
      <c r="C86" s="465"/>
      <c r="D86" s="472" t="s">
        <v>1160</v>
      </c>
      <c r="E86" s="472" t="s">
        <v>1211</v>
      </c>
      <c r="F86" s="509" t="s">
        <v>198</v>
      </c>
      <c r="G86" s="524"/>
      <c r="H86" s="514">
        <v>177</v>
      </c>
      <c r="I86" s="188">
        <f>+H83</f>
        <v>22</v>
      </c>
      <c r="J86" s="431">
        <f>+H86/I86</f>
        <v>8.045454545454545</v>
      </c>
      <c r="K86" s="514">
        <f>+K84</f>
        <v>160</v>
      </c>
      <c r="L86" s="188">
        <f>+K83</f>
        <v>19</v>
      </c>
      <c r="M86" s="431">
        <f>+K86/L86</f>
        <v>8.4210526315789469</v>
      </c>
      <c r="N86" s="514">
        <f>+N84</f>
        <v>92</v>
      </c>
      <c r="O86" s="188">
        <f>+N83</f>
        <v>18</v>
      </c>
      <c r="P86" s="431">
        <f>+N86/O86</f>
        <v>5.1111111111111107</v>
      </c>
      <c r="Q86" s="376">
        <f t="shared" si="116"/>
        <v>429</v>
      </c>
      <c r="R86" s="376">
        <f t="shared" si="116"/>
        <v>59</v>
      </c>
      <c r="S86" s="593">
        <f>+Q86/R86</f>
        <v>7.2711864406779663</v>
      </c>
      <c r="T86" s="514">
        <f>+T84</f>
        <v>92</v>
      </c>
      <c r="U86" s="188">
        <f>+T83</f>
        <v>21</v>
      </c>
      <c r="V86" s="431">
        <f>+T86/U86</f>
        <v>4.3809523809523814</v>
      </c>
      <c r="W86" s="514">
        <f>+W84</f>
        <v>132</v>
      </c>
      <c r="X86" s="188">
        <f>+W83</f>
        <v>18</v>
      </c>
      <c r="Y86" s="431">
        <f>+W86/X86</f>
        <v>7.333333333333333</v>
      </c>
      <c r="Z86" s="514">
        <f>+Z84</f>
        <v>145</v>
      </c>
      <c r="AA86" s="188">
        <f>+Z83</f>
        <v>24</v>
      </c>
      <c r="AB86" s="431">
        <f>+Z86/AA86</f>
        <v>6.041666666666667</v>
      </c>
      <c r="AC86" s="376">
        <f t="shared" si="117"/>
        <v>369</v>
      </c>
      <c r="AD86" s="376">
        <f t="shared" si="117"/>
        <v>63</v>
      </c>
      <c r="AE86" s="593">
        <f>+AC86/AD86</f>
        <v>5.8571428571428568</v>
      </c>
      <c r="AF86" s="514">
        <f>+AF84</f>
        <v>110</v>
      </c>
      <c r="AG86" s="188">
        <f>+AF83</f>
        <v>27</v>
      </c>
      <c r="AH86" s="431">
        <f>+AF86/AG86</f>
        <v>4.0740740740740744</v>
      </c>
      <c r="AI86" s="514">
        <f>+AI84</f>
        <v>100</v>
      </c>
      <c r="AJ86" s="188">
        <f>+AI83</f>
        <v>18</v>
      </c>
      <c r="AK86" s="431">
        <f>+AI86/AJ86</f>
        <v>5.5555555555555554</v>
      </c>
      <c r="AL86" s="514">
        <f>+AL84</f>
        <v>73</v>
      </c>
      <c r="AM86" s="188">
        <f>+AL83</f>
        <v>19</v>
      </c>
      <c r="AN86" s="431">
        <f>+AL86/AM86</f>
        <v>3.8421052631578947</v>
      </c>
      <c r="AO86" s="376">
        <f t="shared" si="118"/>
        <v>283</v>
      </c>
      <c r="AP86" s="376">
        <f t="shared" si="118"/>
        <v>64</v>
      </c>
      <c r="AQ86" s="593">
        <f>+AO86/AP86</f>
        <v>4.421875</v>
      </c>
      <c r="AR86" s="514">
        <f>+AR84</f>
        <v>127</v>
      </c>
      <c r="AS86" s="188">
        <f>+AR83</f>
        <v>28</v>
      </c>
      <c r="AT86" s="431">
        <f>+AR86/AS86</f>
        <v>4.5357142857142856</v>
      </c>
      <c r="AU86" s="514">
        <f>+AU84</f>
        <v>0</v>
      </c>
      <c r="AV86" s="188">
        <f>+AU83</f>
        <v>22</v>
      </c>
      <c r="AW86" s="431">
        <f>+AU86/AV86</f>
        <v>0</v>
      </c>
      <c r="AX86" s="514">
        <f>+AX84</f>
        <v>0</v>
      </c>
      <c r="AY86" s="188">
        <f>+AX83</f>
        <v>20</v>
      </c>
      <c r="AZ86" s="431">
        <f>+AX86/AY86</f>
        <v>0</v>
      </c>
      <c r="BA86" s="376">
        <f t="shared" si="119"/>
        <v>127</v>
      </c>
      <c r="BB86" s="376">
        <f t="shared" si="119"/>
        <v>70</v>
      </c>
      <c r="BC86" s="593">
        <f>+BA86/BB86</f>
        <v>1.8142857142857143</v>
      </c>
      <c r="BD86" s="381">
        <f t="shared" si="98"/>
        <v>1208</v>
      </c>
      <c r="BE86" s="381">
        <f t="shared" si="99"/>
        <v>256</v>
      </c>
      <c r="BF86" s="383">
        <f>+BD86/BE86</f>
        <v>4.71875</v>
      </c>
    </row>
    <row r="87" spans="1:59" ht="40.5" customHeight="1" thickBot="1" x14ac:dyDescent="0.25">
      <c r="A87" s="455" t="s">
        <v>656</v>
      </c>
      <c r="B87" s="460" t="s">
        <v>1206</v>
      </c>
      <c r="C87" s="465"/>
      <c r="D87" s="472" t="s">
        <v>1212</v>
      </c>
      <c r="E87" s="472" t="s">
        <v>1217</v>
      </c>
      <c r="F87" s="509" t="s">
        <v>198</v>
      </c>
      <c r="G87" s="524"/>
      <c r="H87" s="514">
        <f>+H83</f>
        <v>22</v>
      </c>
      <c r="I87" s="188">
        <v>10</v>
      </c>
      <c r="J87" s="431">
        <f>+H87/I87</f>
        <v>2.2000000000000002</v>
      </c>
      <c r="K87" s="514">
        <f>+K83</f>
        <v>19</v>
      </c>
      <c r="L87" s="188">
        <v>10</v>
      </c>
      <c r="M87" s="431">
        <f>+K87/L87</f>
        <v>1.9</v>
      </c>
      <c r="N87" s="514">
        <f>+N83</f>
        <v>18</v>
      </c>
      <c r="O87" s="188">
        <v>10</v>
      </c>
      <c r="P87" s="431">
        <f>+N87/O87</f>
        <v>1.8</v>
      </c>
      <c r="Q87" s="376">
        <f t="shared" si="116"/>
        <v>59</v>
      </c>
      <c r="R87" s="376">
        <f t="shared" si="116"/>
        <v>30</v>
      </c>
      <c r="S87" s="593">
        <f>+Q87/R87</f>
        <v>1.9666666666666666</v>
      </c>
      <c r="T87" s="514">
        <f>+T83</f>
        <v>21</v>
      </c>
      <c r="U87" s="188">
        <v>10</v>
      </c>
      <c r="V87" s="431">
        <f>+T87/U87</f>
        <v>2.1</v>
      </c>
      <c r="W87" s="514">
        <f>+W83</f>
        <v>18</v>
      </c>
      <c r="X87" s="188">
        <v>10</v>
      </c>
      <c r="Y87" s="431">
        <f>+W87/X87</f>
        <v>1.8</v>
      </c>
      <c r="Z87" s="514">
        <f>+Z83</f>
        <v>24</v>
      </c>
      <c r="AA87" s="188">
        <v>10</v>
      </c>
      <c r="AB87" s="431">
        <f>+Z87/AA87</f>
        <v>2.4</v>
      </c>
      <c r="AC87" s="376">
        <f t="shared" si="117"/>
        <v>63</v>
      </c>
      <c r="AD87" s="376">
        <f t="shared" si="117"/>
        <v>30</v>
      </c>
      <c r="AE87" s="593">
        <f>+AC87/AD87</f>
        <v>2.1</v>
      </c>
      <c r="AF87" s="514">
        <f>+AF83</f>
        <v>27</v>
      </c>
      <c r="AG87" s="188">
        <v>10</v>
      </c>
      <c r="AH87" s="431">
        <f>+AF87/AG87</f>
        <v>2.7</v>
      </c>
      <c r="AI87" s="514">
        <f>+AI83</f>
        <v>18</v>
      </c>
      <c r="AJ87" s="188">
        <v>10</v>
      </c>
      <c r="AK87" s="431">
        <f>+AI87/AJ87</f>
        <v>1.8</v>
      </c>
      <c r="AL87" s="514">
        <f>+AL83</f>
        <v>19</v>
      </c>
      <c r="AM87" s="188">
        <v>10</v>
      </c>
      <c r="AN87" s="431">
        <f>+AL87/AM87</f>
        <v>1.9</v>
      </c>
      <c r="AO87" s="376">
        <f t="shared" si="118"/>
        <v>64</v>
      </c>
      <c r="AP87" s="376">
        <f t="shared" si="118"/>
        <v>30</v>
      </c>
      <c r="AQ87" s="593">
        <f>+AO87/AP87</f>
        <v>2.1333333333333333</v>
      </c>
      <c r="AR87" s="514">
        <f>+AR83</f>
        <v>28</v>
      </c>
      <c r="AS87" s="188">
        <v>10</v>
      </c>
      <c r="AT87" s="431">
        <f>+AR87/AS87</f>
        <v>2.8</v>
      </c>
      <c r="AU87" s="514">
        <f>+AU83</f>
        <v>22</v>
      </c>
      <c r="AV87" s="188"/>
      <c r="AW87" s="431" t="e">
        <f>+AU87/AV87</f>
        <v>#DIV/0!</v>
      </c>
      <c r="AX87" s="514">
        <f>+AX83</f>
        <v>20</v>
      </c>
      <c r="AY87" s="188"/>
      <c r="AZ87" s="431" t="e">
        <f>+AX87/AY87</f>
        <v>#DIV/0!</v>
      </c>
      <c r="BA87" s="376">
        <f t="shared" si="119"/>
        <v>70</v>
      </c>
      <c r="BB87" s="376">
        <f t="shared" si="119"/>
        <v>10</v>
      </c>
      <c r="BC87" s="593">
        <f>+BA87/BB87</f>
        <v>7</v>
      </c>
      <c r="BD87" s="381">
        <f t="shared" si="98"/>
        <v>256</v>
      </c>
      <c r="BE87" s="381">
        <f t="shared" si="99"/>
        <v>100</v>
      </c>
      <c r="BF87" s="383">
        <f>+BD87/BE87</f>
        <v>2.56</v>
      </c>
    </row>
    <row r="88" spans="1:59" ht="40.5" customHeight="1" thickBot="1" x14ac:dyDescent="0.25">
      <c r="A88" s="455" t="s">
        <v>656</v>
      </c>
      <c r="B88" s="460" t="s">
        <v>1158</v>
      </c>
      <c r="C88" s="465"/>
      <c r="D88" s="472" t="s">
        <v>1161</v>
      </c>
      <c r="E88" s="473" t="s">
        <v>168</v>
      </c>
      <c r="F88" s="508" t="s">
        <v>198</v>
      </c>
      <c r="G88" s="524"/>
      <c r="H88" s="514">
        <v>23</v>
      </c>
      <c r="I88" s="188"/>
      <c r="J88" s="437">
        <f>+H88</f>
        <v>23</v>
      </c>
      <c r="K88" s="199">
        <v>11</v>
      </c>
      <c r="L88" s="188"/>
      <c r="M88" s="437">
        <f>+K88</f>
        <v>11</v>
      </c>
      <c r="N88" s="199">
        <v>20</v>
      </c>
      <c r="O88" s="188"/>
      <c r="P88" s="437">
        <f>+N88</f>
        <v>20</v>
      </c>
      <c r="Q88" s="376">
        <f>+Q83</f>
        <v>1726</v>
      </c>
      <c r="R88" s="376"/>
      <c r="S88" s="375">
        <f>+Q88</f>
        <v>1726</v>
      </c>
      <c r="T88" s="429">
        <v>41</v>
      </c>
      <c r="U88" s="188"/>
      <c r="V88" s="437">
        <f>+T88</f>
        <v>41</v>
      </c>
      <c r="W88" s="429">
        <v>51</v>
      </c>
      <c r="X88" s="188"/>
      <c r="Y88" s="437">
        <f>+W88</f>
        <v>51</v>
      </c>
      <c r="Z88" s="429">
        <v>63</v>
      </c>
      <c r="AA88" s="188"/>
      <c r="AB88" s="368">
        <f>+Z88</f>
        <v>63</v>
      </c>
      <c r="AC88" s="374">
        <f>+AC83</f>
        <v>2039</v>
      </c>
      <c r="AD88" s="374"/>
      <c r="AE88" s="375">
        <f>+AC88</f>
        <v>2039</v>
      </c>
      <c r="AF88" s="429">
        <v>63</v>
      </c>
      <c r="AG88" s="188"/>
      <c r="AH88" s="437">
        <f>+AF88</f>
        <v>63</v>
      </c>
      <c r="AI88" s="429">
        <v>56</v>
      </c>
      <c r="AJ88" s="188"/>
      <c r="AK88" s="437">
        <f>+AI88</f>
        <v>56</v>
      </c>
      <c r="AL88" s="429">
        <v>71</v>
      </c>
      <c r="AM88" s="188"/>
      <c r="AN88" s="437">
        <f>+AL88</f>
        <v>71</v>
      </c>
      <c r="AO88" s="374">
        <f>+AO83</f>
        <v>2063</v>
      </c>
      <c r="AP88" s="374"/>
      <c r="AQ88" s="375">
        <f>+AO88</f>
        <v>2063</v>
      </c>
      <c r="AR88" s="429">
        <v>70</v>
      </c>
      <c r="AS88" s="188"/>
      <c r="AT88" s="437">
        <f>+AR88</f>
        <v>70</v>
      </c>
      <c r="AU88" s="429">
        <v>78</v>
      </c>
      <c r="AV88" s="188"/>
      <c r="AW88" s="437">
        <f>+AU88</f>
        <v>78</v>
      </c>
      <c r="AX88" s="429">
        <v>73</v>
      </c>
      <c r="AY88" s="188"/>
      <c r="AZ88" s="437">
        <f>+AX88</f>
        <v>73</v>
      </c>
      <c r="BA88" s="374">
        <f>+BA83</f>
        <v>2095</v>
      </c>
      <c r="BB88" s="374"/>
      <c r="BC88" s="375">
        <f>+BA88</f>
        <v>2095</v>
      </c>
      <c r="BD88" s="381">
        <f t="shared" si="98"/>
        <v>7923</v>
      </c>
      <c r="BE88" s="381">
        <f t="shared" si="99"/>
        <v>0</v>
      </c>
      <c r="BF88" s="383">
        <f t="shared" si="115"/>
        <v>7923</v>
      </c>
    </row>
    <row r="89" spans="1:59" ht="40.5" customHeight="1" thickBot="1" x14ac:dyDescent="0.25">
      <c r="A89" s="455" t="s">
        <v>656</v>
      </c>
      <c r="B89" s="460" t="s">
        <v>1159</v>
      </c>
      <c r="C89" s="465"/>
      <c r="D89" s="472" t="s">
        <v>1162</v>
      </c>
      <c r="E89" s="472" t="s">
        <v>168</v>
      </c>
      <c r="F89" s="508" t="s">
        <v>198</v>
      </c>
      <c r="G89" s="524"/>
      <c r="H89" s="514">
        <v>98</v>
      </c>
      <c r="I89" s="188"/>
      <c r="J89" s="437">
        <f>+H89</f>
        <v>98</v>
      </c>
      <c r="K89" s="199">
        <v>51</v>
      </c>
      <c r="L89" s="188"/>
      <c r="M89" s="437">
        <f>+K89</f>
        <v>51</v>
      </c>
      <c r="N89" s="199">
        <v>94</v>
      </c>
      <c r="O89" s="188"/>
      <c r="P89" s="437">
        <f>+N89</f>
        <v>94</v>
      </c>
      <c r="Q89" s="376">
        <f>+Q84</f>
        <v>5339</v>
      </c>
      <c r="R89" s="376"/>
      <c r="S89" s="375">
        <f>+Q89</f>
        <v>5339</v>
      </c>
      <c r="T89" s="429">
        <v>172</v>
      </c>
      <c r="U89" s="188"/>
      <c r="V89" s="437">
        <f>+T89</f>
        <v>172</v>
      </c>
      <c r="W89" s="429">
        <v>197</v>
      </c>
      <c r="X89" s="188"/>
      <c r="Y89" s="437">
        <f>+W89</f>
        <v>197</v>
      </c>
      <c r="Z89" s="429">
        <v>181</v>
      </c>
      <c r="AA89" s="188"/>
      <c r="AB89" s="368">
        <f>+Z89</f>
        <v>181</v>
      </c>
      <c r="AC89" s="374">
        <f>+AC84</f>
        <v>5453</v>
      </c>
      <c r="AD89" s="374"/>
      <c r="AE89" s="375">
        <f>+AC89</f>
        <v>5453</v>
      </c>
      <c r="AF89" s="429">
        <v>165</v>
      </c>
      <c r="AG89" s="188"/>
      <c r="AH89" s="437">
        <f>+AF89</f>
        <v>165</v>
      </c>
      <c r="AI89" s="429">
        <v>177</v>
      </c>
      <c r="AJ89" s="188"/>
      <c r="AK89" s="437">
        <f>+AI89</f>
        <v>177</v>
      </c>
      <c r="AL89" s="429">
        <v>205</v>
      </c>
      <c r="AM89" s="188"/>
      <c r="AN89" s="437">
        <f>+AL89</f>
        <v>205</v>
      </c>
      <c r="AO89" s="374">
        <f>+AO84</f>
        <v>5859</v>
      </c>
      <c r="AP89" s="374"/>
      <c r="AQ89" s="375">
        <f>+AO89</f>
        <v>5859</v>
      </c>
      <c r="AR89" s="429">
        <v>207</v>
      </c>
      <c r="AS89" s="188"/>
      <c r="AT89" s="437">
        <f>+AR89</f>
        <v>207</v>
      </c>
      <c r="AU89" s="429"/>
      <c r="AV89" s="188"/>
      <c r="AW89" s="437">
        <f>+AU89</f>
        <v>0</v>
      </c>
      <c r="AX89" s="429"/>
      <c r="AY89" s="188"/>
      <c r="AZ89" s="437">
        <f>+AX89</f>
        <v>0</v>
      </c>
      <c r="BA89" s="374">
        <f>+BA84</f>
        <v>5283</v>
      </c>
      <c r="BB89" s="374"/>
      <c r="BC89" s="375">
        <f>+BA89</f>
        <v>5283</v>
      </c>
      <c r="BD89" s="381">
        <f t="shared" si="98"/>
        <v>21934</v>
      </c>
      <c r="BE89" s="381">
        <f t="shared" si="99"/>
        <v>0</v>
      </c>
      <c r="BF89" s="383">
        <f t="shared" si="115"/>
        <v>21934</v>
      </c>
    </row>
    <row r="90" spans="1:59" ht="40.5" customHeight="1" thickBot="1" x14ac:dyDescent="0.25">
      <c r="A90" s="455" t="s">
        <v>656</v>
      </c>
      <c r="B90" s="460" t="s">
        <v>1207</v>
      </c>
      <c r="C90" s="465"/>
      <c r="D90" s="472" t="s">
        <v>1162</v>
      </c>
      <c r="E90" s="472" t="s">
        <v>1213</v>
      </c>
      <c r="F90" s="509" t="s">
        <v>370</v>
      </c>
      <c r="G90" s="524"/>
      <c r="H90" s="514">
        <f>+H89</f>
        <v>98</v>
      </c>
      <c r="I90" s="188">
        <v>93</v>
      </c>
      <c r="J90" s="436">
        <f>+H90/I90</f>
        <v>1.053763440860215</v>
      </c>
      <c r="K90" s="514">
        <f>+K89</f>
        <v>51</v>
      </c>
      <c r="L90" s="188">
        <v>84</v>
      </c>
      <c r="M90" s="436">
        <f>+K90/L90</f>
        <v>0.6071428571428571</v>
      </c>
      <c r="N90" s="514">
        <f>+N89</f>
        <v>94</v>
      </c>
      <c r="O90" s="188">
        <v>93</v>
      </c>
      <c r="P90" s="436">
        <f>+N90/O90</f>
        <v>1.010752688172043</v>
      </c>
      <c r="Q90" s="376">
        <f t="shared" ref="Q90:R92" si="120">+H90+K90+N90</f>
        <v>243</v>
      </c>
      <c r="R90" s="376">
        <f t="shared" si="120"/>
        <v>270</v>
      </c>
      <c r="S90" s="378">
        <f>+Q90/R90</f>
        <v>0.9</v>
      </c>
      <c r="T90" s="514">
        <v>93</v>
      </c>
      <c r="U90" s="188">
        <v>93</v>
      </c>
      <c r="V90" s="436">
        <f>+T90/U90</f>
        <v>1</v>
      </c>
      <c r="W90" s="514">
        <f>+W89</f>
        <v>197</v>
      </c>
      <c r="X90" s="188">
        <v>93</v>
      </c>
      <c r="Y90" s="436">
        <f>+W90/X90</f>
        <v>2.118279569892473</v>
      </c>
      <c r="Z90" s="514">
        <f>+Z89</f>
        <v>181</v>
      </c>
      <c r="AA90" s="188">
        <v>90</v>
      </c>
      <c r="AB90" s="436">
        <f>+Z90/AA90</f>
        <v>2.0111111111111111</v>
      </c>
      <c r="AC90" s="376">
        <f t="shared" ref="AC90:AD92" si="121">+T90+W90+Z90</f>
        <v>471</v>
      </c>
      <c r="AD90" s="376">
        <f t="shared" si="121"/>
        <v>276</v>
      </c>
      <c r="AE90" s="378">
        <f>+AC90/AD90</f>
        <v>1.7065217391304348</v>
      </c>
      <c r="AF90" s="514">
        <f>+AF89</f>
        <v>165</v>
      </c>
      <c r="AG90" s="188">
        <v>93</v>
      </c>
      <c r="AH90" s="436">
        <f>+AF90/AG90</f>
        <v>1.7741935483870968</v>
      </c>
      <c r="AI90" s="514">
        <f>+AI89</f>
        <v>177</v>
      </c>
      <c r="AJ90" s="188">
        <v>93</v>
      </c>
      <c r="AK90" s="436">
        <f>+AI90/AJ90</f>
        <v>1.903225806451613</v>
      </c>
      <c r="AL90" s="514">
        <f>+AL89</f>
        <v>205</v>
      </c>
      <c r="AM90" s="188">
        <v>90</v>
      </c>
      <c r="AN90" s="436">
        <f>+AL90/AM90</f>
        <v>2.2777777777777777</v>
      </c>
      <c r="AO90" s="376">
        <f t="shared" ref="AO90:AP92" si="122">+AF90+AI90+AL90</f>
        <v>547</v>
      </c>
      <c r="AP90" s="376">
        <f t="shared" si="122"/>
        <v>276</v>
      </c>
      <c r="AQ90" s="378">
        <f>+AO90/AP90</f>
        <v>1.9818840579710144</v>
      </c>
      <c r="AR90" s="514">
        <f>+AR89</f>
        <v>207</v>
      </c>
      <c r="AS90" s="188">
        <v>93</v>
      </c>
      <c r="AT90" s="436">
        <f>+AR90/AS90</f>
        <v>2.225806451612903</v>
      </c>
      <c r="AU90" s="514">
        <f>+AU89</f>
        <v>0</v>
      </c>
      <c r="AV90" s="188"/>
      <c r="AW90" s="436" t="e">
        <f>+AU90/AV90</f>
        <v>#DIV/0!</v>
      </c>
      <c r="AX90" s="514">
        <f>+AX89</f>
        <v>0</v>
      </c>
      <c r="AY90" s="188"/>
      <c r="AZ90" s="436" t="e">
        <f>+AX90/AY90</f>
        <v>#DIV/0!</v>
      </c>
      <c r="BA90" s="376">
        <f t="shared" ref="BA90:BB92" si="123">+AR90+AU90+AX90</f>
        <v>207</v>
      </c>
      <c r="BB90" s="376">
        <f t="shared" si="123"/>
        <v>93</v>
      </c>
      <c r="BC90" s="378">
        <f>+BA90/BB90</f>
        <v>2.225806451612903</v>
      </c>
      <c r="BD90" s="381">
        <f t="shared" si="98"/>
        <v>1468</v>
      </c>
      <c r="BE90" s="381">
        <f t="shared" si="99"/>
        <v>915</v>
      </c>
      <c r="BF90" s="386">
        <f>+BD90/BE90</f>
        <v>1.6043715846994535</v>
      </c>
    </row>
    <row r="91" spans="1:59" ht="40.5" customHeight="1" thickBot="1" x14ac:dyDescent="0.25">
      <c r="A91" s="455" t="s">
        <v>656</v>
      </c>
      <c r="B91" s="460" t="s">
        <v>1208</v>
      </c>
      <c r="C91" s="465"/>
      <c r="D91" s="472" t="s">
        <v>1214</v>
      </c>
      <c r="E91" s="472" t="s">
        <v>1215</v>
      </c>
      <c r="F91" s="509" t="s">
        <v>198</v>
      </c>
      <c r="G91" s="524"/>
      <c r="H91" s="514">
        <f>+H89</f>
        <v>98</v>
      </c>
      <c r="I91" s="188">
        <f>+H88</f>
        <v>23</v>
      </c>
      <c r="J91" s="431">
        <f>+H91/I91</f>
        <v>4.2608695652173916</v>
      </c>
      <c r="K91" s="514">
        <f>+K89</f>
        <v>51</v>
      </c>
      <c r="L91" s="188">
        <f>+K88</f>
        <v>11</v>
      </c>
      <c r="M91" s="431">
        <f>+K91/L91</f>
        <v>4.6363636363636367</v>
      </c>
      <c r="N91" s="514">
        <f>+N89</f>
        <v>94</v>
      </c>
      <c r="O91" s="188">
        <f>+N88</f>
        <v>20</v>
      </c>
      <c r="P91" s="431">
        <f>+N91/O91</f>
        <v>4.7</v>
      </c>
      <c r="Q91" s="376">
        <f t="shared" si="120"/>
        <v>243</v>
      </c>
      <c r="R91" s="376">
        <f t="shared" si="120"/>
        <v>54</v>
      </c>
      <c r="S91" s="593">
        <f>+Q91/R91</f>
        <v>4.5</v>
      </c>
      <c r="T91" s="514">
        <f>+T89</f>
        <v>172</v>
      </c>
      <c r="U91" s="188">
        <f>+T88</f>
        <v>41</v>
      </c>
      <c r="V91" s="431">
        <f>+T91/U91</f>
        <v>4.1951219512195124</v>
      </c>
      <c r="W91" s="514">
        <f>+W89</f>
        <v>197</v>
      </c>
      <c r="X91" s="188">
        <f>+W88</f>
        <v>51</v>
      </c>
      <c r="Y91" s="431">
        <f>+W91/X91</f>
        <v>3.8627450980392157</v>
      </c>
      <c r="Z91" s="514">
        <f>+Z89</f>
        <v>181</v>
      </c>
      <c r="AA91" s="188">
        <f>+Z88</f>
        <v>63</v>
      </c>
      <c r="AB91" s="431">
        <f>+Z91/AA91</f>
        <v>2.873015873015873</v>
      </c>
      <c r="AC91" s="376">
        <f t="shared" si="121"/>
        <v>550</v>
      </c>
      <c r="AD91" s="376">
        <f t="shared" si="121"/>
        <v>155</v>
      </c>
      <c r="AE91" s="593">
        <f>+AC91/AD91</f>
        <v>3.5483870967741935</v>
      </c>
      <c r="AF91" s="514">
        <f>+AF89</f>
        <v>165</v>
      </c>
      <c r="AG91" s="188">
        <f>+AF88</f>
        <v>63</v>
      </c>
      <c r="AH91" s="431">
        <f>+AF91/AG91</f>
        <v>2.6190476190476191</v>
      </c>
      <c r="AI91" s="514">
        <f>+AI89</f>
        <v>177</v>
      </c>
      <c r="AJ91" s="188">
        <f>+AI88</f>
        <v>56</v>
      </c>
      <c r="AK91" s="431">
        <f>+AI91/AJ91</f>
        <v>3.1607142857142856</v>
      </c>
      <c r="AL91" s="514">
        <f>+AL89</f>
        <v>205</v>
      </c>
      <c r="AM91" s="188">
        <f>+AL88</f>
        <v>71</v>
      </c>
      <c r="AN91" s="431">
        <f>+AL91/AM91</f>
        <v>2.887323943661972</v>
      </c>
      <c r="AO91" s="376">
        <f t="shared" si="122"/>
        <v>547</v>
      </c>
      <c r="AP91" s="376">
        <f t="shared" si="122"/>
        <v>190</v>
      </c>
      <c r="AQ91" s="593">
        <f>+AO91/AP91</f>
        <v>2.8789473684210525</v>
      </c>
      <c r="AR91" s="514">
        <f>+AR89</f>
        <v>207</v>
      </c>
      <c r="AS91" s="188">
        <f>+AR88</f>
        <v>70</v>
      </c>
      <c r="AT91" s="431">
        <f>+AR91/AS91</f>
        <v>2.9571428571428573</v>
      </c>
      <c r="AU91" s="514">
        <f>+AU89</f>
        <v>0</v>
      </c>
      <c r="AV91" s="188">
        <f>+AU88</f>
        <v>78</v>
      </c>
      <c r="AW91" s="431">
        <f>+AU91/AV91</f>
        <v>0</v>
      </c>
      <c r="AX91" s="514">
        <f>+AX89</f>
        <v>0</v>
      </c>
      <c r="AY91" s="188">
        <f>+AX88</f>
        <v>73</v>
      </c>
      <c r="AZ91" s="431">
        <f>+AX91/AY91</f>
        <v>0</v>
      </c>
      <c r="BA91" s="376">
        <f t="shared" si="123"/>
        <v>207</v>
      </c>
      <c r="BB91" s="376">
        <f t="shared" si="123"/>
        <v>221</v>
      </c>
      <c r="BC91" s="593">
        <f>+BA91/BB91</f>
        <v>0.93665158371040724</v>
      </c>
      <c r="BD91" s="381">
        <f t="shared" si="98"/>
        <v>1547</v>
      </c>
      <c r="BE91" s="381">
        <f t="shared" si="99"/>
        <v>620</v>
      </c>
      <c r="BF91" s="383">
        <f>+BD91/BE91</f>
        <v>2.4951612903225806</v>
      </c>
    </row>
    <row r="92" spans="1:59" ht="40.5" customHeight="1" thickBot="1" x14ac:dyDescent="0.25">
      <c r="A92" s="455" t="s">
        <v>656</v>
      </c>
      <c r="B92" s="460" t="s">
        <v>1209</v>
      </c>
      <c r="C92" s="465"/>
      <c r="D92" s="472" t="s">
        <v>1216</v>
      </c>
      <c r="E92" s="472" t="s">
        <v>1218</v>
      </c>
      <c r="F92" s="509" t="s">
        <v>198</v>
      </c>
      <c r="G92" s="524"/>
      <c r="H92" s="514">
        <f>+H88</f>
        <v>23</v>
      </c>
      <c r="I92" s="188">
        <v>3</v>
      </c>
      <c r="J92" s="431">
        <f>+H92/I92</f>
        <v>7.666666666666667</v>
      </c>
      <c r="K92" s="514">
        <f>+K88</f>
        <v>11</v>
      </c>
      <c r="L92" s="188">
        <v>3</v>
      </c>
      <c r="M92" s="431">
        <f>+K92/L92</f>
        <v>3.6666666666666665</v>
      </c>
      <c r="N92" s="514">
        <f>+N88</f>
        <v>20</v>
      </c>
      <c r="O92" s="188">
        <v>3</v>
      </c>
      <c r="P92" s="431">
        <f>+N92/O92</f>
        <v>6.666666666666667</v>
      </c>
      <c r="Q92" s="376">
        <f t="shared" si="120"/>
        <v>54</v>
      </c>
      <c r="R92" s="376">
        <f t="shared" si="120"/>
        <v>9</v>
      </c>
      <c r="S92" s="593">
        <f>+Q92/R92</f>
        <v>6</v>
      </c>
      <c r="T92" s="514">
        <f>+T88</f>
        <v>41</v>
      </c>
      <c r="U92" s="188">
        <v>3</v>
      </c>
      <c r="V92" s="431">
        <f>+T92/U92</f>
        <v>13.666666666666666</v>
      </c>
      <c r="W92" s="514">
        <f>+W88</f>
        <v>51</v>
      </c>
      <c r="X92" s="188">
        <v>3</v>
      </c>
      <c r="Y92" s="431">
        <f>+W92/X92</f>
        <v>17</v>
      </c>
      <c r="Z92" s="514">
        <f>+Z88</f>
        <v>63</v>
      </c>
      <c r="AA92" s="188">
        <v>3</v>
      </c>
      <c r="AB92" s="431">
        <f>+Z92/AA92</f>
        <v>21</v>
      </c>
      <c r="AC92" s="376">
        <f t="shared" si="121"/>
        <v>155</v>
      </c>
      <c r="AD92" s="376">
        <f t="shared" si="121"/>
        <v>9</v>
      </c>
      <c r="AE92" s="593">
        <f>+AC92/AD92</f>
        <v>17.222222222222221</v>
      </c>
      <c r="AF92" s="514">
        <f>+AF88</f>
        <v>63</v>
      </c>
      <c r="AG92" s="188">
        <v>3</v>
      </c>
      <c r="AH92" s="431">
        <f>+AF92/AG92</f>
        <v>21</v>
      </c>
      <c r="AI92" s="514">
        <f>+AI88</f>
        <v>56</v>
      </c>
      <c r="AJ92" s="188">
        <v>3</v>
      </c>
      <c r="AK92" s="431">
        <f>+AI92/AJ92</f>
        <v>18.666666666666668</v>
      </c>
      <c r="AL92" s="514">
        <f>+AL88</f>
        <v>71</v>
      </c>
      <c r="AM92" s="188">
        <v>3</v>
      </c>
      <c r="AN92" s="431">
        <f>+AL92/AM92</f>
        <v>23.666666666666668</v>
      </c>
      <c r="AO92" s="376">
        <f t="shared" si="122"/>
        <v>190</v>
      </c>
      <c r="AP92" s="376">
        <f t="shared" si="122"/>
        <v>9</v>
      </c>
      <c r="AQ92" s="593">
        <f>+AO92/AP92</f>
        <v>21.111111111111111</v>
      </c>
      <c r="AR92" s="514">
        <f>+AR88</f>
        <v>70</v>
      </c>
      <c r="AS92" s="188">
        <v>3</v>
      </c>
      <c r="AT92" s="431">
        <f>+AR92/AS92</f>
        <v>23.333333333333332</v>
      </c>
      <c r="AU92" s="514">
        <f>+AU88</f>
        <v>78</v>
      </c>
      <c r="AV92" s="188"/>
      <c r="AW92" s="431" t="e">
        <f>+AU92/AV92</f>
        <v>#DIV/0!</v>
      </c>
      <c r="AX92" s="514">
        <f>+AX88</f>
        <v>73</v>
      </c>
      <c r="AY92" s="188"/>
      <c r="AZ92" s="431" t="e">
        <f>+AX92/AY92</f>
        <v>#DIV/0!</v>
      </c>
      <c r="BA92" s="376">
        <f t="shared" si="123"/>
        <v>221</v>
      </c>
      <c r="BB92" s="376">
        <f t="shared" si="123"/>
        <v>3</v>
      </c>
      <c r="BC92" s="593">
        <f>+BA92/BB92</f>
        <v>73.666666666666671</v>
      </c>
      <c r="BD92" s="381">
        <f t="shared" si="98"/>
        <v>620</v>
      </c>
      <c r="BE92" s="381">
        <f t="shared" si="99"/>
        <v>30</v>
      </c>
      <c r="BF92" s="383">
        <f>+BD92/BE92</f>
        <v>20.666666666666668</v>
      </c>
    </row>
    <row r="93" spans="1:59" ht="40.5" customHeight="1" thickBot="1" x14ac:dyDescent="0.25">
      <c r="A93" s="455" t="s">
        <v>196</v>
      </c>
      <c r="B93" s="461" t="s">
        <v>233</v>
      </c>
      <c r="C93" s="465"/>
      <c r="D93" s="473" t="s">
        <v>234</v>
      </c>
      <c r="E93" s="473" t="s">
        <v>168</v>
      </c>
      <c r="F93" s="508" t="s">
        <v>198</v>
      </c>
      <c r="G93" s="524" t="s">
        <v>982</v>
      </c>
      <c r="H93" s="500">
        <v>2806</v>
      </c>
      <c r="I93" s="188"/>
      <c r="J93" s="437">
        <f t="shared" si="100"/>
        <v>2806</v>
      </c>
      <c r="K93" s="429">
        <v>2123</v>
      </c>
      <c r="L93" s="188"/>
      <c r="M93" s="437">
        <f t="shared" si="101"/>
        <v>2123</v>
      </c>
      <c r="N93" s="429">
        <v>2684</v>
      </c>
      <c r="O93" s="188"/>
      <c r="P93" s="437">
        <f t="shared" si="102"/>
        <v>2684</v>
      </c>
      <c r="Q93" s="376">
        <f>+Q83</f>
        <v>1726</v>
      </c>
      <c r="R93" s="376"/>
      <c r="S93" s="375">
        <f>+Q93</f>
        <v>1726</v>
      </c>
      <c r="T93" s="429">
        <v>2557</v>
      </c>
      <c r="U93" s="187"/>
      <c r="V93" s="437">
        <f t="shared" si="103"/>
        <v>2557</v>
      </c>
      <c r="W93" s="429">
        <v>2758</v>
      </c>
      <c r="X93" s="187"/>
      <c r="Y93" s="437">
        <f t="shared" si="104"/>
        <v>2758</v>
      </c>
      <c r="Z93" s="429">
        <v>3084</v>
      </c>
      <c r="AA93" s="187"/>
      <c r="AB93" s="368">
        <f t="shared" si="105"/>
        <v>3084</v>
      </c>
      <c r="AC93" s="374">
        <f>+AC83</f>
        <v>2039</v>
      </c>
      <c r="AD93" s="374"/>
      <c r="AE93" s="375">
        <f t="shared" si="106"/>
        <v>2039</v>
      </c>
      <c r="AF93" s="429">
        <v>2936</v>
      </c>
      <c r="AG93" s="187"/>
      <c r="AH93" s="437">
        <f t="shared" si="107"/>
        <v>2936</v>
      </c>
      <c r="AI93" s="429">
        <v>2817</v>
      </c>
      <c r="AJ93" s="187"/>
      <c r="AK93" s="437">
        <f t="shared" si="108"/>
        <v>2817</v>
      </c>
      <c r="AL93" s="429">
        <v>2619</v>
      </c>
      <c r="AM93" s="187"/>
      <c r="AN93" s="437">
        <f t="shared" si="109"/>
        <v>2619</v>
      </c>
      <c r="AO93" s="374">
        <f>+AO83</f>
        <v>2063</v>
      </c>
      <c r="AP93" s="374"/>
      <c r="AQ93" s="375">
        <f t="shared" si="110"/>
        <v>2063</v>
      </c>
      <c r="AR93" s="429"/>
      <c r="AS93" s="599"/>
      <c r="AT93" s="437">
        <f t="shared" si="111"/>
        <v>0</v>
      </c>
      <c r="AU93" s="429"/>
      <c r="AV93" s="187"/>
      <c r="AW93" s="437">
        <f t="shared" si="112"/>
        <v>0</v>
      </c>
      <c r="AX93" s="429"/>
      <c r="AY93" s="187"/>
      <c r="AZ93" s="437">
        <f t="shared" si="113"/>
        <v>0</v>
      </c>
      <c r="BA93" s="374">
        <f>+BA83</f>
        <v>2095</v>
      </c>
      <c r="BB93" s="374"/>
      <c r="BC93" s="375">
        <f t="shared" si="114"/>
        <v>2095</v>
      </c>
      <c r="BD93" s="381">
        <f t="shared" si="98"/>
        <v>7923</v>
      </c>
      <c r="BE93" s="381">
        <f t="shared" si="99"/>
        <v>0</v>
      </c>
      <c r="BF93" s="383">
        <f t="shared" si="115"/>
        <v>7923</v>
      </c>
      <c r="BG93" s="173" t="s">
        <v>1247</v>
      </c>
    </row>
    <row r="94" spans="1:59" ht="40.5" customHeight="1" thickBot="1" x14ac:dyDescent="0.25">
      <c r="A94" s="455" t="s">
        <v>196</v>
      </c>
      <c r="B94" s="461" t="s">
        <v>235</v>
      </c>
      <c r="C94" s="465"/>
      <c r="D94" s="473" t="s">
        <v>236</v>
      </c>
      <c r="E94" s="473" t="s">
        <v>168</v>
      </c>
      <c r="F94" s="508" t="s">
        <v>198</v>
      </c>
      <c r="G94" s="524">
        <v>0</v>
      </c>
      <c r="H94" s="500"/>
      <c r="I94" s="188"/>
      <c r="J94" s="437">
        <f t="shared" si="100"/>
        <v>0</v>
      </c>
      <c r="K94" s="429"/>
      <c r="L94" s="188"/>
      <c r="M94" s="437">
        <f t="shared" si="101"/>
        <v>0</v>
      </c>
      <c r="N94" s="429"/>
      <c r="O94" s="188"/>
      <c r="P94" s="437">
        <f t="shared" si="102"/>
        <v>0</v>
      </c>
      <c r="Q94" s="376">
        <f>+Q84</f>
        <v>5339</v>
      </c>
      <c r="R94" s="376"/>
      <c r="S94" s="375">
        <f>+Q94</f>
        <v>5339</v>
      </c>
      <c r="T94" s="439"/>
      <c r="U94" s="187"/>
      <c r="V94" s="437">
        <f t="shared" si="103"/>
        <v>0</v>
      </c>
      <c r="W94" s="439"/>
      <c r="X94" s="187"/>
      <c r="Y94" s="437">
        <f t="shared" si="104"/>
        <v>0</v>
      </c>
      <c r="Z94" s="439"/>
      <c r="AA94" s="187"/>
      <c r="AB94" s="368">
        <f t="shared" si="105"/>
        <v>0</v>
      </c>
      <c r="AC94" s="374">
        <f>+AC84</f>
        <v>5453</v>
      </c>
      <c r="AD94" s="374"/>
      <c r="AE94" s="375">
        <f t="shared" si="106"/>
        <v>5453</v>
      </c>
      <c r="AF94" s="439"/>
      <c r="AG94" s="187"/>
      <c r="AH94" s="437">
        <f t="shared" si="107"/>
        <v>0</v>
      </c>
      <c r="AI94" s="439"/>
      <c r="AJ94" s="187"/>
      <c r="AK94" s="437">
        <f t="shared" si="108"/>
        <v>0</v>
      </c>
      <c r="AL94" s="439"/>
      <c r="AM94" s="187"/>
      <c r="AN94" s="437">
        <f t="shared" si="109"/>
        <v>0</v>
      </c>
      <c r="AO94" s="374">
        <f>+AO84</f>
        <v>5859</v>
      </c>
      <c r="AP94" s="374"/>
      <c r="AQ94" s="375">
        <f t="shared" si="110"/>
        <v>5859</v>
      </c>
      <c r="AR94" s="439"/>
      <c r="AS94" s="187"/>
      <c r="AT94" s="437">
        <f t="shared" si="111"/>
        <v>0</v>
      </c>
      <c r="AU94" s="439"/>
      <c r="AV94" s="187"/>
      <c r="AW94" s="437">
        <f t="shared" si="112"/>
        <v>0</v>
      </c>
      <c r="AX94" s="439"/>
      <c r="AY94" s="187"/>
      <c r="AZ94" s="437">
        <f t="shared" si="113"/>
        <v>0</v>
      </c>
      <c r="BA94" s="374">
        <f>+BA84</f>
        <v>5283</v>
      </c>
      <c r="BB94" s="374"/>
      <c r="BC94" s="375">
        <f t="shared" si="114"/>
        <v>5283</v>
      </c>
      <c r="BD94" s="381">
        <f t="shared" si="98"/>
        <v>21934</v>
      </c>
      <c r="BE94" s="381">
        <f t="shared" si="99"/>
        <v>0</v>
      </c>
      <c r="BF94" s="383">
        <f t="shared" si="115"/>
        <v>21934</v>
      </c>
    </row>
    <row r="95" spans="1:59" ht="40.5" customHeight="1" thickBot="1" x14ac:dyDescent="0.25">
      <c r="A95" s="455" t="s">
        <v>196</v>
      </c>
      <c r="B95" s="460" t="s">
        <v>945</v>
      </c>
      <c r="C95" s="465"/>
      <c r="D95" s="472" t="s">
        <v>948</v>
      </c>
      <c r="E95" s="473" t="s">
        <v>168</v>
      </c>
      <c r="F95" s="508" t="s">
        <v>198</v>
      </c>
      <c r="G95" s="524" t="s">
        <v>949</v>
      </c>
      <c r="H95" s="500">
        <v>14746</v>
      </c>
      <c r="I95" s="188"/>
      <c r="J95" s="437">
        <f t="shared" si="100"/>
        <v>14746</v>
      </c>
      <c r="K95" s="429">
        <v>14354</v>
      </c>
      <c r="L95" s="188"/>
      <c r="M95" s="437">
        <f t="shared" si="101"/>
        <v>14354</v>
      </c>
      <c r="N95" s="429">
        <v>16536</v>
      </c>
      <c r="O95" s="188"/>
      <c r="P95" s="437">
        <f t="shared" si="102"/>
        <v>16536</v>
      </c>
      <c r="Q95" s="376">
        <f t="shared" ref="Q95:R99" si="124">+H95+K95+N95</f>
        <v>45636</v>
      </c>
      <c r="R95" s="376">
        <f t="shared" si="124"/>
        <v>0</v>
      </c>
      <c r="S95" s="376">
        <f>+Q95</f>
        <v>45636</v>
      </c>
      <c r="T95" s="429">
        <v>15253</v>
      </c>
      <c r="U95" s="188"/>
      <c r="V95" s="441">
        <f t="shared" si="103"/>
        <v>15253</v>
      </c>
      <c r="W95" s="440">
        <v>16432</v>
      </c>
      <c r="X95" s="192"/>
      <c r="Y95" s="441">
        <f t="shared" si="104"/>
        <v>16432</v>
      </c>
      <c r="Z95" s="440">
        <v>15808</v>
      </c>
      <c r="AA95" s="192"/>
      <c r="AB95" s="369">
        <f t="shared" si="105"/>
        <v>15808</v>
      </c>
      <c r="AC95" s="374">
        <f>+T95+W95+Z95</f>
        <v>47493</v>
      </c>
      <c r="AD95" s="374">
        <f>+U95+X95+AA95</f>
        <v>0</v>
      </c>
      <c r="AE95" s="376">
        <f t="shared" si="106"/>
        <v>47493</v>
      </c>
      <c r="AF95" s="440">
        <v>16996</v>
      </c>
      <c r="AG95" s="192"/>
      <c r="AH95" s="441">
        <f t="shared" si="107"/>
        <v>16996</v>
      </c>
      <c r="AI95" s="440">
        <v>16902</v>
      </c>
      <c r="AJ95" s="192"/>
      <c r="AK95" s="441">
        <f t="shared" si="108"/>
        <v>16902</v>
      </c>
      <c r="AL95" s="440">
        <v>18002</v>
      </c>
      <c r="AM95" s="192"/>
      <c r="AN95" s="441">
        <f t="shared" si="109"/>
        <v>18002</v>
      </c>
      <c r="AO95" s="374">
        <f>+AF95+AI95+AL95</f>
        <v>51900</v>
      </c>
      <c r="AP95" s="374">
        <f>+AG95+AJ95+AM95</f>
        <v>0</v>
      </c>
      <c r="AQ95" s="376">
        <f t="shared" si="110"/>
        <v>51900</v>
      </c>
      <c r="AR95" s="440">
        <v>18035</v>
      </c>
      <c r="AS95" s="192"/>
      <c r="AT95" s="441">
        <f t="shared" si="111"/>
        <v>18035</v>
      </c>
      <c r="AU95" s="440">
        <v>14483</v>
      </c>
      <c r="AV95" s="192"/>
      <c r="AW95" s="441">
        <f t="shared" si="112"/>
        <v>14483</v>
      </c>
      <c r="AX95" s="440">
        <v>13400</v>
      </c>
      <c r="AY95" s="192"/>
      <c r="AZ95" s="441">
        <f t="shared" si="113"/>
        <v>13400</v>
      </c>
      <c r="BA95" s="374">
        <f t="shared" ref="BA95:BB99" si="125">+AR95+AU95+AX95</f>
        <v>45918</v>
      </c>
      <c r="BB95" s="374">
        <f t="shared" si="125"/>
        <v>0</v>
      </c>
      <c r="BC95" s="376">
        <f t="shared" si="114"/>
        <v>45918</v>
      </c>
      <c r="BD95" s="381">
        <f t="shared" si="98"/>
        <v>190947</v>
      </c>
      <c r="BE95" s="381">
        <f t="shared" si="99"/>
        <v>0</v>
      </c>
      <c r="BF95" s="384">
        <f t="shared" si="115"/>
        <v>190947</v>
      </c>
    </row>
    <row r="96" spans="1:59" s="193" customFormat="1" ht="40.5" customHeight="1" thickBot="1" x14ac:dyDescent="0.25">
      <c r="A96" s="456" t="s">
        <v>237</v>
      </c>
      <c r="B96" s="462" t="s">
        <v>331</v>
      </c>
      <c r="C96" s="467"/>
      <c r="D96" s="475" t="s">
        <v>332</v>
      </c>
      <c r="E96" s="475" t="s">
        <v>168</v>
      </c>
      <c r="F96" s="510" t="s">
        <v>417</v>
      </c>
      <c r="G96" s="527">
        <v>3210167944</v>
      </c>
      <c r="H96" s="518">
        <v>3847930856.589994</v>
      </c>
      <c r="I96" s="192"/>
      <c r="J96" s="441">
        <f>+H96</f>
        <v>3847930856.589994</v>
      </c>
      <c r="K96" s="440">
        <v>3430909569.8099995</v>
      </c>
      <c r="L96" s="192"/>
      <c r="M96" s="441">
        <f t="shared" si="101"/>
        <v>3430909569.8099995</v>
      </c>
      <c r="N96" s="440">
        <v>3890658063.0400009</v>
      </c>
      <c r="O96" s="192"/>
      <c r="P96" s="441">
        <f t="shared" si="102"/>
        <v>3890658063.0400009</v>
      </c>
      <c r="Q96" s="376">
        <f t="shared" si="124"/>
        <v>11169498489.439995</v>
      </c>
      <c r="R96" s="376">
        <f t="shared" si="124"/>
        <v>0</v>
      </c>
      <c r="S96" s="376">
        <f>+Q96</f>
        <v>11169498489.439995</v>
      </c>
      <c r="T96" s="440">
        <v>3728249605</v>
      </c>
      <c r="U96" s="192"/>
      <c r="V96" s="441">
        <f t="shared" si="103"/>
        <v>3728249605</v>
      </c>
      <c r="W96" s="440">
        <v>3929631631</v>
      </c>
      <c r="X96" s="192"/>
      <c r="Y96" s="441">
        <f t="shared" si="104"/>
        <v>3929631631</v>
      </c>
      <c r="Z96" s="440">
        <v>4387671212</v>
      </c>
      <c r="AA96" s="192"/>
      <c r="AB96" s="369">
        <f t="shared" si="105"/>
        <v>4387671212</v>
      </c>
      <c r="AC96" s="374">
        <f>+T96+W96+Z96</f>
        <v>12045552448</v>
      </c>
      <c r="AD96" s="374">
        <f t="shared" si="30"/>
        <v>0</v>
      </c>
      <c r="AE96" s="376">
        <f t="shared" si="106"/>
        <v>12045552448</v>
      </c>
      <c r="AF96" s="440">
        <v>4485723755</v>
      </c>
      <c r="AG96" s="192"/>
      <c r="AH96" s="441">
        <f t="shared" si="107"/>
        <v>4485723755</v>
      </c>
      <c r="AI96" s="440">
        <v>5046892859</v>
      </c>
      <c r="AJ96" s="192"/>
      <c r="AK96" s="441">
        <f t="shared" si="108"/>
        <v>5046892859</v>
      </c>
      <c r="AL96" s="440">
        <v>4602647809</v>
      </c>
      <c r="AM96" s="192"/>
      <c r="AN96" s="441">
        <f t="shared" si="109"/>
        <v>4602647809</v>
      </c>
      <c r="AO96" s="374">
        <f>+AF96+AI96+AL96</f>
        <v>14135264423</v>
      </c>
      <c r="AP96" s="374">
        <f t="shared" si="35"/>
        <v>0</v>
      </c>
      <c r="AQ96" s="376">
        <f t="shared" si="110"/>
        <v>14135264423</v>
      </c>
      <c r="AR96" s="440">
        <v>4973573804</v>
      </c>
      <c r="AS96" s="192"/>
      <c r="AT96" s="441">
        <f t="shared" si="111"/>
        <v>4973573804</v>
      </c>
      <c r="AU96" s="440">
        <v>4984023184</v>
      </c>
      <c r="AV96" s="192"/>
      <c r="AW96" s="441">
        <f t="shared" si="112"/>
        <v>4984023184</v>
      </c>
      <c r="AX96" s="440">
        <v>4883381407.6399994</v>
      </c>
      <c r="AY96" s="192"/>
      <c r="AZ96" s="441">
        <f t="shared" si="113"/>
        <v>4883381407.6399994</v>
      </c>
      <c r="BA96" s="374">
        <f t="shared" si="125"/>
        <v>14840978395.639999</v>
      </c>
      <c r="BB96" s="374">
        <f t="shared" si="125"/>
        <v>0</v>
      </c>
      <c r="BC96" s="376">
        <f t="shared" si="114"/>
        <v>14840978395.639999</v>
      </c>
      <c r="BD96" s="381">
        <f t="shared" si="98"/>
        <v>52191293756.079994</v>
      </c>
      <c r="BE96" s="381">
        <f t="shared" si="99"/>
        <v>0</v>
      </c>
      <c r="BF96" s="384">
        <f>+BD96</f>
        <v>52191293756.079994</v>
      </c>
    </row>
    <row r="97" spans="1:61" ht="39.75" customHeight="1" thickBot="1" x14ac:dyDescent="0.25">
      <c r="A97" s="455" t="s">
        <v>237</v>
      </c>
      <c r="B97" s="461" t="s">
        <v>333</v>
      </c>
      <c r="C97" s="465"/>
      <c r="D97" s="473" t="s">
        <v>453</v>
      </c>
      <c r="E97" s="473" t="s">
        <v>454</v>
      </c>
      <c r="F97" s="510" t="s">
        <v>417</v>
      </c>
      <c r="G97" s="528">
        <v>2412883053</v>
      </c>
      <c r="H97" s="519">
        <v>1093264072.47</v>
      </c>
      <c r="I97" s="194">
        <v>320801275</v>
      </c>
      <c r="J97" s="443">
        <f>H97+I97</f>
        <v>1414065347.47</v>
      </c>
      <c r="K97" s="442">
        <v>2570466159.1400003</v>
      </c>
      <c r="L97" s="194">
        <v>654345706.64999998</v>
      </c>
      <c r="M97" s="443">
        <f>K97+L97</f>
        <v>3224811865.7900004</v>
      </c>
      <c r="N97" s="499">
        <v>1991212091</v>
      </c>
      <c r="O97" s="499">
        <v>539723788</v>
      </c>
      <c r="P97" s="443">
        <f>N97+O97</f>
        <v>2530935879</v>
      </c>
      <c r="Q97" s="376">
        <f t="shared" si="124"/>
        <v>5654942322.6100006</v>
      </c>
      <c r="R97" s="376">
        <f t="shared" si="124"/>
        <v>1514870769.6500001</v>
      </c>
      <c r="S97" s="377">
        <f>+Q97</f>
        <v>5654942322.6100006</v>
      </c>
      <c r="T97" s="445">
        <v>1887771197</v>
      </c>
      <c r="U97" s="499">
        <v>474732649</v>
      </c>
      <c r="V97" s="443">
        <f>T97+U97</f>
        <v>2362503846</v>
      </c>
      <c r="W97" s="442">
        <v>2114265454</v>
      </c>
      <c r="X97" s="194">
        <v>346928879</v>
      </c>
      <c r="Y97" s="443">
        <f>W97+X97</f>
        <v>2461194333</v>
      </c>
      <c r="Z97" s="442">
        <v>1981901597</v>
      </c>
      <c r="AA97" s="194">
        <v>429924199.44</v>
      </c>
      <c r="AB97" s="370">
        <f>Z97+AA97</f>
        <v>2411825796.4400001</v>
      </c>
      <c r="AC97" s="374">
        <f>+T97+W97+Z97</f>
        <v>5983938248</v>
      </c>
      <c r="AD97" s="374">
        <f t="shared" si="30"/>
        <v>1251585727.4400001</v>
      </c>
      <c r="AE97" s="377">
        <f t="shared" si="106"/>
        <v>5983938248</v>
      </c>
      <c r="AF97" s="442">
        <v>2160875745.77</v>
      </c>
      <c r="AG97" s="194">
        <v>807737192.32000005</v>
      </c>
      <c r="AH97" s="443">
        <f>AF97+AG97</f>
        <v>2968612938.0900002</v>
      </c>
      <c r="AI97" s="442">
        <v>2235645251.04</v>
      </c>
      <c r="AJ97" s="194">
        <v>419307653.83999997</v>
      </c>
      <c r="AK97" s="443">
        <f>AI97+AJ97</f>
        <v>2654952904.8800001</v>
      </c>
      <c r="AL97" s="442">
        <v>2205350393</v>
      </c>
      <c r="AM97" s="194">
        <v>572338065</v>
      </c>
      <c r="AN97" s="443">
        <f>AL97+AM97</f>
        <v>2777688458</v>
      </c>
      <c r="AO97" s="374">
        <f>+AF97+AI97+AL97</f>
        <v>6601871389.8099995</v>
      </c>
      <c r="AP97" s="374">
        <f t="shared" si="35"/>
        <v>1799382911.1600001</v>
      </c>
      <c r="AQ97" s="377">
        <f t="shared" si="110"/>
        <v>6601871389.8099995</v>
      </c>
      <c r="AR97" s="442">
        <v>2942562637</v>
      </c>
      <c r="AS97" s="194">
        <v>866871998</v>
      </c>
      <c r="AT97" s="443">
        <f>AR97+AS97</f>
        <v>3809434635</v>
      </c>
      <c r="AU97" s="442">
        <v>1921819738.6400032</v>
      </c>
      <c r="AV97" s="194">
        <v>648421855</v>
      </c>
      <c r="AW97" s="443">
        <f>AU97+AV97</f>
        <v>2570241593.6400032</v>
      </c>
      <c r="AX97" s="442">
        <v>3186574474</v>
      </c>
      <c r="AY97" s="194">
        <v>1243657588</v>
      </c>
      <c r="AZ97" s="443">
        <f>AX97+AY97</f>
        <v>4430232062</v>
      </c>
      <c r="BA97" s="374">
        <f t="shared" si="125"/>
        <v>8050956849.6400032</v>
      </c>
      <c r="BB97" s="374">
        <f t="shared" si="125"/>
        <v>2758951441</v>
      </c>
      <c r="BC97" s="377">
        <f t="shared" si="114"/>
        <v>8050956849.6400032</v>
      </c>
      <c r="BD97" s="381">
        <f t="shared" si="98"/>
        <v>26291708810.060001</v>
      </c>
      <c r="BE97" s="381">
        <f t="shared" si="99"/>
        <v>7324790849.25</v>
      </c>
      <c r="BF97" s="385">
        <f>+BD97</f>
        <v>26291708810.060001</v>
      </c>
    </row>
    <row r="98" spans="1:61" ht="39.75" customHeight="1" thickBot="1" x14ac:dyDescent="0.25">
      <c r="A98" s="456" t="s">
        <v>237</v>
      </c>
      <c r="B98" s="588" t="s">
        <v>1178</v>
      </c>
      <c r="C98" s="468"/>
      <c r="D98" s="589" t="s">
        <v>1179</v>
      </c>
      <c r="E98" s="475" t="s">
        <v>336</v>
      </c>
      <c r="F98" s="510" t="s">
        <v>417</v>
      </c>
      <c r="G98" s="527"/>
      <c r="H98" s="372">
        <f>+H96</f>
        <v>3847930856.589994</v>
      </c>
      <c r="I98" s="191">
        <f>+UVR!G32</f>
        <v>166216.33000000002</v>
      </c>
      <c r="J98" s="441">
        <f>+H98/I98</f>
        <v>23150.137273455584</v>
      </c>
      <c r="K98" s="372">
        <f>+K96</f>
        <v>3430909569.8099995</v>
      </c>
      <c r="L98" s="191">
        <f>+UVR!I32</f>
        <v>181654.86000000002</v>
      </c>
      <c r="M98" s="441">
        <f>+K98/L98</f>
        <v>18886.968230907773</v>
      </c>
      <c r="N98" s="372">
        <f>+N96</f>
        <v>3890658063.0400009</v>
      </c>
      <c r="O98" s="191">
        <f>+UVR!K32</f>
        <v>175880.22000000003</v>
      </c>
      <c r="P98" s="441">
        <f>+N98/O98</f>
        <v>22121.066615904849</v>
      </c>
      <c r="Q98" s="376">
        <f t="shared" si="124"/>
        <v>11169498489.439995</v>
      </c>
      <c r="R98" s="376">
        <f t="shared" si="124"/>
        <v>523751.41000000009</v>
      </c>
      <c r="S98" s="376">
        <f>+Q98/R98</f>
        <v>21325.954023570062</v>
      </c>
      <c r="T98" s="372">
        <f>+T96</f>
        <v>3728249605</v>
      </c>
      <c r="U98" s="191">
        <f>+UVR!M32</f>
        <v>181563.51</v>
      </c>
      <c r="V98" s="441">
        <f>+T98/U98</f>
        <v>20534.134887566339</v>
      </c>
      <c r="W98" s="372">
        <f>+W96</f>
        <v>3929631631</v>
      </c>
      <c r="X98" s="191">
        <f>+UVR!O32</f>
        <v>193696.74</v>
      </c>
      <c r="Y98" s="441">
        <f>+W98/X98</f>
        <v>20287.546558604961</v>
      </c>
      <c r="Z98" s="372">
        <f>+Z96</f>
        <v>4387671212</v>
      </c>
      <c r="AA98" s="191">
        <f>+UVR!Q32</f>
        <v>202076.15000000002</v>
      </c>
      <c r="AB98" s="369">
        <f>+Z98/AA98</f>
        <v>21712.959258180639</v>
      </c>
      <c r="AC98" s="374">
        <f>+T98+W98+Z98</f>
        <v>12045552448</v>
      </c>
      <c r="AD98" s="374">
        <f>+U98+X98+AA98</f>
        <v>577336.4</v>
      </c>
      <c r="AE98" s="376">
        <f>+AC98/AD98</f>
        <v>20864.010043364666</v>
      </c>
      <c r="AF98" s="372">
        <f>+AF96</f>
        <v>4485723755</v>
      </c>
      <c r="AG98" s="191">
        <f>+UVR!S32</f>
        <v>210740.83200000002</v>
      </c>
      <c r="AH98" s="441">
        <f>+AF98/AG98</f>
        <v>21285.49893453965</v>
      </c>
      <c r="AI98" s="372">
        <f>+AI96</f>
        <v>5046892859</v>
      </c>
      <c r="AJ98" s="191">
        <f>+UVR!U32</f>
        <v>220089.91800000003</v>
      </c>
      <c r="AK98" s="441">
        <f>+AI98/AJ98</f>
        <v>22931.049749402875</v>
      </c>
      <c r="AL98" s="372">
        <f>+AL96</f>
        <v>4602647809</v>
      </c>
      <c r="AM98" s="191">
        <f>+UVR!W32</f>
        <v>223393.09399999998</v>
      </c>
      <c r="AN98" s="441">
        <f>+AL98/AM98</f>
        <v>20603.357635576685</v>
      </c>
      <c r="AO98" s="374">
        <f>+AF98+AI98+AL98</f>
        <v>14135264423</v>
      </c>
      <c r="AP98" s="374">
        <f>+AG98+AJ98+AM98</f>
        <v>654223.84400000004</v>
      </c>
      <c r="AQ98" s="376">
        <f>+AO98/AP98</f>
        <v>21606.159042714437</v>
      </c>
      <c r="AR98" s="372">
        <f>+AR96</f>
        <v>4973573804</v>
      </c>
      <c r="AS98" s="191">
        <f>+UVR!Y32</f>
        <v>229870.71400000001</v>
      </c>
      <c r="AT98" s="441">
        <f>+AR98/AS98</f>
        <v>21636.396030857588</v>
      </c>
      <c r="AU98" s="372">
        <f>+AU96</f>
        <v>4984023184</v>
      </c>
      <c r="AV98" s="191">
        <f>+UVR!AA32</f>
        <v>230489.23200000002</v>
      </c>
      <c r="AW98" s="441">
        <f>+AU98/AV98</f>
        <v>21623.670402094966</v>
      </c>
      <c r="AX98" s="372">
        <f>+AX96</f>
        <v>4883381407.6399994</v>
      </c>
      <c r="AY98" s="191">
        <f>+UVR!AC32</f>
        <v>224838.29800000001</v>
      </c>
      <c r="AZ98" s="441">
        <f>+AX98/AY98</f>
        <v>21719.526660177791</v>
      </c>
      <c r="BA98" s="374">
        <f t="shared" si="125"/>
        <v>14840978395.639999</v>
      </c>
      <c r="BB98" s="374">
        <f t="shared" si="125"/>
        <v>685198.24399999995</v>
      </c>
      <c r="BC98" s="376">
        <f>+BA98/BB98</f>
        <v>21659.393504867185</v>
      </c>
      <c r="BD98" s="381">
        <f t="shared" si="98"/>
        <v>52191293756.079994</v>
      </c>
      <c r="BE98" s="381">
        <f t="shared" si="99"/>
        <v>2440509.898</v>
      </c>
      <c r="BF98" s="384">
        <f>+BD98/BE98</f>
        <v>21385.405483850242</v>
      </c>
    </row>
    <row r="99" spans="1:61" s="193" customFormat="1" ht="39.75" customHeight="1" thickBot="1" x14ac:dyDescent="0.25">
      <c r="A99" s="456" t="s">
        <v>237</v>
      </c>
      <c r="B99" s="462" t="s">
        <v>335</v>
      </c>
      <c r="C99" s="468"/>
      <c r="D99" s="475" t="s">
        <v>334</v>
      </c>
      <c r="E99" s="475" t="s">
        <v>336</v>
      </c>
      <c r="F99" s="510" t="s">
        <v>417</v>
      </c>
      <c r="G99" s="527">
        <v>16086</v>
      </c>
      <c r="H99" s="372">
        <v>1466960426.4699998</v>
      </c>
      <c r="I99" s="191">
        <f>+UVR!G32</f>
        <v>166216.33000000002</v>
      </c>
      <c r="J99" s="441">
        <f>+H99/I99</f>
        <v>8825.6095322884321</v>
      </c>
      <c r="K99" s="444">
        <v>3224811865.7900004</v>
      </c>
      <c r="L99" s="191">
        <f>+UVR!I32</f>
        <v>181654.86000000002</v>
      </c>
      <c r="M99" s="441">
        <f>+K99/L99</f>
        <v>17752.411720721375</v>
      </c>
      <c r="N99" s="444">
        <f>+P97</f>
        <v>2530935879</v>
      </c>
      <c r="O99" s="191">
        <f>+UVR!K32</f>
        <v>175880.22000000003</v>
      </c>
      <c r="P99" s="441">
        <f>+N99/O99</f>
        <v>14390.110945960834</v>
      </c>
      <c r="Q99" s="376">
        <f t="shared" si="124"/>
        <v>7222708171.2600002</v>
      </c>
      <c r="R99" s="376">
        <f t="shared" si="124"/>
        <v>523751.41000000009</v>
      </c>
      <c r="S99" s="376">
        <f>+Q99/R99</f>
        <v>13790.336471380571</v>
      </c>
      <c r="T99" s="444">
        <f>+V97</f>
        <v>2362503846</v>
      </c>
      <c r="U99" s="191">
        <f>+UVR!M32</f>
        <v>181563.51</v>
      </c>
      <c r="V99" s="441">
        <f>+T99/U99</f>
        <v>13011.996992126886</v>
      </c>
      <c r="W99" s="444">
        <f>+Y97</f>
        <v>2461194333</v>
      </c>
      <c r="X99" s="191">
        <f>+UVR!O32</f>
        <v>193696.74</v>
      </c>
      <c r="Y99" s="441">
        <f>+W99/X99</f>
        <v>12706.431367920803</v>
      </c>
      <c r="Z99" s="444">
        <f>+AB97</f>
        <v>2411825796.4400001</v>
      </c>
      <c r="AA99" s="191">
        <f>+UVR!Q32</f>
        <v>202076.15000000002</v>
      </c>
      <c r="AB99" s="369">
        <f>+Z99/AA99</f>
        <v>11935.232319301411</v>
      </c>
      <c r="AC99" s="374">
        <f>+T99+W99+Z99</f>
        <v>7235523975.4400005</v>
      </c>
      <c r="AD99" s="374">
        <f t="shared" si="30"/>
        <v>577336.4</v>
      </c>
      <c r="AE99" s="376">
        <f>+AC99/AD99</f>
        <v>12532.596204639098</v>
      </c>
      <c r="AF99" s="444">
        <f>+AH97</f>
        <v>2968612938.0900002</v>
      </c>
      <c r="AG99" s="191">
        <f>+UVR!S32</f>
        <v>210740.83200000002</v>
      </c>
      <c r="AH99" s="441">
        <f>+AF99/AG99</f>
        <v>14086.557929552066</v>
      </c>
      <c r="AI99" s="444">
        <f>+AK97</f>
        <v>2654952904.8800001</v>
      </c>
      <c r="AJ99" s="191">
        <f>+UVR!U32</f>
        <v>220089.91800000003</v>
      </c>
      <c r="AK99" s="441">
        <f>+AI99/AJ99</f>
        <v>12063.037366754799</v>
      </c>
      <c r="AL99" s="444">
        <f>+AN97</f>
        <v>2777688458</v>
      </c>
      <c r="AM99" s="191">
        <f>+UVR!W32</f>
        <v>223393.09399999998</v>
      </c>
      <c r="AN99" s="441">
        <f>+AL99/AM99</f>
        <v>12434.08383072039</v>
      </c>
      <c r="AO99" s="374">
        <f>+AF99+AI99+AL99</f>
        <v>8401254300.9700003</v>
      </c>
      <c r="AP99" s="374">
        <f t="shared" si="35"/>
        <v>654223.84400000004</v>
      </c>
      <c r="AQ99" s="376">
        <f>+AO99/AP99</f>
        <v>12841.559319519391</v>
      </c>
      <c r="AR99" s="444">
        <f>+AT97</f>
        <v>3809434635</v>
      </c>
      <c r="AS99" s="191">
        <f>+UVR!Y32</f>
        <v>229870.71400000001</v>
      </c>
      <c r="AT99" s="441">
        <f>+AR99/AS99</f>
        <v>16572.074661933664</v>
      </c>
      <c r="AU99" s="444">
        <f>+AW97</f>
        <v>2570241593.6400032</v>
      </c>
      <c r="AV99" s="191">
        <f>+UVR!AA32</f>
        <v>230489.23200000002</v>
      </c>
      <c r="AW99" s="441">
        <f>+AU99/AV99</f>
        <v>11151.243688642266</v>
      </c>
      <c r="AX99" s="444">
        <f>+AZ97</f>
        <v>4430232062</v>
      </c>
      <c r="AY99" s="191">
        <f>+UVR!AC32</f>
        <v>224838.29800000001</v>
      </c>
      <c r="AZ99" s="441">
        <f>+AX99/AY99</f>
        <v>19704.081116999027</v>
      </c>
      <c r="BA99" s="374">
        <f t="shared" si="125"/>
        <v>10809908290.640003</v>
      </c>
      <c r="BB99" s="374">
        <f t="shared" si="125"/>
        <v>685198.24399999995</v>
      </c>
      <c r="BC99" s="376">
        <f>+BA99/BB99</f>
        <v>15776.322232723065</v>
      </c>
      <c r="BD99" s="381">
        <f t="shared" si="98"/>
        <v>33669394738.310005</v>
      </c>
      <c r="BE99" s="381">
        <f t="shared" si="99"/>
        <v>2440509.898</v>
      </c>
      <c r="BF99" s="384">
        <f>+BD99/BE99</f>
        <v>13796.049246062104</v>
      </c>
    </row>
    <row r="100" spans="1:61" s="193" customFormat="1" ht="39.75" customHeight="1" thickBot="1" x14ac:dyDescent="0.25">
      <c r="A100" s="456" t="s">
        <v>237</v>
      </c>
      <c r="B100" s="588" t="s">
        <v>1199</v>
      </c>
      <c r="C100" s="468"/>
      <c r="D100" s="589" t="s">
        <v>1187</v>
      </c>
      <c r="E100" s="589" t="s">
        <v>1192</v>
      </c>
      <c r="F100" s="590" t="s">
        <v>417</v>
      </c>
      <c r="G100" s="591"/>
      <c r="H100" s="372">
        <f>+J98</f>
        <v>23150.137273455584</v>
      </c>
      <c r="I100" s="191">
        <f>+J99</f>
        <v>8825.6095322884321</v>
      </c>
      <c r="J100" s="441">
        <f>+H100-I100</f>
        <v>14324.527741167152</v>
      </c>
      <c r="K100" s="372">
        <f>+M98</f>
        <v>18886.968230907773</v>
      </c>
      <c r="L100" s="191">
        <f>+M99</f>
        <v>17752.411720721375</v>
      </c>
      <c r="M100" s="441">
        <f>+K100-L100</f>
        <v>1134.5565101863976</v>
      </c>
      <c r="N100" s="372">
        <f>+P98</f>
        <v>22121.066615904849</v>
      </c>
      <c r="O100" s="191">
        <f>+P99</f>
        <v>14390.110945960834</v>
      </c>
      <c r="P100" s="441">
        <f>+N100-O100</f>
        <v>7730.9556699440145</v>
      </c>
      <c r="Q100" s="376">
        <f>+S98</f>
        <v>21325.954023570062</v>
      </c>
      <c r="R100" s="376">
        <f>+S99</f>
        <v>13790.336471380571</v>
      </c>
      <c r="S100" s="376">
        <f>+Q100-R100</f>
        <v>7535.6175521894911</v>
      </c>
      <c r="T100" s="372">
        <f>+V98</f>
        <v>20534.134887566339</v>
      </c>
      <c r="U100" s="191">
        <f>+V99</f>
        <v>13011.996992126886</v>
      </c>
      <c r="V100" s="441">
        <f>+T100-U100</f>
        <v>7522.1378954394531</v>
      </c>
      <c r="W100" s="372">
        <f>+Y98</f>
        <v>20287.546558604961</v>
      </c>
      <c r="X100" s="191">
        <f>+Y99</f>
        <v>12706.431367920803</v>
      </c>
      <c r="Y100" s="441">
        <f>+W100-X100</f>
        <v>7581.1151906841587</v>
      </c>
      <c r="Z100" s="372">
        <f>+AB98</f>
        <v>21712.959258180639</v>
      </c>
      <c r="AA100" s="191">
        <f>+AB99</f>
        <v>11935.232319301411</v>
      </c>
      <c r="AB100" s="369">
        <f>+Z100-AA100</f>
        <v>9777.7269388792283</v>
      </c>
      <c r="AC100" s="374">
        <f>+AE98</f>
        <v>20864.010043364666</v>
      </c>
      <c r="AD100" s="374">
        <f>+AE99</f>
        <v>12532.596204639098</v>
      </c>
      <c r="AE100" s="376">
        <f>+AC100-AD100</f>
        <v>8331.413838725568</v>
      </c>
      <c r="AF100" s="444">
        <f>+AH98</f>
        <v>21285.49893453965</v>
      </c>
      <c r="AG100" s="191">
        <f>+AH99</f>
        <v>14086.557929552066</v>
      </c>
      <c r="AH100" s="441">
        <f>+AF100-AG100</f>
        <v>7198.9410049875842</v>
      </c>
      <c r="AI100" s="372">
        <f>+AK98</f>
        <v>22931.049749402875</v>
      </c>
      <c r="AJ100" s="191">
        <f>+AK99</f>
        <v>12063.037366754799</v>
      </c>
      <c r="AK100" s="441">
        <f>+AI100-AJ100</f>
        <v>10868.012382648076</v>
      </c>
      <c r="AL100" s="372">
        <f>+AN98</f>
        <v>20603.357635576685</v>
      </c>
      <c r="AM100" s="191">
        <f>+AN99</f>
        <v>12434.08383072039</v>
      </c>
      <c r="AN100" s="441">
        <f>+AL100-AM100</f>
        <v>8169.2738048562951</v>
      </c>
      <c r="AO100" s="374">
        <f>+AQ98</f>
        <v>21606.159042714437</v>
      </c>
      <c r="AP100" s="374">
        <f>+AQ99</f>
        <v>12841.559319519391</v>
      </c>
      <c r="AQ100" s="376">
        <f>+AO100-AP100</f>
        <v>8764.599723195046</v>
      </c>
      <c r="AR100" s="444">
        <f>+AT98</f>
        <v>21636.396030857588</v>
      </c>
      <c r="AS100" s="191">
        <f>+AT99</f>
        <v>16572.074661933664</v>
      </c>
      <c r="AT100" s="441">
        <f>+AR100-AS100</f>
        <v>5064.3213689239237</v>
      </c>
      <c r="AU100" s="444">
        <f>+AW98</f>
        <v>21623.670402094966</v>
      </c>
      <c r="AV100" s="191">
        <f>+AW99</f>
        <v>11151.243688642266</v>
      </c>
      <c r="AW100" s="441">
        <f>+AU100-AV100</f>
        <v>10472.4267134527</v>
      </c>
      <c r="AX100" s="444">
        <f>+AZ98</f>
        <v>21719.526660177791</v>
      </c>
      <c r="AY100" s="191">
        <f>+AZ99</f>
        <v>19704.081116999027</v>
      </c>
      <c r="AZ100" s="441">
        <f>+AX100-AY100</f>
        <v>2015.4455431787646</v>
      </c>
      <c r="BA100" s="374">
        <f>+BC98</f>
        <v>21659.393504867185</v>
      </c>
      <c r="BB100" s="374">
        <f>+BC99</f>
        <v>15776.322232723065</v>
      </c>
      <c r="BC100" s="376">
        <f>+BA100-BB100</f>
        <v>5883.0712721441196</v>
      </c>
      <c r="BD100" s="381">
        <f>+BF98</f>
        <v>21385.405483850242</v>
      </c>
      <c r="BE100" s="381">
        <f>+BF99</f>
        <v>13796.049246062104</v>
      </c>
      <c r="BF100" s="384">
        <f>+BD100-BE100</f>
        <v>7589.3562377881372</v>
      </c>
    </row>
    <row r="101" spans="1:61" ht="39.75" customHeight="1" thickBot="1" x14ac:dyDescent="0.25">
      <c r="A101" s="455" t="s">
        <v>237</v>
      </c>
      <c r="B101" s="461" t="s">
        <v>278</v>
      </c>
      <c r="C101" s="466"/>
      <c r="D101" s="473" t="s">
        <v>337</v>
      </c>
      <c r="E101" s="473" t="s">
        <v>168</v>
      </c>
      <c r="F101" s="510" t="s">
        <v>417</v>
      </c>
      <c r="G101" s="528">
        <v>5000000000</v>
      </c>
      <c r="H101" s="519">
        <v>3854431987.3600001</v>
      </c>
      <c r="I101" s="194"/>
      <c r="J101" s="443">
        <f>H101+I101</f>
        <v>3854431987.3600001</v>
      </c>
      <c r="K101" s="442">
        <v>6239961484.5100002</v>
      </c>
      <c r="L101" s="194"/>
      <c r="M101" s="443">
        <f>K101+L101</f>
        <v>6239961484.5100002</v>
      </c>
      <c r="N101" s="499">
        <v>5563658526</v>
      </c>
      <c r="O101" s="194"/>
      <c r="P101" s="443">
        <f>N101+O101</f>
        <v>5563658526</v>
      </c>
      <c r="Q101" s="376">
        <f>+N101</f>
        <v>5563658526</v>
      </c>
      <c r="R101" s="376">
        <f>+I101+L101+O101</f>
        <v>0</v>
      </c>
      <c r="S101" s="377">
        <f>+Q101</f>
        <v>5563658526</v>
      </c>
      <c r="T101" s="445">
        <v>6720350243</v>
      </c>
      <c r="U101" s="499"/>
      <c r="V101" s="443">
        <f>T101+U101</f>
        <v>6720350243</v>
      </c>
      <c r="W101" s="442">
        <v>7549240231</v>
      </c>
      <c r="X101" s="194"/>
      <c r="Y101" s="443">
        <f>W101+X101</f>
        <v>7549240231</v>
      </c>
      <c r="Z101" s="442">
        <v>6563065574.2199993</v>
      </c>
      <c r="AA101" s="194"/>
      <c r="AB101" s="370">
        <f>Z101+AA101</f>
        <v>6563065574.2199993</v>
      </c>
      <c r="AC101" s="374">
        <f>+Z101</f>
        <v>6563065574.2199993</v>
      </c>
      <c r="AD101" s="374">
        <f t="shared" si="30"/>
        <v>0</v>
      </c>
      <c r="AE101" s="377">
        <f>+AC101</f>
        <v>6563065574.2199993</v>
      </c>
      <c r="AF101" s="442">
        <v>6421909770.0299997</v>
      </c>
      <c r="AG101" s="194"/>
      <c r="AH101" s="443">
        <f>AF101+AG101</f>
        <v>6421909770.0299997</v>
      </c>
      <c r="AI101" s="442">
        <v>6652188954.8800001</v>
      </c>
      <c r="AJ101" s="194"/>
      <c r="AK101" s="443">
        <f>AI101+AJ101</f>
        <v>6652188954.8800001</v>
      </c>
      <c r="AL101" s="442">
        <v>5729411430</v>
      </c>
      <c r="AM101" s="194"/>
      <c r="AN101" s="443">
        <f>AL101+AM101</f>
        <v>5729411430</v>
      </c>
      <c r="AO101" s="374">
        <f>+AL101</f>
        <v>5729411430</v>
      </c>
      <c r="AP101" s="374">
        <f t="shared" si="35"/>
        <v>0</v>
      </c>
      <c r="AQ101" s="377">
        <f>+AO101</f>
        <v>5729411430</v>
      </c>
      <c r="AR101" s="442">
        <v>6763130515</v>
      </c>
      <c r="AS101" s="194"/>
      <c r="AT101" s="443">
        <f>AR101+AS101</f>
        <v>6763130515</v>
      </c>
      <c r="AU101" s="442">
        <v>5284449514</v>
      </c>
      <c r="AV101" s="194"/>
      <c r="AW101" s="443">
        <f>AU101+AV101</f>
        <v>5284449514</v>
      </c>
      <c r="AX101" s="442">
        <f>+AX102</f>
        <v>5176855796</v>
      </c>
      <c r="AY101" s="194"/>
      <c r="AZ101" s="443">
        <f>AX101+AY101</f>
        <v>5176855796</v>
      </c>
      <c r="BA101" s="374">
        <f>+AX101</f>
        <v>5176855796</v>
      </c>
      <c r="BB101" s="374">
        <f>+AS101+AV101+AY101</f>
        <v>0</v>
      </c>
      <c r="BC101" s="377">
        <f>+BA101</f>
        <v>5176855796</v>
      </c>
      <c r="BD101" s="381">
        <f>+BA101</f>
        <v>5176855796</v>
      </c>
      <c r="BE101" s="385">
        <f>BB101+AD101</f>
        <v>0</v>
      </c>
      <c r="BF101" s="385">
        <f>+BD101</f>
        <v>5176855796</v>
      </c>
    </row>
    <row r="102" spans="1:61" ht="39.75" customHeight="1" thickBot="1" x14ac:dyDescent="0.25">
      <c r="A102" s="455" t="s">
        <v>237</v>
      </c>
      <c r="B102" s="461" t="s">
        <v>277</v>
      </c>
      <c r="C102" s="469"/>
      <c r="D102" s="473" t="s">
        <v>278</v>
      </c>
      <c r="E102" s="473" t="s">
        <v>279</v>
      </c>
      <c r="F102" s="508" t="s">
        <v>138</v>
      </c>
      <c r="G102" s="529">
        <v>0.1</v>
      </c>
      <c r="H102" s="519">
        <v>3854431987.3600001</v>
      </c>
      <c r="I102" s="194">
        <v>66350234698.339996</v>
      </c>
      <c r="J102" s="443">
        <f>H102/I102*100</f>
        <v>5.8092213311438874</v>
      </c>
      <c r="K102" s="442">
        <v>6239961484.5100002</v>
      </c>
      <c r="L102" s="194">
        <v>67700699385.489998</v>
      </c>
      <c r="M102" s="443">
        <f>K102/L102*100</f>
        <v>9.2169823076412492</v>
      </c>
      <c r="N102" s="499">
        <f>N101</f>
        <v>5563658526</v>
      </c>
      <c r="O102" s="499">
        <v>71719965776</v>
      </c>
      <c r="P102" s="443">
        <f>N102/O102*100</f>
        <v>7.7574751546546246</v>
      </c>
      <c r="Q102" s="376">
        <f>+N102</f>
        <v>5563658526</v>
      </c>
      <c r="R102" s="376">
        <f>+O102</f>
        <v>71719965776</v>
      </c>
      <c r="S102" s="377">
        <f>+Q102/R102</f>
        <v>7.757475154654625E-2</v>
      </c>
      <c r="T102" s="445">
        <f>T101</f>
        <v>6720350243</v>
      </c>
      <c r="U102" s="499">
        <v>73424802318</v>
      </c>
      <c r="V102" s="443">
        <f>T102/U102*100</f>
        <v>9.1526977681116808</v>
      </c>
      <c r="W102" s="442">
        <f>+W101</f>
        <v>7549240231</v>
      </c>
      <c r="X102" s="194">
        <v>76312021195</v>
      </c>
      <c r="Y102" s="443">
        <f>W102/X102*100</f>
        <v>9.8925963600275217</v>
      </c>
      <c r="Z102" s="442">
        <f>Z101</f>
        <v>6563065574.2199993</v>
      </c>
      <c r="AA102" s="194">
        <v>78823005597</v>
      </c>
      <c r="AB102" s="370">
        <f>Z102/AA102*100</f>
        <v>8.3263325529289247</v>
      </c>
      <c r="AC102" s="374">
        <f>+Z102</f>
        <v>6563065574.2199993</v>
      </c>
      <c r="AD102" s="374">
        <f>+AA102</f>
        <v>78823005597</v>
      </c>
      <c r="AE102" s="377">
        <f>+AC102/AD102</f>
        <v>8.326332552928925E-2</v>
      </c>
      <c r="AF102" s="442">
        <f>AF101</f>
        <v>6421909770.0299997</v>
      </c>
      <c r="AG102" s="194">
        <v>80375492723.389999</v>
      </c>
      <c r="AH102" s="443">
        <f>AF102/AG102*100</f>
        <v>7.9898854146136582</v>
      </c>
      <c r="AI102" s="442">
        <f>AI101</f>
        <v>6652188954.8800001</v>
      </c>
      <c r="AJ102" s="194">
        <v>82581125114</v>
      </c>
      <c r="AK102" s="443">
        <f>AI102/AJ102*100</f>
        <v>8.0553382455093878</v>
      </c>
      <c r="AL102" s="442">
        <v>5729411430</v>
      </c>
      <c r="AM102" s="194">
        <v>82326726711</v>
      </c>
      <c r="AN102" s="443">
        <f>AL102/AM102*100</f>
        <v>6.9593577430966542</v>
      </c>
      <c r="AO102" s="374">
        <f>+AL102</f>
        <v>5729411430</v>
      </c>
      <c r="AP102" s="374">
        <f>+AM102</f>
        <v>82326726711</v>
      </c>
      <c r="AQ102" s="377">
        <f>+AO102/AP102</f>
        <v>6.9593577430966544E-2</v>
      </c>
      <c r="AR102" s="442">
        <v>6763130515</v>
      </c>
      <c r="AS102" s="194">
        <v>81553590289</v>
      </c>
      <c r="AT102" s="443">
        <f>AR102/AS102*100</f>
        <v>8.2928666794847601</v>
      </c>
      <c r="AU102" s="445">
        <f>+AU101</f>
        <v>5284449514</v>
      </c>
      <c r="AV102" s="194">
        <v>80952050768</v>
      </c>
      <c r="AW102" s="443">
        <f>AU102/AV102*100</f>
        <v>6.527876025209876</v>
      </c>
      <c r="AX102" s="442">
        <v>5176855796</v>
      </c>
      <c r="AY102" s="194">
        <v>79252393758.630005</v>
      </c>
      <c r="AZ102" s="443">
        <f>AX102/AY102*100</f>
        <v>6.5321128491923677</v>
      </c>
      <c r="BA102" s="374">
        <f>+AX102</f>
        <v>5176855796</v>
      </c>
      <c r="BB102" s="374">
        <f>+AY102</f>
        <v>79252393758.630005</v>
      </c>
      <c r="BC102" s="377">
        <f>+BA102/BB102</f>
        <v>6.5321128491923675E-2</v>
      </c>
      <c r="BD102" s="381">
        <f>+BA102</f>
        <v>5176855796</v>
      </c>
      <c r="BE102" s="385">
        <f>+BB102</f>
        <v>79252393758.630005</v>
      </c>
      <c r="BF102" s="385">
        <f>+BD102/BE102</f>
        <v>6.5321128491923675E-2</v>
      </c>
    </row>
    <row r="103" spans="1:61" ht="39.75" customHeight="1" thickBot="1" x14ac:dyDescent="0.25">
      <c r="A103" s="455" t="s">
        <v>237</v>
      </c>
      <c r="B103" s="461" t="s">
        <v>338</v>
      </c>
      <c r="C103" s="465"/>
      <c r="D103" s="473" t="s">
        <v>339</v>
      </c>
      <c r="E103" s="473" t="s">
        <v>168</v>
      </c>
      <c r="F103" s="510" t="s">
        <v>417</v>
      </c>
      <c r="G103" s="528">
        <v>1330253764</v>
      </c>
      <c r="H103" s="519">
        <v>778234192</v>
      </c>
      <c r="I103" s="194"/>
      <c r="J103" s="443">
        <f>H103+I103</f>
        <v>778234192</v>
      </c>
      <c r="K103" s="442">
        <v>2471134730.1500001</v>
      </c>
      <c r="L103" s="194"/>
      <c r="M103" s="443">
        <f>K103+L103</f>
        <v>2471134730.1500001</v>
      </c>
      <c r="N103" s="499">
        <v>1188977463</v>
      </c>
      <c r="O103" s="194"/>
      <c r="P103" s="443">
        <f>N103+O103</f>
        <v>1188977463</v>
      </c>
      <c r="Q103" s="376">
        <f t="shared" ref="Q103:R106" si="126">+H103+K103+N103</f>
        <v>4438346385.1499996</v>
      </c>
      <c r="R103" s="376">
        <f t="shared" si="126"/>
        <v>0</v>
      </c>
      <c r="S103" s="377">
        <f>+Q103</f>
        <v>4438346385.1499996</v>
      </c>
      <c r="T103" s="445">
        <v>1829739847</v>
      </c>
      <c r="U103" s="499"/>
      <c r="V103" s="443">
        <f>T103+U103</f>
        <v>1829739847</v>
      </c>
      <c r="W103" s="442">
        <v>2227590028.5</v>
      </c>
      <c r="X103" s="194"/>
      <c r="Y103" s="443">
        <f>W103+X103</f>
        <v>2227590028.5</v>
      </c>
      <c r="Z103" s="442">
        <v>1614378850</v>
      </c>
      <c r="AA103" s="194"/>
      <c r="AB103" s="370">
        <f>Z103+AA103</f>
        <v>1614378850</v>
      </c>
      <c r="AC103" s="374">
        <f t="shared" ref="AC103:AD106" si="127">+T103+W103+Z103</f>
        <v>5671708725.5</v>
      </c>
      <c r="AD103" s="374">
        <f t="shared" si="127"/>
        <v>0</v>
      </c>
      <c r="AE103" s="377">
        <f>+AC103</f>
        <v>5671708725.5</v>
      </c>
      <c r="AF103" s="445">
        <v>2085307395</v>
      </c>
      <c r="AG103" s="194"/>
      <c r="AH103" s="443">
        <f>AF103+AG103</f>
        <v>2085307395</v>
      </c>
      <c r="AI103" s="442">
        <v>1796313465</v>
      </c>
      <c r="AJ103" s="194"/>
      <c r="AK103" s="443">
        <f>AI103+AJ103</f>
        <v>1796313465</v>
      </c>
      <c r="AL103" s="442">
        <v>2034285366</v>
      </c>
      <c r="AM103" s="194"/>
      <c r="AN103" s="443">
        <f>AL103+AM103</f>
        <v>2034285366</v>
      </c>
      <c r="AO103" s="374">
        <f t="shared" ref="AO103:AP106" si="128">+AF103+AI103+AL103</f>
        <v>5915906226</v>
      </c>
      <c r="AP103" s="374">
        <f t="shared" si="128"/>
        <v>0</v>
      </c>
      <c r="AQ103" s="377">
        <f>+AO103</f>
        <v>5915906226</v>
      </c>
      <c r="AR103" s="442">
        <v>2692214755</v>
      </c>
      <c r="AS103" s="194"/>
      <c r="AT103" s="443">
        <f>AR103+AS103</f>
        <v>2692214755</v>
      </c>
      <c r="AU103" s="442">
        <v>1550019874.3</v>
      </c>
      <c r="AV103" s="194"/>
      <c r="AW103" s="443">
        <f>AU103+AV103</f>
        <v>1550019874.3</v>
      </c>
      <c r="AX103" s="442">
        <v>3233228752</v>
      </c>
      <c r="AY103" s="194"/>
      <c r="AZ103" s="443">
        <f>AX103+AY103</f>
        <v>3233228752</v>
      </c>
      <c r="BA103" s="374">
        <f t="shared" ref="BA103:BB106" si="129">+AR103+AU103+AX103</f>
        <v>7475463381.3000002</v>
      </c>
      <c r="BB103" s="374">
        <f t="shared" si="129"/>
        <v>0</v>
      </c>
      <c r="BC103" s="377">
        <f>+BA103</f>
        <v>7475463381.3000002</v>
      </c>
      <c r="BD103" s="381">
        <f t="shared" ref="BD103:BE106" si="130">+Q103+AC103+AO103+BA103</f>
        <v>23501424717.950001</v>
      </c>
      <c r="BE103" s="381">
        <f t="shared" si="130"/>
        <v>0</v>
      </c>
      <c r="BF103" s="385">
        <f>+BD103</f>
        <v>23501424717.950001</v>
      </c>
    </row>
    <row r="104" spans="1:61" ht="57.75" customHeight="1" thickBot="1" x14ac:dyDescent="0.25">
      <c r="A104" s="455" t="s">
        <v>237</v>
      </c>
      <c r="B104" s="461" t="s">
        <v>418</v>
      </c>
      <c r="C104" s="465"/>
      <c r="D104" s="473" t="s">
        <v>419</v>
      </c>
      <c r="E104" s="473" t="s">
        <v>168</v>
      </c>
      <c r="F104" s="510" t="s">
        <v>417</v>
      </c>
      <c r="G104" s="528">
        <v>1000000000</v>
      </c>
      <c r="H104" s="519">
        <v>622804257</v>
      </c>
      <c r="I104" s="194"/>
      <c r="J104" s="443">
        <f>H104+I104</f>
        <v>622804257</v>
      </c>
      <c r="K104" s="442">
        <v>1200491308</v>
      </c>
      <c r="L104" s="194"/>
      <c r="M104" s="443">
        <f>K104+L104</f>
        <v>1200491308</v>
      </c>
      <c r="N104" s="499">
        <v>1072706736</v>
      </c>
      <c r="O104" s="194"/>
      <c r="P104" s="443">
        <f>N104+O104</f>
        <v>1072706736</v>
      </c>
      <c r="Q104" s="376">
        <f t="shared" si="126"/>
        <v>2896002301</v>
      </c>
      <c r="R104" s="376">
        <f t="shared" si="126"/>
        <v>0</v>
      </c>
      <c r="S104" s="377">
        <f>+Q104</f>
        <v>2896002301</v>
      </c>
      <c r="T104" s="445">
        <v>582746817</v>
      </c>
      <c r="U104" s="499"/>
      <c r="V104" s="443">
        <f>T104+U104</f>
        <v>582746817</v>
      </c>
      <c r="W104" s="442">
        <v>707308611</v>
      </c>
      <c r="X104" s="194"/>
      <c r="Y104" s="443">
        <f>W104+X104</f>
        <v>707308611</v>
      </c>
      <c r="Z104" s="442">
        <v>1540444355</v>
      </c>
      <c r="AA104" s="194"/>
      <c r="AB104" s="370">
        <f>Z104+AA104</f>
        <v>1540444355</v>
      </c>
      <c r="AC104" s="374">
        <f t="shared" si="127"/>
        <v>2830499783</v>
      </c>
      <c r="AD104" s="374">
        <f t="shared" si="127"/>
        <v>0</v>
      </c>
      <c r="AE104" s="377">
        <f>+AC104</f>
        <v>2830499783</v>
      </c>
      <c r="AF104" s="442">
        <v>774553560</v>
      </c>
      <c r="AG104" s="194"/>
      <c r="AH104" s="443">
        <f>AF104+AG104</f>
        <v>774553560</v>
      </c>
      <c r="AI104" s="442">
        <v>767971021</v>
      </c>
      <c r="AJ104" s="194"/>
      <c r="AK104" s="443">
        <f>AI104+AJ104</f>
        <v>767971021</v>
      </c>
      <c r="AL104" s="442">
        <v>932196745</v>
      </c>
      <c r="AM104" s="194"/>
      <c r="AN104" s="443">
        <f>AL104+AM104</f>
        <v>932196745</v>
      </c>
      <c r="AO104" s="374">
        <f t="shared" si="128"/>
        <v>2474721326</v>
      </c>
      <c r="AP104" s="374">
        <f t="shared" si="128"/>
        <v>0</v>
      </c>
      <c r="AQ104" s="377">
        <f>+AO104</f>
        <v>2474721326</v>
      </c>
      <c r="AR104" s="442">
        <v>718834379</v>
      </c>
      <c r="AS104" s="194"/>
      <c r="AT104" s="443">
        <f>AR104+AS104</f>
        <v>718834379</v>
      </c>
      <c r="AU104" s="442">
        <v>933011878</v>
      </c>
      <c r="AV104" s="194"/>
      <c r="AW104" s="443">
        <f>AU104+AV104</f>
        <v>933011878</v>
      </c>
      <c r="AX104" s="442"/>
      <c r="AY104" s="194"/>
      <c r="AZ104" s="443">
        <f>AX104+AY104</f>
        <v>0</v>
      </c>
      <c r="BA104" s="374">
        <f t="shared" si="129"/>
        <v>1651846257</v>
      </c>
      <c r="BB104" s="374">
        <f t="shared" si="129"/>
        <v>0</v>
      </c>
      <c r="BC104" s="377">
        <f>+BA104</f>
        <v>1651846257</v>
      </c>
      <c r="BD104" s="381">
        <f t="shared" si="130"/>
        <v>9853069667</v>
      </c>
      <c r="BE104" s="381">
        <f t="shared" si="130"/>
        <v>0</v>
      </c>
      <c r="BF104" s="385">
        <f>+BD104</f>
        <v>9853069667</v>
      </c>
    </row>
    <row r="105" spans="1:61" ht="39.75" customHeight="1" thickBot="1" x14ac:dyDescent="0.25">
      <c r="A105" s="457" t="s">
        <v>237</v>
      </c>
      <c r="B105" s="461" t="s">
        <v>242</v>
      </c>
      <c r="C105" s="466"/>
      <c r="D105" s="473" t="s">
        <v>243</v>
      </c>
      <c r="E105" s="473" t="s">
        <v>275</v>
      </c>
      <c r="F105" s="508" t="s">
        <v>138</v>
      </c>
      <c r="G105" s="530">
        <v>0.80300000000000005</v>
      </c>
      <c r="H105" s="520">
        <v>54533824</v>
      </c>
      <c r="I105" s="194">
        <f>+H96</f>
        <v>3847930856.589994</v>
      </c>
      <c r="J105" s="443">
        <f>H105/I105*100</f>
        <v>1.4172246340290908</v>
      </c>
      <c r="K105" s="445">
        <v>134264105.88000011</v>
      </c>
      <c r="L105" s="194">
        <f>+K96</f>
        <v>3430909569.8099995</v>
      </c>
      <c r="M105" s="443">
        <f>K105/L105*100</f>
        <v>3.9133676696537223</v>
      </c>
      <c r="N105" s="499">
        <v>342793898.14999986</v>
      </c>
      <c r="O105" s="194">
        <f>+N96</f>
        <v>3890658063.0400009</v>
      </c>
      <c r="P105" s="443">
        <f>N105/O105*100</f>
        <v>8.8106919856677077</v>
      </c>
      <c r="Q105" s="376">
        <f t="shared" si="126"/>
        <v>531591828.02999997</v>
      </c>
      <c r="R105" s="376">
        <f t="shared" si="126"/>
        <v>11169498489.439995</v>
      </c>
      <c r="S105" s="377">
        <f>+Q105/R105</f>
        <v>4.7593168890490839E-2</v>
      </c>
      <c r="T105" s="445">
        <v>768552040.00000012</v>
      </c>
      <c r="U105" s="440">
        <v>3728249605</v>
      </c>
      <c r="V105" s="443">
        <f>T105/U105*100</f>
        <v>20.614286097403074</v>
      </c>
      <c r="W105" s="445">
        <v>645136408.00000048</v>
      </c>
      <c r="X105" s="194">
        <v>3929631631</v>
      </c>
      <c r="Y105" s="443">
        <f>W105/X105*100</f>
        <v>16.417223510485339</v>
      </c>
      <c r="Z105" s="445">
        <v>912076145.61999989</v>
      </c>
      <c r="AA105" s="440">
        <v>4476175222</v>
      </c>
      <c r="AB105" s="370">
        <f>Z105/AA105*100</f>
        <v>20.376238649846133</v>
      </c>
      <c r="AC105" s="374">
        <f t="shared" si="127"/>
        <v>2325764593.6200004</v>
      </c>
      <c r="AD105" s="374">
        <f t="shared" si="127"/>
        <v>12134056458</v>
      </c>
      <c r="AE105" s="377">
        <f>+AC105/AD105</f>
        <v>0.19167247174679336</v>
      </c>
      <c r="AF105" s="445">
        <v>1459056873.7199998</v>
      </c>
      <c r="AG105" s="194">
        <v>4485723755</v>
      </c>
      <c r="AH105" s="443">
        <f>AF105/AG105*100</f>
        <v>32.526676929083429</v>
      </c>
      <c r="AI105" s="445">
        <v>2550710774.1500001</v>
      </c>
      <c r="AJ105" s="194">
        <v>5046892859</v>
      </c>
      <c r="AK105" s="443">
        <f>AI105/AJ105*100</f>
        <v>50.540220397216885</v>
      </c>
      <c r="AL105" s="445">
        <v>2204707307.52</v>
      </c>
      <c r="AM105" s="194">
        <v>4555085382.2400007</v>
      </c>
      <c r="AN105" s="443">
        <f>AL105/AM105*100</f>
        <v>48.401009476485754</v>
      </c>
      <c r="AO105" s="374">
        <f t="shared" si="128"/>
        <v>6214474955.3899994</v>
      </c>
      <c r="AP105" s="374">
        <f t="shared" si="128"/>
        <v>14087701996.240002</v>
      </c>
      <c r="AQ105" s="377">
        <f>+AO105/AP105</f>
        <v>0.44112765567078566</v>
      </c>
      <c r="AR105" s="445">
        <v>1338292483.1199999</v>
      </c>
      <c r="AS105" s="194">
        <v>4973593094.1149998</v>
      </c>
      <c r="AT105" s="443">
        <f>AR105/AS105*100</f>
        <v>26.907960860399566</v>
      </c>
      <c r="AU105" s="445">
        <v>3571639859.98</v>
      </c>
      <c r="AV105" s="194">
        <v>4984023184</v>
      </c>
      <c r="AW105" s="443">
        <f>AU105/AV105*100</f>
        <v>71.661782622638782</v>
      </c>
      <c r="AX105" s="445">
        <v>2455079490.7799997</v>
      </c>
      <c r="AY105" s="194">
        <v>4883381407.6399994</v>
      </c>
      <c r="AZ105" s="443">
        <f>AX105/AY105*100</f>
        <v>50.27417041271962</v>
      </c>
      <c r="BA105" s="374">
        <f t="shared" si="129"/>
        <v>7365011833.8800001</v>
      </c>
      <c r="BB105" s="374">
        <f t="shared" si="129"/>
        <v>14840997685.754999</v>
      </c>
      <c r="BC105" s="377">
        <f>+BA105/BB105</f>
        <v>0.4962612345765165</v>
      </c>
      <c r="BD105" s="381">
        <f t="shared" si="130"/>
        <v>16436843210.920002</v>
      </c>
      <c r="BE105" s="381">
        <f t="shared" si="130"/>
        <v>52232254629.43499</v>
      </c>
      <c r="BF105" s="385">
        <f>+BD105/BE105</f>
        <v>0.31468760687303693</v>
      </c>
    </row>
    <row r="106" spans="1:61" ht="39.75" customHeight="1" thickBot="1" x14ac:dyDescent="0.25">
      <c r="A106" s="455" t="s">
        <v>237</v>
      </c>
      <c r="B106" s="461" t="s">
        <v>240</v>
      </c>
      <c r="C106" s="465"/>
      <c r="D106" s="472" t="s">
        <v>343</v>
      </c>
      <c r="E106" s="473" t="s">
        <v>168</v>
      </c>
      <c r="F106" s="508" t="s">
        <v>34</v>
      </c>
      <c r="G106" s="524">
        <v>10</v>
      </c>
      <c r="H106" s="519">
        <v>15</v>
      </c>
      <c r="I106" s="194"/>
      <c r="J106" s="443">
        <f>+H106</f>
        <v>15</v>
      </c>
      <c r="K106" s="442">
        <v>8</v>
      </c>
      <c r="L106" s="194"/>
      <c r="M106" s="443">
        <f>+K106</f>
        <v>8</v>
      </c>
      <c r="N106" s="442">
        <v>15</v>
      </c>
      <c r="O106" s="194"/>
      <c r="P106" s="443">
        <f>+N106</f>
        <v>15</v>
      </c>
      <c r="Q106" s="376">
        <f t="shared" si="126"/>
        <v>38</v>
      </c>
      <c r="R106" s="376">
        <f t="shared" si="126"/>
        <v>0</v>
      </c>
      <c r="S106" s="376">
        <f>+Q106/3</f>
        <v>12.666666666666666</v>
      </c>
      <c r="T106" s="445">
        <v>19</v>
      </c>
      <c r="U106" s="499"/>
      <c r="V106" s="441">
        <f>+T106</f>
        <v>19</v>
      </c>
      <c r="W106" s="440">
        <v>16</v>
      </c>
      <c r="X106" s="192"/>
      <c r="Y106" s="441">
        <f>+W106</f>
        <v>16</v>
      </c>
      <c r="Z106" s="440">
        <v>15</v>
      </c>
      <c r="AA106" s="192"/>
      <c r="AB106" s="369">
        <f>+Z106</f>
        <v>15</v>
      </c>
      <c r="AC106" s="376">
        <f t="shared" si="127"/>
        <v>50</v>
      </c>
      <c r="AD106" s="376">
        <f t="shared" si="127"/>
        <v>0</v>
      </c>
      <c r="AE106" s="376">
        <f>+AC106/3</f>
        <v>16.666666666666668</v>
      </c>
      <c r="AF106" s="440">
        <v>18</v>
      </c>
      <c r="AG106" s="192"/>
      <c r="AH106" s="441">
        <f>+AF106</f>
        <v>18</v>
      </c>
      <c r="AI106" s="440">
        <v>18</v>
      </c>
      <c r="AJ106" s="192"/>
      <c r="AK106" s="441">
        <f>+AI106</f>
        <v>18</v>
      </c>
      <c r="AL106" s="440">
        <v>20</v>
      </c>
      <c r="AM106" s="192"/>
      <c r="AN106" s="441">
        <f>+AL106</f>
        <v>20</v>
      </c>
      <c r="AO106" s="376">
        <f t="shared" si="128"/>
        <v>56</v>
      </c>
      <c r="AP106" s="376">
        <f t="shared" si="128"/>
        <v>0</v>
      </c>
      <c r="AQ106" s="376">
        <f>+AO106/3</f>
        <v>18.666666666666668</v>
      </c>
      <c r="AR106" s="440">
        <v>15</v>
      </c>
      <c r="AS106" s="192"/>
      <c r="AT106" s="441">
        <f>+AR106</f>
        <v>15</v>
      </c>
      <c r="AU106" s="440">
        <v>15</v>
      </c>
      <c r="AV106" s="192"/>
      <c r="AW106" s="441">
        <f>+AU106</f>
        <v>15</v>
      </c>
      <c r="AX106" s="440">
        <v>11</v>
      </c>
      <c r="AY106" s="192"/>
      <c r="AZ106" s="441">
        <f>+AX106</f>
        <v>11</v>
      </c>
      <c r="BA106" s="376">
        <f t="shared" si="129"/>
        <v>41</v>
      </c>
      <c r="BB106" s="376">
        <f t="shared" si="129"/>
        <v>0</v>
      </c>
      <c r="BC106" s="376">
        <f>+BA106/3</f>
        <v>13.666666666666666</v>
      </c>
      <c r="BD106" s="381">
        <f t="shared" si="130"/>
        <v>185</v>
      </c>
      <c r="BE106" s="381">
        <f t="shared" si="130"/>
        <v>0</v>
      </c>
      <c r="BF106" s="384">
        <f>+BD106/4</f>
        <v>46.25</v>
      </c>
    </row>
    <row r="107" spans="1:61" ht="39.75" customHeight="1" thickBot="1" x14ac:dyDescent="0.25">
      <c r="A107" s="455" t="s">
        <v>237</v>
      </c>
      <c r="B107" s="461" t="s">
        <v>245</v>
      </c>
      <c r="C107" s="465"/>
      <c r="D107" s="473" t="s">
        <v>246</v>
      </c>
      <c r="E107" s="473" t="s">
        <v>366</v>
      </c>
      <c r="F107" s="510" t="s">
        <v>417</v>
      </c>
      <c r="G107" s="529">
        <v>0.6</v>
      </c>
      <c r="H107" s="520">
        <v>299924703.80000001</v>
      </c>
      <c r="I107" s="194">
        <v>27291634522.229996</v>
      </c>
      <c r="J107" s="436">
        <f>+H107/I107</f>
        <v>1.0989620411181338E-2</v>
      </c>
      <c r="K107" s="442">
        <v>2028205106.9400001</v>
      </c>
      <c r="L107" s="194">
        <f>+$I$107</f>
        <v>27291634522.229996</v>
      </c>
      <c r="M107" s="436">
        <f>+K107/L107</f>
        <v>7.431599984559209E-2</v>
      </c>
      <c r="N107" s="499">
        <v>346999228</v>
      </c>
      <c r="O107" s="194">
        <f>+$I$107</f>
        <v>27291634522.229996</v>
      </c>
      <c r="P107" s="436">
        <f>+N107/O107</f>
        <v>1.2714490505043108E-2</v>
      </c>
      <c r="Q107" s="376">
        <f>+H107+K107+N107</f>
        <v>2675129038.7400002</v>
      </c>
      <c r="R107" s="376">
        <f>+O107</f>
        <v>27291634522.229996</v>
      </c>
      <c r="S107" s="378">
        <f>+Q107/R107</f>
        <v>9.8020110761816548E-2</v>
      </c>
      <c r="T107" s="194">
        <v>1054481351.1799999</v>
      </c>
      <c r="U107" s="194">
        <f>+$I$107</f>
        <v>27291634522.229996</v>
      </c>
      <c r="V107" s="436">
        <f>+T107/U107</f>
        <v>3.863753013111354E-2</v>
      </c>
      <c r="W107" s="442">
        <v>3749527548.5599999</v>
      </c>
      <c r="X107" s="194">
        <f>+$I$107</f>
        <v>27291634522.229996</v>
      </c>
      <c r="Y107" s="436">
        <f>+W107/X107</f>
        <v>0.13738743077135515</v>
      </c>
      <c r="Z107" s="442">
        <v>2234538850</v>
      </c>
      <c r="AA107" s="194">
        <f>+$I$107</f>
        <v>27291634522.229996</v>
      </c>
      <c r="AB107" s="367">
        <f>+Z107/AA107</f>
        <v>8.1876329106631174E-2</v>
      </c>
      <c r="AC107" s="374">
        <f>+T107+W107+Z107</f>
        <v>7038547749.7399998</v>
      </c>
      <c r="AD107" s="374">
        <f>+AA107</f>
        <v>27291634522.229996</v>
      </c>
      <c r="AE107" s="378">
        <f>+AC107/AD107</f>
        <v>0.25790129000909989</v>
      </c>
      <c r="AF107" s="442">
        <v>839323319.63</v>
      </c>
      <c r="AG107" s="194">
        <f>+$I$107</f>
        <v>27291634522.229996</v>
      </c>
      <c r="AH107" s="436">
        <f>+AF107/AG107</f>
        <v>3.0753867781218514E-2</v>
      </c>
      <c r="AI107" s="442">
        <v>563154463</v>
      </c>
      <c r="AJ107" s="194">
        <f>+$I$107</f>
        <v>27291634522.229996</v>
      </c>
      <c r="AK107" s="436">
        <f>+AI107/AJ107</f>
        <v>2.0634691650340358E-2</v>
      </c>
      <c r="AL107" s="442">
        <v>1237758257.71</v>
      </c>
      <c r="AM107" s="194">
        <f>+$I$107</f>
        <v>27291634522.229996</v>
      </c>
      <c r="AN107" s="436">
        <f>+AL107/AM107</f>
        <v>4.5353027745619355E-2</v>
      </c>
      <c r="AO107" s="374">
        <f>+AF107+AI107+AL107</f>
        <v>2640236040.3400002</v>
      </c>
      <c r="AP107" s="374">
        <f>+AM107</f>
        <v>27291634522.229996</v>
      </c>
      <c r="AQ107" s="378">
        <f>+AO107/AP107</f>
        <v>9.6741587177178234E-2</v>
      </c>
      <c r="AR107" s="442">
        <v>1342874362</v>
      </c>
      <c r="AS107" s="194">
        <f>+$I$107</f>
        <v>27291634522.229996</v>
      </c>
      <c r="AT107" s="436">
        <f>+AR107/AS107</f>
        <v>4.9204614729329667E-2</v>
      </c>
      <c r="AU107" s="442">
        <v>288979418</v>
      </c>
      <c r="AV107" s="194">
        <f>+$I$107</f>
        <v>27291634522.229996</v>
      </c>
      <c r="AW107" s="436">
        <f>+AU107/AV107</f>
        <v>1.0588571298821113E-2</v>
      </c>
      <c r="AX107" s="442">
        <v>3247126240</v>
      </c>
      <c r="AY107" s="194">
        <f>+$I$107</f>
        <v>27291634522.229996</v>
      </c>
      <c r="AZ107" s="436">
        <f>+AX107/AY107</f>
        <v>0.11897881152391593</v>
      </c>
      <c r="BA107" s="374">
        <f>+AR107+AU107+AX107</f>
        <v>4878980020</v>
      </c>
      <c r="BB107" s="374">
        <f>+AY107</f>
        <v>27291634522.229996</v>
      </c>
      <c r="BC107" s="378">
        <f>+BA107/BB107</f>
        <v>0.17877199755206671</v>
      </c>
      <c r="BD107" s="381">
        <f>+Q107+AC107+AO107+BA107</f>
        <v>17232892848.82</v>
      </c>
      <c r="BE107" s="385">
        <f>+$I$107</f>
        <v>27291634522.229996</v>
      </c>
      <c r="BF107" s="386">
        <f>+BD107/BE107</f>
        <v>0.63143498550016131</v>
      </c>
    </row>
    <row r="108" spans="1:61" ht="39.75" customHeight="1" thickBot="1" x14ac:dyDescent="0.25">
      <c r="A108" s="455" t="s">
        <v>237</v>
      </c>
      <c r="B108" s="461" t="s">
        <v>340</v>
      </c>
      <c r="C108" s="465"/>
      <c r="D108" s="473" t="s">
        <v>341</v>
      </c>
      <c r="E108" s="473" t="s">
        <v>168</v>
      </c>
      <c r="F108" s="510" t="s">
        <v>417</v>
      </c>
      <c r="G108" s="527">
        <v>23000000000</v>
      </c>
      <c r="H108" s="519">
        <v>30730143081.819988</v>
      </c>
      <c r="I108" s="194"/>
      <c r="J108" s="443">
        <f>+H108</f>
        <v>30730143081.819988</v>
      </c>
      <c r="K108" s="442">
        <v>32297998784.519989</v>
      </c>
      <c r="L108" s="194"/>
      <c r="M108" s="443">
        <f>+K108</f>
        <v>32297998784.519989</v>
      </c>
      <c r="N108" s="499">
        <v>32909826067</v>
      </c>
      <c r="O108" s="194"/>
      <c r="P108" s="443">
        <f>+N108</f>
        <v>32909826067</v>
      </c>
      <c r="Q108" s="376">
        <f>+N108</f>
        <v>32909826067</v>
      </c>
      <c r="R108" s="376">
        <f>+I108+L108+O108</f>
        <v>0</v>
      </c>
      <c r="S108" s="377">
        <f>+Q108</f>
        <v>32909826067</v>
      </c>
      <c r="T108" s="442">
        <v>34220124099.80999</v>
      </c>
      <c r="U108" s="194"/>
      <c r="V108" s="443">
        <f>+T108</f>
        <v>34220124099.80999</v>
      </c>
      <c r="W108" s="442">
        <v>35587504529</v>
      </c>
      <c r="X108" s="194"/>
      <c r="Y108" s="443">
        <f>+W108</f>
        <v>35587504529</v>
      </c>
      <c r="Z108" s="442">
        <v>37909572992</v>
      </c>
      <c r="AA108" s="194"/>
      <c r="AB108" s="370">
        <f>+Z108</f>
        <v>37909572992</v>
      </c>
      <c r="AC108" s="374">
        <f>+Z108</f>
        <v>37909572992</v>
      </c>
      <c r="AD108" s="374">
        <f>+U108+X108+AA108</f>
        <v>0</v>
      </c>
      <c r="AE108" s="377">
        <f>+AC108</f>
        <v>37909572992</v>
      </c>
      <c r="AF108" s="442">
        <v>40428695214.189987</v>
      </c>
      <c r="AG108" s="194"/>
      <c r="AH108" s="443">
        <f>+AF108</f>
        <v>40428695214.189987</v>
      </c>
      <c r="AI108" s="442">
        <v>42516626773.859985</v>
      </c>
      <c r="AJ108" s="194"/>
      <c r="AK108" s="443">
        <f>+AI108</f>
        <v>42516626773.859985</v>
      </c>
      <c r="AL108" s="442">
        <v>43592827442.099983</v>
      </c>
      <c r="AM108" s="194"/>
      <c r="AN108" s="443">
        <f>+AL108</f>
        <v>43592827442.099983</v>
      </c>
      <c r="AO108" s="374">
        <f>+AL108</f>
        <v>43592827442.099983</v>
      </c>
      <c r="AP108" s="374">
        <f>+AG108+AJ108+AM108</f>
        <v>0</v>
      </c>
      <c r="AQ108" s="377">
        <f>+AO108</f>
        <v>43592827442.099983</v>
      </c>
      <c r="AR108" s="442">
        <v>45653519105.42498</v>
      </c>
      <c r="AS108" s="194"/>
      <c r="AT108" s="443">
        <f>+AR108</f>
        <v>45653519105.42498</v>
      </c>
      <c r="AU108" s="442">
        <v>46928348138.794983</v>
      </c>
      <c r="AV108" s="194"/>
      <c r="AW108" s="443">
        <f>+AU108</f>
        <v>46928348138.794983</v>
      </c>
      <c r="AX108" s="442">
        <v>46563998612.35498</v>
      </c>
      <c r="AY108" s="499"/>
      <c r="AZ108" s="443">
        <f>+AX108</f>
        <v>46563998612.35498</v>
      </c>
      <c r="BA108" s="374">
        <f>+AX108</f>
        <v>46563998612.35498</v>
      </c>
      <c r="BB108" s="374">
        <f>+AS108+AV108+AY108</f>
        <v>0</v>
      </c>
      <c r="BC108" s="377">
        <f>+BA108</f>
        <v>46563998612.35498</v>
      </c>
      <c r="BD108" s="381">
        <f>+BA108</f>
        <v>46563998612.35498</v>
      </c>
      <c r="BE108" s="385"/>
      <c r="BF108" s="385">
        <f>+BD108</f>
        <v>46563998612.35498</v>
      </c>
      <c r="BI108" s="179"/>
    </row>
    <row r="109" spans="1:61" ht="39.75" customHeight="1" thickBot="1" x14ac:dyDescent="0.25">
      <c r="A109" s="455" t="s">
        <v>237</v>
      </c>
      <c r="B109" s="461" t="s">
        <v>274</v>
      </c>
      <c r="C109" s="465"/>
      <c r="D109" s="473" t="s">
        <v>342</v>
      </c>
      <c r="E109" s="473" t="s">
        <v>265</v>
      </c>
      <c r="F109" s="508" t="s">
        <v>138</v>
      </c>
      <c r="G109" s="525">
        <v>1</v>
      </c>
      <c r="H109" s="499">
        <f>+H105+H107</f>
        <v>354458527.80000001</v>
      </c>
      <c r="I109" s="499">
        <v>1036729527</v>
      </c>
      <c r="J109" s="446">
        <f>H109/I109</f>
        <v>0.34190067762968229</v>
      </c>
      <c r="K109" s="499">
        <f>+K105+K107</f>
        <v>2162469212.8200002</v>
      </c>
      <c r="L109" s="499">
        <v>2697146039.8000002</v>
      </c>
      <c r="M109" s="446">
        <f>K109/L109</f>
        <v>0.80176200358077476</v>
      </c>
      <c r="N109" s="499">
        <f>+N105+N107</f>
        <v>689793126.14999986</v>
      </c>
      <c r="O109" s="499">
        <v>3703053537</v>
      </c>
      <c r="P109" s="446">
        <f>N109/O109</f>
        <v>0.18627684403094813</v>
      </c>
      <c r="Q109" s="376">
        <f>+H109+K109+N109</f>
        <v>3206720866.7700005</v>
      </c>
      <c r="R109" s="376">
        <f>+I109+L109+O109</f>
        <v>7436929103.8000002</v>
      </c>
      <c r="S109" s="379">
        <f>+Q109/R109</f>
        <v>0.43118884448306527</v>
      </c>
      <c r="T109" s="592">
        <f>+T105+T107</f>
        <v>1823033391.1800001</v>
      </c>
      <c r="U109" s="445">
        <v>2417951573</v>
      </c>
      <c r="V109" s="446">
        <f>T109/U109</f>
        <v>0.75395777629993088</v>
      </c>
      <c r="W109" s="592">
        <f>+W105+W107</f>
        <v>4394663956.5600004</v>
      </c>
      <c r="X109" s="194">
        <v>3175808371.5700016</v>
      </c>
      <c r="Y109" s="446">
        <f>W109/X109</f>
        <v>1.3837938069252718</v>
      </c>
      <c r="Z109" s="592">
        <f>+Z105+Z107</f>
        <v>3146614995.6199999</v>
      </c>
      <c r="AA109" s="194">
        <v>1899757966.4400001</v>
      </c>
      <c r="AB109" s="371">
        <f>Z109/AA109</f>
        <v>1.6563241482369009</v>
      </c>
      <c r="AC109" s="374">
        <f>+T109+W109+Z109</f>
        <v>9364312343.3600006</v>
      </c>
      <c r="AD109" s="374">
        <f>+U109+X109+AA109</f>
        <v>7493517911.0100021</v>
      </c>
      <c r="AE109" s="379">
        <f>+AC109/AD109</f>
        <v>1.2496550291287483</v>
      </c>
      <c r="AF109" s="592">
        <f>+AF105+AF107</f>
        <v>2298380193.3499999</v>
      </c>
      <c r="AG109" s="499">
        <v>3375043020.3200002</v>
      </c>
      <c r="AH109" s="446">
        <f>AF109/AG109</f>
        <v>0.68099285831683476</v>
      </c>
      <c r="AI109" s="592">
        <f>+AI105+AI107</f>
        <v>3113865237.1500001</v>
      </c>
      <c r="AJ109" s="499">
        <v>3086935233.8699999</v>
      </c>
      <c r="AK109" s="446">
        <f>AI109/AJ109</f>
        <v>1.0087238640398162</v>
      </c>
      <c r="AL109" s="592">
        <f>+AL105+AL107</f>
        <v>3442465565.23</v>
      </c>
      <c r="AM109" s="194">
        <v>3911071045.29</v>
      </c>
      <c r="AN109" s="446">
        <f>AL109/AM109</f>
        <v>0.88018487144989876</v>
      </c>
      <c r="AO109" s="374">
        <f>+AF109+AI109+AL109</f>
        <v>8854710995.7299995</v>
      </c>
      <c r="AP109" s="374">
        <f>+AG109+AJ109+AM109</f>
        <v>10373049299.48</v>
      </c>
      <c r="AQ109" s="379">
        <f>+AO109/AP109</f>
        <v>0.85362661837285259</v>
      </c>
      <c r="AR109" s="592">
        <f>+AR105+AR107</f>
        <v>2681166845.1199999</v>
      </c>
      <c r="AS109" s="194">
        <v>3886320994.21</v>
      </c>
      <c r="AT109" s="446">
        <f>AR109/AS109</f>
        <v>0.68989845386279514</v>
      </c>
      <c r="AU109" s="592">
        <f>+AU105+AU107</f>
        <v>3860619277.98</v>
      </c>
      <c r="AV109" s="194">
        <v>2704873141</v>
      </c>
      <c r="AW109" s="446">
        <f>AU109/AV109</f>
        <v>1.4272829359208754</v>
      </c>
      <c r="AX109" s="592">
        <v>5200344899</v>
      </c>
      <c r="AY109" s="194">
        <v>4482934160</v>
      </c>
      <c r="AZ109" s="446">
        <f>AX109/AY109*100</f>
        <v>116.00315136013508</v>
      </c>
      <c r="BA109" s="374">
        <f>+AR109+AU109+AX109</f>
        <v>11742131022.1</v>
      </c>
      <c r="BB109" s="374">
        <f>+AS109+AV109+AY109</f>
        <v>11074128295.209999</v>
      </c>
      <c r="BC109" s="379">
        <f>+BA109/BB109</f>
        <v>1.0603210211298473</v>
      </c>
      <c r="BD109" s="381">
        <f>+Q109+AC109+AO109+BA109</f>
        <v>33167875227.959999</v>
      </c>
      <c r="BE109" s="381">
        <f>+R109+AD109+AP109+BB109</f>
        <v>36377624609.5</v>
      </c>
      <c r="BF109" s="387">
        <f>+BD109/BE109</f>
        <v>0.9117658336409965</v>
      </c>
    </row>
    <row r="110" spans="1:61" ht="90.75" thickBot="1" x14ac:dyDescent="0.25">
      <c r="A110" s="458" t="s">
        <v>407</v>
      </c>
      <c r="B110" s="463" t="s">
        <v>425</v>
      </c>
      <c r="C110" s="470"/>
      <c r="D110" s="476" t="s">
        <v>427</v>
      </c>
      <c r="E110" s="476" t="s">
        <v>426</v>
      </c>
      <c r="F110" s="511" t="s">
        <v>138</v>
      </c>
      <c r="G110" s="531" t="s">
        <v>411</v>
      </c>
      <c r="H110" s="521">
        <v>380769989</v>
      </c>
      <c r="I110" s="448">
        <v>402271079</v>
      </c>
      <c r="J110" s="449">
        <f>H110/I110</f>
        <v>0.94655074370882131</v>
      </c>
      <c r="K110" s="447">
        <v>279305098.98000002</v>
      </c>
      <c r="L110" s="448">
        <v>280412456</v>
      </c>
      <c r="M110" s="449">
        <f>K110/L110</f>
        <v>0.99605097064589743</v>
      </c>
      <c r="N110" s="499">
        <f>374192674-3729344</f>
        <v>370463330</v>
      </c>
      <c r="O110" s="499">
        <v>374192674</v>
      </c>
      <c r="P110" s="449">
        <f>N110/O110</f>
        <v>0.9900336263665066</v>
      </c>
      <c r="Q110" s="376">
        <f>+H110+K110+N110</f>
        <v>1030538417.98</v>
      </c>
      <c r="R110" s="376">
        <f>+I110+L110+O110</f>
        <v>1056876209</v>
      </c>
      <c r="S110" s="379">
        <f>+Q110/R110</f>
        <v>0.97507958756596447</v>
      </c>
      <c r="T110" s="447">
        <v>399844955.19999999</v>
      </c>
      <c r="U110" s="448">
        <v>424470500.19</v>
      </c>
      <c r="V110" s="449">
        <f>T110/U110</f>
        <v>0.9419852616872616</v>
      </c>
      <c r="W110" s="447">
        <v>452861672.70999998</v>
      </c>
      <c r="X110" s="448">
        <v>492118007.06999999</v>
      </c>
      <c r="Y110" s="449">
        <f>W110/X110</f>
        <v>0.920229835535329</v>
      </c>
      <c r="Z110" s="447">
        <v>421169221.69999999</v>
      </c>
      <c r="AA110" s="448">
        <v>447132108.72000003</v>
      </c>
      <c r="AB110" s="477">
        <f>Z110/AA110</f>
        <v>0.94193463964302693</v>
      </c>
      <c r="AC110" s="374">
        <f>+T110+W110+Z110</f>
        <v>1273875849.6099999</v>
      </c>
      <c r="AD110" s="374">
        <f>+U110+X110+AA110</f>
        <v>1363720615.98</v>
      </c>
      <c r="AE110" s="379">
        <f>+AC110/AD110</f>
        <v>0.93411790852378096</v>
      </c>
      <c r="AF110" s="447">
        <v>418282462.41000003</v>
      </c>
      <c r="AG110" s="448">
        <v>436406486.91000003</v>
      </c>
      <c r="AH110" s="449">
        <f>AF110/AG110</f>
        <v>0.95846985541317653</v>
      </c>
      <c r="AI110" s="447">
        <v>517241527.26999998</v>
      </c>
      <c r="AJ110" s="448">
        <v>570326170.51999998</v>
      </c>
      <c r="AK110" s="449">
        <f>AI110/AJ110</f>
        <v>0.90692230868241663</v>
      </c>
      <c r="AL110" s="447">
        <v>420197867.89999998</v>
      </c>
      <c r="AM110" s="448">
        <v>440541458.17000002</v>
      </c>
      <c r="AN110" s="449">
        <f>AL110/AM110</f>
        <v>0.95382139434843005</v>
      </c>
      <c r="AO110" s="374">
        <f>+AF110+AI110+AL110</f>
        <v>1355721857.5799999</v>
      </c>
      <c r="AP110" s="374">
        <f>+AG110+AJ110+AM110</f>
        <v>1447274115.6000001</v>
      </c>
      <c r="AQ110" s="379">
        <f>+AO110/AP110</f>
        <v>0.93674159094454257</v>
      </c>
      <c r="AR110" s="447">
        <v>335728172</v>
      </c>
      <c r="AS110" s="448">
        <v>370721752.50999999</v>
      </c>
      <c r="AT110" s="449">
        <f>AR110/AS110</f>
        <v>0.90560688636943132</v>
      </c>
      <c r="AU110" s="447">
        <v>418788122</v>
      </c>
      <c r="AV110" s="448">
        <v>435060727</v>
      </c>
      <c r="AW110" s="449">
        <f>AU110/AV110</f>
        <v>0.96259693419764825</v>
      </c>
      <c r="AX110" s="447">
        <v>689985217</v>
      </c>
      <c r="AY110" s="448">
        <v>726346879</v>
      </c>
      <c r="AZ110" s="449">
        <f>AX110/AY110</f>
        <v>0.94993898500663898</v>
      </c>
      <c r="BA110" s="374">
        <f>+AR110+AU110+AX110</f>
        <v>1444501511</v>
      </c>
      <c r="BB110" s="374">
        <f>+AS110+AV110+AY110</f>
        <v>1532129358.51</v>
      </c>
      <c r="BC110" s="379">
        <f>+BA110/BB110</f>
        <v>0.94280649540243888</v>
      </c>
      <c r="BD110" s="381">
        <f>+Q110+AC110+AO110+BA110</f>
        <v>5104637636.1700001</v>
      </c>
      <c r="BE110" s="381">
        <f>+R110+AD110+AP110+BB110</f>
        <v>5400000299.0900002</v>
      </c>
      <c r="BF110" s="387">
        <f>+BD110/BE110</f>
        <v>0.94530321359986325</v>
      </c>
    </row>
    <row r="111" spans="1:61" ht="6" customHeight="1" x14ac:dyDescent="0.2"/>
    <row r="116" spans="1:1" x14ac:dyDescent="0.2">
      <c r="A116" s="195" t="s">
        <v>455</v>
      </c>
    </row>
    <row r="158" spans="5:5" x14ac:dyDescent="0.2">
      <c r="E158" s="197"/>
    </row>
  </sheetData>
  <dataConsolidate link="1"/>
  <customSheetViews>
    <customSheetView guid="{9C949C4D-EB11-4549-99F8-6A6E19FEDD35}" scale="90" showGridLines="0">
      <pane xSplit="5" ySplit="7" topLeftCell="AQ93" activePane="bottomRight" state="frozenSplit"/>
      <selection pane="bottomRight" activeCell="AU105" sqref="AU105"/>
      <pageMargins left="0.15748031496062992" right="0.23622047244094491" top="0.31496062992125984" bottom="0.15748031496062992" header="0.19685039370078741" footer="0.15748031496062992"/>
      <printOptions horizontalCentered="1"/>
      <pageSetup scale="65" orientation="landscape" r:id="rId1"/>
      <headerFooter alignWithMargins="0"/>
    </customSheetView>
    <customSheetView guid="{B4BD0B13-0F90-4B98-B77F-542E51A48189}" scale="90" showGridLines="0">
      <pane xSplit="5" ySplit="7" topLeftCell="AO63" activePane="bottomRight" state="frozenSplit"/>
      <selection pane="bottomRight" activeCell="AR68" sqref="AR68"/>
      <pageMargins left="0.15748031496062992" right="0.23622047244094491" top="0.31496062992125984" bottom="0.15748031496062992" header="0.19685039370078741" footer="0.15748031496062992"/>
      <printOptions horizontalCentered="1"/>
      <pageSetup scale="65" orientation="landscape" r:id="rId2"/>
      <headerFooter alignWithMargins="0"/>
    </customSheetView>
    <customSheetView guid="{1132D6BB-BD35-469F-BF41-A86B335BD97B}" scale="90" showGridLines="0">
      <pane xSplit="5" ySplit="7" topLeftCell="F8" activePane="bottomRight" state="frozenSplit"/>
      <selection pane="bottomRight" activeCell="B12" sqref="B12"/>
      <pageMargins left="0.15748031496062992" right="0.23622047244094491" top="0.31496062992125984" bottom="0.15748031496062992" header="0.19685039370078741" footer="0.15748031496062992"/>
      <printOptions horizontalCentered="1"/>
      <pageSetup scale="65" orientation="landscape" r:id="rId3"/>
      <headerFooter alignWithMargins="0"/>
    </customSheetView>
    <customSheetView guid="{A5C6589E-C55F-4BEC-9ECE-919FCABF52F8}" scale="90" showGridLines="0">
      <pane xSplit="5" ySplit="7" topLeftCell="AQ96" activePane="bottomRight" state="frozenSplit"/>
      <selection pane="bottomRight" activeCell="AR96" sqref="AR96"/>
      <pageMargins left="0.15748031496062992" right="0.23622047244094491" top="0.31496062992125984" bottom="0.15748031496062992" header="0.19685039370078741" footer="0.15748031496062992"/>
      <printOptions horizontalCentered="1"/>
      <pageSetup scale="65" orientation="landscape" r:id="rId4"/>
      <headerFooter alignWithMargins="0"/>
    </customSheetView>
    <customSheetView guid="{01A85145-F11B-4D07-813B-8A8758CDD710}" scale="93" showGridLines="0">
      <pane xSplit="5" ySplit="7" topLeftCell="AI85" activePane="bottomRight" state="frozenSplit"/>
      <selection pane="bottomRight" activeCell="AL92" sqref="AL92"/>
      <pageMargins left="0.15748031496062992" right="0.23622047244094491" top="0.31496062992125984" bottom="0.15748031496062992" header="0.19685039370078741" footer="0.15748031496062992"/>
      <printOptions horizontalCentered="1"/>
      <pageSetup scale="65" orientation="landscape" r:id="rId5"/>
      <headerFooter alignWithMargins="0"/>
    </customSheetView>
    <customSheetView guid="{4F27A6F2-707D-47B2-BF4A-F027B75A33FC}" scale="93" showGridLines="0">
      <pane xSplit="5" ySplit="7" topLeftCell="AJ51" activePane="bottomRight" state="frozenSplit"/>
      <selection pane="bottomRight" activeCell="AL53" sqref="AL53"/>
      <pageMargins left="0.15748031496062992" right="0.23622047244094491" top="0.31496062992125984" bottom="0.15748031496062992" header="0.19685039370078741" footer="0.15748031496062992"/>
      <printOptions horizontalCentered="1"/>
      <pageSetup scale="65" orientation="landscape" r:id="rId6"/>
      <headerFooter alignWithMargins="0"/>
    </customSheetView>
    <customSheetView guid="{F4F98609-4C61-4A0E-851B-59BEC64AAB9F}" scale="90" showGridLines="0">
      <pane xSplit="5" ySplit="7" topLeftCell="AF90" activePane="bottomRight" state="frozenSplit"/>
      <selection pane="bottomRight" activeCell="AJ92" sqref="AJ92"/>
      <pageMargins left="0.15748031496062992" right="0.23622047244094491" top="0.31496062992125984" bottom="0.15748031496062992" header="0.19685039370078741" footer="0.15748031496062992"/>
      <printOptions horizontalCentered="1"/>
      <pageSetup scale="65" orientation="landscape" r:id="rId7"/>
      <headerFooter alignWithMargins="0"/>
    </customSheetView>
    <customSheetView guid="{8381FC96-6810-4EAA-ACD8-B607E0FD2281}" showGridLines="0">
      <pane xSplit="5" ySplit="7" topLeftCell="AH94" activePane="bottomRight" state="frozenSplit"/>
      <selection pane="bottomRight"/>
      <pageMargins left="0.15748031496062992" right="0.23622047244094491" top="0.31496062992125984" bottom="0.15748031496062992" header="0.19685039370078741" footer="0.15748031496062992"/>
      <printOptions horizontalCentered="1"/>
      <pageSetup scale="65" orientation="landscape" r:id="rId8"/>
      <headerFooter alignWithMargins="0"/>
    </customSheetView>
    <customSheetView guid="{7315456F-420E-439E-9602-F32EDF9D3E94}" showGridLines="0">
      <pane xSplit="5" ySplit="7" topLeftCell="AW90" activePane="bottomRight" state="frozenSplit"/>
      <selection pane="bottomRight" activeCell="AX93" sqref="AX93"/>
      <pageMargins left="0.15748031496062992" right="0.23622047244094491" top="0.31496062992125984" bottom="0.15748031496062992" header="0.19685039370078741" footer="0.15748031496062992"/>
      <printOptions horizontalCentered="1"/>
      <pageSetup scale="65" orientation="landscape" r:id="rId9"/>
      <headerFooter alignWithMargins="0"/>
    </customSheetView>
    <customSheetView guid="{216CB5F9-6788-4A70-880A-08553118F167}" scale="90" showGridLines="0">
      <pane xSplit="5" ySplit="7" topLeftCell="V38" activePane="bottomRight" state="frozenSplit"/>
      <selection pane="bottomRight" activeCell="W42" sqref="W42"/>
      <pageMargins left="0.15748031496062992" right="0.23622047244094491" top="0.31496062992125984" bottom="0.15748031496062992" header="0.19685039370078741" footer="0.15748031496062992"/>
      <printOptions horizontalCentered="1"/>
      <pageSetup scale="65" orientation="landscape" r:id="rId10"/>
      <headerFooter alignWithMargins="0"/>
    </customSheetView>
    <customSheetView guid="{B0451CD7-59C4-4E11-B7C2-BC13CF4127A6}" scale="90" showGridLines="0">
      <pane xSplit="5" ySplit="7" topLeftCell="M95" activePane="bottomRight" state="frozenSplit"/>
      <selection pane="bottomRight" activeCell="D97" sqref="D97"/>
      <pageMargins left="0.15748031496062992" right="0.23622047244094491" top="0.31496062992125984" bottom="0.15748031496062992" header="0.19685039370078741" footer="0.15748031496062992"/>
      <printOptions horizontalCentered="1"/>
      <pageSetup scale="65" orientation="landscape" r:id="rId11"/>
      <headerFooter alignWithMargins="0"/>
    </customSheetView>
    <customSheetView guid="{7A5BCE0F-1F1B-4E52-9652-01329CBCC77F}" scale="90" showGridLines="0">
      <pane xSplit="5" ySplit="7" topLeftCell="V41" activePane="bottomRight" state="frozenSplit"/>
      <selection pane="bottomRight" activeCell="Y44" sqref="Y44"/>
      <pageMargins left="0.15748031496062992" right="0.23622047244094491" top="0.31496062992125984" bottom="0.15748031496062992" header="0.19685039370078741" footer="0.15748031496062992"/>
      <printOptions horizontalCentered="1"/>
      <pageSetup scale="65" orientation="landscape" r:id="rId12"/>
      <headerFooter alignWithMargins="0"/>
    </customSheetView>
    <customSheetView guid="{62DF5315-3D99-4C8E-BAEC-100B3280B10D}" scale="90" showGridLines="0">
      <pane xSplit="5" ySplit="7" topLeftCell="W81" activePane="bottomRight" state="frozenSplit"/>
      <selection pane="bottomRight" activeCell="AA85" sqref="AA85"/>
      <pageMargins left="0.15748031496062992" right="0.23622047244094491" top="0.31496062992125984" bottom="0.15748031496062992" header="0.19685039370078741" footer="0.15748031496062992"/>
      <printOptions horizontalCentered="1"/>
      <pageSetup scale="65" orientation="landscape" r:id="rId13"/>
      <headerFooter alignWithMargins="0"/>
    </customSheetView>
    <customSheetView guid="{CAC1BF5B-64DA-4E65-B9F3-F58AF1593EA5}" scale="90" showGridLines="0">
      <pane xSplit="5" ySplit="7" topLeftCell="U11" activePane="bottomRight" state="frozenSplit"/>
      <selection pane="bottomRight" activeCell="T13" sqref="T13"/>
      <pageMargins left="0.15748031496062992" right="0.23622047244094491" top="0.31496062992125984" bottom="0.15748031496062992" header="0.19685039370078741" footer="0.15748031496062992"/>
      <printOptions horizontalCentered="1"/>
      <pageSetup scale="65" orientation="landscape" r:id="rId14"/>
      <headerFooter alignWithMargins="0"/>
    </customSheetView>
    <customSheetView guid="{E4188361-4B87-4969-89CB-DD6AB944FA81}" scale="90" showGridLines="0">
      <pane xSplit="5" ySplit="7" topLeftCell="F46" activePane="bottomRight" state="frozenSplit"/>
      <selection pane="bottomRight" activeCell="B49" sqref="B49"/>
      <pageMargins left="0.15748031496062992" right="0.23622047244094491" top="0.31496062992125984" bottom="0.15748031496062992" header="0.19685039370078741" footer="0.15748031496062992"/>
      <printOptions horizontalCentered="1"/>
      <pageSetup scale="65" orientation="landscape" r:id="rId15"/>
      <headerFooter alignWithMargins="0"/>
    </customSheetView>
    <customSheetView guid="{0001DF65-3B0F-497C-ACF5-D49EC607FD88}" scale="90" showGridLines="0">
      <pane xSplit="5" ySplit="7" topLeftCell="U8" activePane="bottomRight" state="frozenSplit"/>
      <selection pane="bottomRight" activeCell="X14" sqref="X14"/>
      <pageMargins left="0.15748031496062992" right="0.23622047244094491" top="0.31496062992125984" bottom="0.15748031496062992" header="0.19685039370078741" footer="0.15748031496062992"/>
      <printOptions horizontalCentered="1"/>
      <pageSetup scale="65" orientation="landscape" r:id="rId16"/>
      <headerFooter alignWithMargins="0"/>
    </customSheetView>
    <customSheetView guid="{39DA2FDD-4E3D-481D-A336-9D29DBC11B08}" scale="93" showGridLines="0">
      <pane xSplit="5" ySplit="7" topLeftCell="AD8" activePane="bottomRight" state="frozenSplit"/>
      <selection pane="bottomRight" activeCell="AF75" sqref="AF75"/>
      <pageMargins left="0.15748031496062992" right="0.23622047244094491" top="0.31496062992125984" bottom="0.15748031496062992" header="0.19685039370078741" footer="0.15748031496062992"/>
      <printOptions horizontalCentered="1"/>
      <pageSetup scale="65" orientation="landscape" r:id="rId17"/>
      <headerFooter alignWithMargins="0"/>
    </customSheetView>
    <customSheetView guid="{95329FFD-9B66-4A76-A861-4EF913CB9438}" scale="90" showGridLines="0">
      <pane xSplit="5" ySplit="7" topLeftCell="AE97" activePane="bottomRight" state="frozenSplit"/>
      <selection pane="bottomRight" activeCell="E99" sqref="E99"/>
      <pageMargins left="0.15748031496062992" right="0.23622047244094491" top="0.31496062992125984" bottom="0.15748031496062992" header="0.19685039370078741" footer="0.15748031496062992"/>
      <printOptions horizontalCentered="1"/>
      <pageSetup scale="65" orientation="landscape" r:id="rId18"/>
      <headerFooter alignWithMargins="0"/>
    </customSheetView>
    <customSheetView guid="{F7DB7EE5-42A9-41B9-A823-ADC3C22C28DE}" showGridLines="0">
      <pane xSplit="5" ySplit="7" topLeftCell="AD40" activePane="bottomRight" state="frozenSplit"/>
      <selection pane="bottomRight" activeCell="AH44" sqref="AH44"/>
      <pageMargins left="0.15748031496062992" right="0.23622047244094491" top="0.31496062992125984" bottom="0.15748031496062992" header="0.19685039370078741" footer="0.15748031496062992"/>
      <printOptions horizontalCentered="1"/>
      <pageSetup scale="65" orientation="landscape" r:id="rId19"/>
      <headerFooter alignWithMargins="0"/>
    </customSheetView>
    <customSheetView guid="{187695E8-F439-4E8B-9390-62D53A41785B}" showGridLines="0">
      <pane xSplit="5" ySplit="7" topLeftCell="AF99" activePane="bottomRight" state="frozenSplit"/>
      <selection pane="bottomRight"/>
      <pageMargins left="0.15748031496062992" right="0.23622047244094491" top="0.31496062992125984" bottom="0.15748031496062992" header="0.19685039370078741" footer="0.15748031496062992"/>
      <printOptions horizontalCentered="1"/>
      <pageSetup scale="65" orientation="landscape" r:id="rId20"/>
      <headerFooter alignWithMargins="0"/>
    </customSheetView>
    <customSheetView guid="{C3D58349-1F04-4F6C-B93C-BB0D41DB41D6}" scale="90" showGridLines="0">
      <pane xSplit="5" ySplit="7" topLeftCell="F107" activePane="bottomRight" state="frozenSplit"/>
      <selection pane="bottomRight" activeCell="B113" sqref="B113"/>
      <pageMargins left="0.15748031496062992" right="0.23622047244094491" top="0.31496062992125984" bottom="0.15748031496062992" header="0.19685039370078741" footer="0.15748031496062992"/>
      <printOptions horizontalCentered="1"/>
      <pageSetup scale="65" orientation="landscape" r:id="rId21"/>
      <headerFooter alignWithMargins="0"/>
    </customSheetView>
    <customSheetView guid="{71206789-1A95-4243-B1E4-204F0D4BB0C1}" scale="112" showGridLines="0">
      <pane xSplit="5" ySplit="7" topLeftCell="AC26" activePane="bottomRight" state="frozenSplit"/>
      <selection pane="bottomRight" activeCell="AE27" sqref="AE27"/>
      <pageMargins left="0.15748031496062992" right="0.23622047244094491" top="0.31496062992125984" bottom="0.15748031496062992" header="0.19685039370078741" footer="0.15748031496062992"/>
      <printOptions horizontalCentered="1"/>
      <pageSetup scale="65" orientation="landscape" r:id="rId22"/>
      <headerFooter alignWithMargins="0"/>
    </customSheetView>
    <customSheetView guid="{DAB8803B-91D8-4FA1-8E83-BA8E4F51ECEF}" scale="88" showGridLines="0">
      <pane xSplit="4" ySplit="7" topLeftCell="AI25" activePane="bottomRight" state="frozenSplit"/>
      <selection pane="bottomRight" activeCell="AM25" sqref="AM25"/>
      <pageMargins left="0.15748031496062992" right="0.23622047244094491" top="0.31496062992125984" bottom="0.15748031496062992" header="0.19685039370078741" footer="0.15748031496062992"/>
      <printOptions horizontalCentered="1"/>
      <pageSetup scale="65" orientation="landscape" r:id="rId23"/>
      <headerFooter alignWithMargins="0"/>
    </customSheetView>
    <customSheetView guid="{4B06A440-0745-43CE-8047-97DB98249CF6}" scale="93" showGridLines="0">
      <pane xSplit="5" ySplit="7" topLeftCell="AE101" activePane="bottomRight" state="frozenSplit"/>
      <selection pane="bottomRight" activeCell="AL108" sqref="AL108"/>
      <pageMargins left="0.15748031496062992" right="0.23622047244094491" top="0.31496062992125984" bottom="0.15748031496062992" header="0.19685039370078741" footer="0.15748031496062992"/>
      <printOptions horizontalCentered="1"/>
      <pageSetup scale="65" orientation="landscape" r:id="rId24"/>
      <headerFooter alignWithMargins="0"/>
    </customSheetView>
    <customSheetView guid="{201C1097-0C3C-4AFA-814C-99E885BB3BA9}" scale="93" showGridLines="0">
      <pane xSplit="5" ySplit="7" topLeftCell="AP20" activePane="bottomRight" state="frozenSplit"/>
      <selection pane="bottomRight" activeCell="AT22" sqref="AT22"/>
      <pageMargins left="0.15748031496062992" right="0.23622047244094491" top="0.31496062992125984" bottom="0.15748031496062992" header="0.19685039370078741" footer="0.15748031496062992"/>
      <printOptions horizontalCentered="1"/>
      <pageSetup scale="65" orientation="landscape" r:id="rId25"/>
      <headerFooter alignWithMargins="0"/>
    </customSheetView>
    <customSheetView guid="{44F0F931-FF8F-4146-9628-099A7B02EE59}" scale="85" showGridLines="0">
      <pane xSplit="5" ySplit="7" topLeftCell="AK70" activePane="bottomRight" state="frozenSplit"/>
      <selection pane="bottomRight" activeCell="AM53" sqref="AM53"/>
      <pageMargins left="0.15748031496062992" right="0.23622047244094491" top="0.31496062992125984" bottom="0.15748031496062992" header="0.19685039370078741" footer="0.15748031496062992"/>
      <printOptions horizontalCentered="1"/>
      <pageSetup scale="65" orientation="landscape" r:id="rId26"/>
      <headerFooter alignWithMargins="0"/>
    </customSheetView>
    <customSheetView guid="{DE4F901A-4159-44A8-9F61-37E29931259E}" scale="93" showGridLines="0">
      <pane xSplit="5" ySplit="7" topLeftCell="F79" activePane="bottomRight" state="frozenSplit"/>
      <selection pane="bottomRight" activeCell="B83" sqref="B83"/>
      <pageMargins left="0.15748031496062992" right="0.23622047244094491" top="0.31496062992125984" bottom="0.15748031496062992" header="0.19685039370078741" footer="0.15748031496062992"/>
      <printOptions horizontalCentered="1"/>
      <pageSetup scale="65" orientation="landscape" r:id="rId27"/>
      <headerFooter alignWithMargins="0"/>
    </customSheetView>
    <customSheetView guid="{11E60353-53A2-40FD-8DD1-6654D3943E00}" scale="93" showGridLines="0">
      <pane xSplit="5" ySplit="7" topLeftCell="AS93" activePane="bottomRight" state="frozenSplit"/>
      <selection pane="bottomRight" activeCell="AV95" sqref="AV95"/>
      <pageMargins left="0.15748031496062992" right="0.23622047244094491" top="0.31496062992125984" bottom="0.15748031496062992" header="0.19685039370078741" footer="0.15748031496062992"/>
      <printOptions horizontalCentered="1"/>
      <pageSetup scale="65" orientation="landscape" r:id="rId28"/>
      <headerFooter alignWithMargins="0"/>
    </customSheetView>
    <customSheetView guid="{D405E5B0-829D-4CFF-BABC-C1974EED185D}" scale="90" showGridLines="0">
      <pane xSplit="5" ySplit="7" topLeftCell="F8" activePane="bottomRight" state="frozenSplit"/>
      <selection pane="bottomRight"/>
      <pageMargins left="0.15748031496062992" right="0.23622047244094491" top="0.31496062992125984" bottom="0.15748031496062992" header="0.19685039370078741" footer="0.15748031496062992"/>
      <printOptions horizontalCentered="1"/>
      <pageSetup scale="65" orientation="landscape" r:id="rId29"/>
      <headerFooter alignWithMargins="0"/>
    </customSheetView>
  </customSheetViews>
  <mergeCells count="17">
    <mergeCell ref="AU6:AW6"/>
    <mergeCell ref="AX6:AZ6"/>
    <mergeCell ref="BA6:BC6"/>
    <mergeCell ref="BD6:BF6"/>
    <mergeCell ref="Z6:AB6"/>
    <mergeCell ref="AC6:AE6"/>
    <mergeCell ref="AF6:AH6"/>
    <mergeCell ref="AI6:AK6"/>
    <mergeCell ref="AL6:AN6"/>
    <mergeCell ref="AR6:AT6"/>
    <mergeCell ref="AO6:AQ6"/>
    <mergeCell ref="W6:Y6"/>
    <mergeCell ref="H6:J6"/>
    <mergeCell ref="K6:M6"/>
    <mergeCell ref="N6:P6"/>
    <mergeCell ref="T6:V6"/>
    <mergeCell ref="Q6:S6"/>
  </mergeCells>
  <phoneticPr fontId="79" type="noConversion"/>
  <printOptions horizontalCentered="1"/>
  <pageMargins left="0.15748031496062992" right="0.23622047244094491" top="0.31496062992125984" bottom="0.15748031496062992" header="0.19685039370078741" footer="0.15748031496062992"/>
  <pageSetup scale="65" orientation="landscape" r:id="rId30"/>
  <headerFooter alignWithMargins="0"/>
  <drawing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84"/>
  <sheetViews>
    <sheetView showGridLines="0" topLeftCell="A24" zoomScale="90" zoomScaleNormal="90" zoomScalePageLayoutView="90" workbookViewId="0">
      <selection activeCell="R13" sqref="R13:AC20"/>
    </sheetView>
  </sheetViews>
  <sheetFormatPr baseColWidth="10" defaultColWidth="11.42578125" defaultRowHeight="12.75" x14ac:dyDescent="0.2"/>
  <cols>
    <col min="1" max="2" width="1.140625" customWidth="1"/>
    <col min="3" max="3" width="4.28515625" customWidth="1"/>
    <col min="4" max="4" width="5.7109375" customWidth="1"/>
    <col min="5" max="5" width="7.42578125" customWidth="1"/>
    <col min="6" max="7" width="7.28515625" bestFit="1" customWidth="1"/>
    <col min="8" max="8" width="9.140625" customWidth="1"/>
    <col min="9" max="17" width="8.7109375" customWidth="1"/>
    <col min="18" max="18" width="9.85546875" customWidth="1"/>
    <col min="19"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GRAL'!G3:P3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15.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9"/>
      <c r="AD7" s="5"/>
    </row>
    <row r="8" spans="2:40" ht="24" customHeight="1" x14ac:dyDescent="0.2">
      <c r="B8" s="4"/>
      <c r="C8" s="770" t="s">
        <v>1</v>
      </c>
      <c r="D8" s="771"/>
      <c r="E8" s="772"/>
      <c r="F8" s="773" t="s">
        <v>1043</v>
      </c>
      <c r="G8" s="774"/>
      <c r="H8" s="774"/>
      <c r="I8" s="774"/>
      <c r="J8" s="774"/>
      <c r="K8" s="774"/>
      <c r="L8" s="774"/>
      <c r="M8" s="774"/>
      <c r="N8" s="774"/>
      <c r="O8" s="774"/>
      <c r="P8" s="775"/>
      <c r="Q8" s="776" t="s">
        <v>82</v>
      </c>
      <c r="R8" s="772"/>
      <c r="S8" s="777"/>
      <c r="T8" s="778"/>
      <c r="U8" s="776" t="s">
        <v>83</v>
      </c>
      <c r="V8" s="772"/>
      <c r="W8" s="779" t="s">
        <v>84</v>
      </c>
      <c r="X8" s="780"/>
      <c r="Y8" s="780"/>
      <c r="Z8" s="780"/>
      <c r="AA8" s="780"/>
      <c r="AB8" s="780"/>
      <c r="AC8" s="781"/>
      <c r="AD8" s="5"/>
      <c r="AG8" s="18"/>
      <c r="AH8" s="18"/>
      <c r="AI8" s="18"/>
    </row>
    <row r="9" spans="2:40" ht="22.5" customHeight="1" x14ac:dyDescent="0.2">
      <c r="B9" s="4"/>
      <c r="C9" s="782" t="s">
        <v>2</v>
      </c>
      <c r="D9" s="783"/>
      <c r="E9" s="784"/>
      <c r="F9" s="911" t="s">
        <v>77</v>
      </c>
      <c r="G9" s="912"/>
      <c r="H9" s="912"/>
      <c r="I9" s="912"/>
      <c r="J9" s="912"/>
      <c r="K9" s="912"/>
      <c r="L9" s="912"/>
      <c r="M9" s="912"/>
      <c r="N9" s="912"/>
      <c r="O9" s="912"/>
      <c r="P9" s="912"/>
      <c r="Q9" s="912"/>
      <c r="R9" s="912"/>
      <c r="S9" s="912"/>
      <c r="T9" s="912"/>
      <c r="U9" s="912"/>
      <c r="V9" s="912"/>
      <c r="W9" s="912"/>
      <c r="X9" s="912"/>
      <c r="Y9" s="912"/>
      <c r="Z9" s="912"/>
      <c r="AA9" s="912"/>
      <c r="AB9" s="912"/>
      <c r="AC9" s="913"/>
      <c r="AD9" s="5"/>
      <c r="AG9" s="18"/>
      <c r="AH9" s="18"/>
      <c r="AI9" s="18"/>
    </row>
    <row r="10" spans="2:40" ht="25.5" customHeight="1" x14ac:dyDescent="0.2">
      <c r="B10" s="4"/>
      <c r="C10" s="785"/>
      <c r="D10" s="786"/>
      <c r="E10" s="787"/>
      <c r="F10" s="914"/>
      <c r="G10" s="915"/>
      <c r="H10" s="915"/>
      <c r="I10" s="915"/>
      <c r="J10" s="915"/>
      <c r="K10" s="915"/>
      <c r="L10" s="915"/>
      <c r="M10" s="915"/>
      <c r="N10" s="915"/>
      <c r="O10" s="915"/>
      <c r="P10" s="915"/>
      <c r="Q10" s="915"/>
      <c r="R10" s="915"/>
      <c r="S10" s="915"/>
      <c r="T10" s="915"/>
      <c r="U10" s="915"/>
      <c r="V10" s="915"/>
      <c r="W10" s="915"/>
      <c r="X10" s="915"/>
      <c r="Y10" s="915"/>
      <c r="Z10" s="915"/>
      <c r="AA10" s="915"/>
      <c r="AB10" s="915"/>
      <c r="AC10" s="916"/>
      <c r="AD10" s="5"/>
      <c r="AG10" s="18"/>
      <c r="AH10" s="18"/>
      <c r="AI10" s="18"/>
    </row>
    <row r="11" spans="2:40" ht="3.75" customHeight="1" thickBot="1" x14ac:dyDescent="0.25">
      <c r="B11" s="4"/>
      <c r="C11" s="26"/>
      <c r="D11" s="27"/>
      <c r="E11" s="27"/>
      <c r="F11" s="27"/>
      <c r="G11" s="21"/>
      <c r="H11" s="21"/>
      <c r="I11" s="21"/>
      <c r="J11" s="21"/>
      <c r="K11" s="21"/>
      <c r="L11" s="21"/>
      <c r="M11" s="21"/>
      <c r="N11" s="21"/>
      <c r="O11" s="21"/>
      <c r="P11" s="21"/>
      <c r="Q11" s="21"/>
      <c r="R11" s="21"/>
      <c r="S11" s="21"/>
      <c r="T11" s="21"/>
      <c r="U11" s="21"/>
      <c r="V11" s="21"/>
      <c r="W11" s="21"/>
      <c r="X11" s="21"/>
      <c r="Y11" s="21"/>
      <c r="Z11" s="21"/>
      <c r="AA11" s="21"/>
      <c r="AB11" s="21"/>
      <c r="AC11" s="22"/>
      <c r="AD11" s="5"/>
      <c r="AG11" s="18"/>
      <c r="AH11" s="18"/>
      <c r="AI11" s="18"/>
      <c r="AJ11" s="18"/>
      <c r="AK11" s="18"/>
      <c r="AL11" s="18"/>
      <c r="AM11" s="18"/>
      <c r="AN11" s="18"/>
    </row>
    <row r="12" spans="2:40" ht="17.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917"/>
      <c r="AB12" s="917"/>
      <c r="AC12" s="796"/>
      <c r="AD12" s="5"/>
    </row>
    <row r="13" spans="2:40" ht="21.75" customHeight="1" x14ac:dyDescent="0.2">
      <c r="B13" s="4"/>
      <c r="C13" s="6"/>
      <c r="D13" s="7"/>
      <c r="E13" s="7"/>
      <c r="F13" s="7"/>
      <c r="G13" s="7"/>
      <c r="H13" s="7"/>
      <c r="I13" s="7"/>
      <c r="J13" s="7"/>
      <c r="K13" s="7"/>
      <c r="L13" s="7"/>
      <c r="M13" s="7"/>
      <c r="N13" s="7"/>
      <c r="O13" s="7"/>
      <c r="P13" s="7"/>
      <c r="Q13" s="7"/>
      <c r="R13" s="797" t="s">
        <v>1295</v>
      </c>
      <c r="S13" s="798"/>
      <c r="T13" s="798"/>
      <c r="U13" s="798"/>
      <c r="V13" s="798"/>
      <c r="W13" s="798"/>
      <c r="X13" s="798"/>
      <c r="Y13" s="798"/>
      <c r="Z13" s="798"/>
      <c r="AA13" s="798"/>
      <c r="AB13" s="798"/>
      <c r="AC13" s="799"/>
      <c r="AD13" s="5"/>
    </row>
    <row r="14" spans="2:40" ht="17.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1"/>
      <c r="AB14" s="801"/>
      <c r="AC14" s="802"/>
      <c r="AD14" s="5"/>
    </row>
    <row r="15" spans="2:40"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1"/>
      <c r="AB15" s="801"/>
      <c r="AC15" s="802"/>
      <c r="AD15" s="5"/>
    </row>
    <row r="16" spans="2:40" ht="26.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1"/>
      <c r="AB16" s="801"/>
      <c r="AC16" s="802"/>
      <c r="AD16" s="5"/>
    </row>
    <row r="17" spans="2:40" ht="21"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1"/>
      <c r="AB17" s="801"/>
      <c r="AC17" s="802"/>
      <c r="AD17" s="5"/>
    </row>
    <row r="18" spans="2:40"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1"/>
      <c r="AB18" s="801"/>
      <c r="AC18" s="802"/>
      <c r="AD18" s="5"/>
    </row>
    <row r="19" spans="2:40" ht="36.75" customHeight="1" x14ac:dyDescent="0.2">
      <c r="B19" s="4"/>
      <c r="C19" s="6"/>
      <c r="D19" s="7"/>
      <c r="E19" s="7"/>
      <c r="F19" s="7"/>
      <c r="G19" s="7"/>
      <c r="H19" s="7"/>
      <c r="I19" s="7"/>
      <c r="J19" s="7"/>
      <c r="K19" s="7"/>
      <c r="L19" s="7"/>
      <c r="M19" s="7"/>
      <c r="N19" s="7"/>
      <c r="O19" s="7"/>
      <c r="P19" s="7"/>
      <c r="Q19" s="7"/>
      <c r="R19" s="800"/>
      <c r="S19" s="801"/>
      <c r="T19" s="801"/>
      <c r="U19" s="801"/>
      <c r="V19" s="801"/>
      <c r="W19" s="801"/>
      <c r="X19" s="801"/>
      <c r="Y19" s="801"/>
      <c r="Z19" s="801"/>
      <c r="AA19" s="801"/>
      <c r="AB19" s="801"/>
      <c r="AC19" s="802"/>
      <c r="AD19" s="5"/>
    </row>
    <row r="20" spans="2:40" ht="15.75" customHeight="1" thickBot="1" x14ac:dyDescent="0.25">
      <c r="B20" s="4"/>
      <c r="C20" s="6"/>
      <c r="D20" s="7"/>
      <c r="E20" s="7"/>
      <c r="F20" s="7"/>
      <c r="G20" s="7"/>
      <c r="H20" s="7"/>
      <c r="I20" s="7"/>
      <c r="J20" s="7"/>
      <c r="K20" s="7"/>
      <c r="L20" s="7"/>
      <c r="M20" s="7"/>
      <c r="N20" s="7"/>
      <c r="O20" s="7"/>
      <c r="P20" s="7"/>
      <c r="Q20" s="7"/>
      <c r="R20" s="803"/>
      <c r="S20" s="804"/>
      <c r="T20" s="804"/>
      <c r="U20" s="804"/>
      <c r="V20" s="804"/>
      <c r="W20" s="804"/>
      <c r="X20" s="804"/>
      <c r="Y20" s="804"/>
      <c r="Z20" s="804"/>
      <c r="AA20" s="804"/>
      <c r="AB20" s="804"/>
      <c r="AC20" s="805"/>
      <c r="AD20" s="5"/>
    </row>
    <row r="21" spans="2:40" ht="17.25" customHeight="1" thickBot="1" x14ac:dyDescent="0.25">
      <c r="B21" s="4"/>
      <c r="C21" s="6"/>
      <c r="D21" s="7"/>
      <c r="E21" s="7"/>
      <c r="F21" s="7"/>
      <c r="G21" s="7"/>
      <c r="H21" s="7"/>
      <c r="I21" s="7"/>
      <c r="J21" s="7"/>
      <c r="K21" s="7"/>
      <c r="L21" s="7"/>
      <c r="M21" s="7"/>
      <c r="N21" s="7"/>
      <c r="O21" s="7"/>
      <c r="P21" s="7"/>
      <c r="Q21" s="7"/>
      <c r="R21" s="806" t="s">
        <v>192</v>
      </c>
      <c r="S21" s="807"/>
      <c r="T21" s="807"/>
      <c r="U21" s="807"/>
      <c r="V21" s="807"/>
      <c r="W21" s="807"/>
      <c r="X21" s="807"/>
      <c r="Y21" s="807"/>
      <c r="Z21" s="807"/>
      <c r="AA21" s="918"/>
      <c r="AB21" s="918"/>
      <c r="AC21" s="808"/>
      <c r="AD21" s="5"/>
    </row>
    <row r="22" spans="2:40" ht="15" customHeight="1" x14ac:dyDescent="0.2">
      <c r="B22" s="4"/>
      <c r="C22" s="6"/>
      <c r="D22" s="7"/>
      <c r="E22" s="7"/>
      <c r="F22" s="7"/>
      <c r="G22" s="7"/>
      <c r="H22" s="7"/>
      <c r="I22" s="7"/>
      <c r="J22" s="7"/>
      <c r="K22" s="7"/>
      <c r="L22" s="7"/>
      <c r="M22" s="7"/>
      <c r="N22" s="7"/>
      <c r="O22" s="7"/>
      <c r="P22" s="7"/>
      <c r="Q22" s="7"/>
      <c r="R22" s="760" t="s">
        <v>1294</v>
      </c>
      <c r="S22" s="761"/>
      <c r="T22" s="761"/>
      <c r="U22" s="761"/>
      <c r="V22" s="761"/>
      <c r="W22" s="761"/>
      <c r="X22" s="761"/>
      <c r="Y22" s="761"/>
      <c r="Z22" s="761"/>
      <c r="AA22" s="761"/>
      <c r="AB22" s="761"/>
      <c r="AC22" s="762"/>
      <c r="AD22" s="5"/>
    </row>
    <row r="23" spans="2:40" ht="19.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1"/>
      <c r="AB23" s="761"/>
      <c r="AC23" s="762"/>
      <c r="AD23" s="5"/>
    </row>
    <row r="24" spans="2:40" ht="16.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1"/>
      <c r="AB24" s="761"/>
      <c r="AC24" s="762"/>
      <c r="AD24" s="5"/>
    </row>
    <row r="25" spans="2:40"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1"/>
      <c r="AB25" s="761"/>
      <c r="AC25" s="762"/>
      <c r="AD25" s="5"/>
    </row>
    <row r="26" spans="2:40" ht="23.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1"/>
      <c r="AB26" s="761"/>
      <c r="AC26" s="762"/>
      <c r="AD26" s="5"/>
    </row>
    <row r="27" spans="2:40" ht="1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1"/>
      <c r="AB27" s="761"/>
      <c r="AC27" s="762"/>
      <c r="AD27" s="5"/>
      <c r="AH27" s="141" t="s">
        <v>288</v>
      </c>
    </row>
    <row r="28" spans="2:40" ht="15.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4"/>
      <c r="AB28" s="764"/>
      <c r="AC28" s="765"/>
      <c r="AD28" s="5"/>
    </row>
    <row r="29" spans="2:40"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22.5" customHeight="1" x14ac:dyDescent="0.2">
      <c r="B30" s="4"/>
      <c r="C30" s="6"/>
      <c r="D30" s="295"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B30" s="7"/>
      <c r="AC30" s="8"/>
      <c r="AD30" s="5"/>
      <c r="AG30" s="18"/>
      <c r="AH30" s="18"/>
      <c r="AI30" s="18"/>
      <c r="AJ30" s="18"/>
      <c r="AK30" s="18"/>
      <c r="AL30" s="18"/>
      <c r="AM30" s="18"/>
      <c r="AN30" s="18"/>
    </row>
    <row r="31" spans="2:40" ht="22.5" customHeight="1" x14ac:dyDescent="0.25">
      <c r="B31" s="4"/>
      <c r="C31" s="6"/>
      <c r="D31" s="70" t="s">
        <v>16</v>
      </c>
      <c r="E31" s="71"/>
      <c r="F31" s="566">
        <f>+INDICADORES!H13</f>
        <v>1177</v>
      </c>
      <c r="G31" s="566">
        <f>+INDICADORES!K13</f>
        <v>751</v>
      </c>
      <c r="H31" s="566">
        <f>+INDICADORES!N13</f>
        <v>1744</v>
      </c>
      <c r="I31" s="566">
        <f>+INDICADORES!T13</f>
        <v>3672</v>
      </c>
      <c r="J31" s="566">
        <f>+INDICADORES!W13</f>
        <v>3747</v>
      </c>
      <c r="K31" s="566">
        <f>+INDICADORES!Z13</f>
        <v>1467</v>
      </c>
      <c r="L31" s="566">
        <f>+INDICADORES!AF13</f>
        <v>2923</v>
      </c>
      <c r="M31" s="566">
        <f>+INDICADORES!AI13</f>
        <v>3088</v>
      </c>
      <c r="N31" s="566">
        <f>+INDICADORES!AL13</f>
        <v>5152</v>
      </c>
      <c r="O31" s="566">
        <f>+INDICADORES!AR13</f>
        <v>2387</v>
      </c>
      <c r="P31" s="566">
        <f>+INDICADORES!AU13</f>
        <v>3843</v>
      </c>
      <c r="Q31" s="566">
        <f>+INDICADORES!AX13</f>
        <v>2643</v>
      </c>
      <c r="R31" s="568">
        <f>SUM(F31:Q31)</f>
        <v>32594</v>
      </c>
      <c r="U31" s="28"/>
      <c r="V31" s="28"/>
      <c r="W31" s="7"/>
      <c r="X31" s="7"/>
      <c r="Y31" s="7"/>
      <c r="Z31" s="7"/>
      <c r="AA31" s="7"/>
      <c r="AB31" s="7"/>
      <c r="AC31" s="8"/>
      <c r="AD31" s="5"/>
      <c r="AG31" s="18"/>
      <c r="AH31" s="18"/>
      <c r="AI31" s="18"/>
      <c r="AJ31" s="18"/>
      <c r="AK31" s="18"/>
      <c r="AL31" s="18"/>
      <c r="AM31" s="18"/>
      <c r="AN31" s="18"/>
    </row>
    <row r="32" spans="2:40" ht="22.5" customHeight="1" x14ac:dyDescent="0.25">
      <c r="B32" s="4"/>
      <c r="C32" s="6"/>
      <c r="D32" s="70" t="s">
        <v>18</v>
      </c>
      <c r="E32" s="71"/>
      <c r="F32" s="566">
        <f>+INDICADORES!I13</f>
        <v>85</v>
      </c>
      <c r="G32" s="566">
        <f>+INDICADORES!L13</f>
        <v>46</v>
      </c>
      <c r="H32" s="566">
        <f>+INDICADORES!O13</f>
        <v>73</v>
      </c>
      <c r="I32" s="566">
        <f>+INDICADORES!U13</f>
        <v>143</v>
      </c>
      <c r="J32" s="566">
        <f>+INDICADORES!X13</f>
        <v>189</v>
      </c>
      <c r="K32" s="566">
        <f>+INDICADORES!AA13</f>
        <v>129</v>
      </c>
      <c r="L32" s="566">
        <f>+INDICADORES!AG13</f>
        <v>160</v>
      </c>
      <c r="M32" s="566">
        <f>+INDICADORES!AJ13</f>
        <v>126</v>
      </c>
      <c r="N32" s="566">
        <f>+INDICADORES!AM13</f>
        <v>136</v>
      </c>
      <c r="O32" s="566">
        <f>+INDICADORES!AS13</f>
        <v>71</v>
      </c>
      <c r="P32" s="566">
        <f>+INDICADORES!AV13</f>
        <v>148</v>
      </c>
      <c r="Q32" s="566">
        <f>+INDICADORES!AY13</f>
        <v>109</v>
      </c>
      <c r="R32" s="568">
        <f>SUM(F32:Q32)</f>
        <v>1415</v>
      </c>
      <c r="U32" s="28"/>
      <c r="V32" s="28"/>
      <c r="W32" s="7"/>
      <c r="X32" s="7"/>
      <c r="Y32" s="7"/>
      <c r="Z32" s="7"/>
      <c r="AA32" s="7"/>
      <c r="AB32" s="7"/>
      <c r="AC32" s="8"/>
      <c r="AD32" s="5"/>
      <c r="AG32" s="18"/>
      <c r="AH32" s="18"/>
      <c r="AI32" s="18"/>
      <c r="AJ32" s="18"/>
      <c r="AK32" s="18"/>
      <c r="AL32" s="18"/>
      <c r="AM32" s="18"/>
      <c r="AN32" s="18"/>
    </row>
    <row r="33" spans="2:40" ht="22.5" customHeight="1" thickBot="1" x14ac:dyDescent="0.3">
      <c r="B33" s="4"/>
      <c r="C33" s="6"/>
      <c r="D33" s="48" t="s">
        <v>692</v>
      </c>
      <c r="E33" s="50"/>
      <c r="F33" s="67">
        <f t="shared" ref="F33:Q33" si="0">F31/F32</f>
        <v>13.847058823529412</v>
      </c>
      <c r="G33" s="67">
        <f t="shared" si="0"/>
        <v>16.326086956521738</v>
      </c>
      <c r="H33" s="67">
        <f t="shared" si="0"/>
        <v>23.890410958904109</v>
      </c>
      <c r="I33" s="67">
        <f t="shared" si="0"/>
        <v>25.678321678321677</v>
      </c>
      <c r="J33" s="67">
        <f t="shared" si="0"/>
        <v>19.825396825396826</v>
      </c>
      <c r="K33" s="67">
        <f t="shared" si="0"/>
        <v>11.372093023255815</v>
      </c>
      <c r="L33" s="67">
        <f t="shared" si="0"/>
        <v>18.268750000000001</v>
      </c>
      <c r="M33" s="67">
        <f t="shared" si="0"/>
        <v>24.50793650793651</v>
      </c>
      <c r="N33" s="67">
        <f t="shared" si="0"/>
        <v>37.882352941176471</v>
      </c>
      <c r="O33" s="67">
        <f t="shared" si="0"/>
        <v>33.619718309859152</v>
      </c>
      <c r="P33" s="67">
        <f t="shared" si="0"/>
        <v>25.966216216216218</v>
      </c>
      <c r="Q33" s="67">
        <f t="shared" si="0"/>
        <v>24.24770642201835</v>
      </c>
      <c r="R33" s="87">
        <f>R31/R32</f>
        <v>23.034628975265019</v>
      </c>
      <c r="U33" s="28"/>
      <c r="V33" s="28"/>
      <c r="W33" s="7"/>
      <c r="X33" s="7"/>
      <c r="Y33" s="7"/>
      <c r="Z33" s="7"/>
      <c r="AA33" s="7"/>
      <c r="AB33" s="7"/>
      <c r="AC33" s="8"/>
      <c r="AD33" s="5"/>
      <c r="AG33" s="18"/>
      <c r="AH33" s="18"/>
      <c r="AI33" s="18"/>
      <c r="AJ33" s="18"/>
      <c r="AK33" s="18"/>
      <c r="AL33" s="18"/>
      <c r="AM33" s="18"/>
      <c r="AN33" s="18"/>
    </row>
    <row r="34" spans="2:40" ht="22.5" customHeight="1" thickBot="1" x14ac:dyDescent="0.3">
      <c r="B34" s="4"/>
      <c r="C34" s="6"/>
      <c r="D34" s="48" t="s">
        <v>651</v>
      </c>
      <c r="E34" s="59"/>
      <c r="F34" s="243"/>
      <c r="G34" s="243"/>
      <c r="H34" s="243"/>
      <c r="I34" s="243"/>
      <c r="J34" s="243"/>
      <c r="K34" s="243"/>
      <c r="L34" s="243"/>
      <c r="M34" s="243"/>
      <c r="N34" s="243"/>
      <c r="O34" s="243"/>
      <c r="P34" s="243"/>
      <c r="Q34" s="243"/>
      <c r="R34" s="244"/>
      <c r="U34" s="28"/>
      <c r="V34" s="28"/>
      <c r="W34" s="7"/>
      <c r="X34" s="7"/>
      <c r="Y34" s="7"/>
      <c r="Z34" s="7"/>
      <c r="AA34" s="7"/>
      <c r="AB34" s="7"/>
      <c r="AC34" s="8"/>
      <c r="AD34" s="5"/>
      <c r="AG34" s="18"/>
      <c r="AH34" s="18"/>
      <c r="AI34" s="18"/>
      <c r="AJ34" s="18"/>
      <c r="AK34" s="18"/>
      <c r="AL34" s="18"/>
      <c r="AM34" s="18"/>
      <c r="AN34" s="18"/>
    </row>
    <row r="35" spans="2:40" ht="15" customHeight="1" thickBot="1" x14ac:dyDescent="0.25">
      <c r="B35" s="4"/>
      <c r="C35" s="6"/>
      <c r="D35" s="809" t="s">
        <v>254</v>
      </c>
      <c r="E35" s="810"/>
      <c r="F35" s="245">
        <v>15</v>
      </c>
      <c r="G35" s="245">
        <v>15</v>
      </c>
      <c r="H35" s="245">
        <v>15</v>
      </c>
      <c r="I35" s="245">
        <v>15</v>
      </c>
      <c r="J35" s="245">
        <v>15</v>
      </c>
      <c r="K35" s="245">
        <v>15</v>
      </c>
      <c r="L35" s="245">
        <v>15</v>
      </c>
      <c r="M35" s="245">
        <v>15</v>
      </c>
      <c r="N35" s="245">
        <v>15</v>
      </c>
      <c r="O35" s="245">
        <v>15</v>
      </c>
      <c r="P35" s="245">
        <v>15</v>
      </c>
      <c r="Q35" s="245">
        <v>15</v>
      </c>
      <c r="R35" s="244">
        <f>+AVERAGE(F35:Q35)</f>
        <v>15</v>
      </c>
      <c r="U35" s="7"/>
      <c r="V35" s="7"/>
      <c r="W35" s="7"/>
      <c r="X35" s="7"/>
      <c r="Y35" s="7"/>
      <c r="Z35" s="7"/>
      <c r="AA35" s="7"/>
      <c r="AB35" s="7"/>
      <c r="AC35" s="8"/>
      <c r="AD35" s="5"/>
      <c r="AG35" s="18"/>
      <c r="AH35" s="18"/>
      <c r="AI35" s="18"/>
      <c r="AJ35" s="18"/>
      <c r="AK35" s="18"/>
      <c r="AL35" s="18"/>
      <c r="AM35" s="18"/>
      <c r="AN35" s="18"/>
    </row>
    <row r="36" spans="2:40" ht="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3.5" thickBot="1" x14ac:dyDescent="0.25">
      <c r="B37" s="4"/>
      <c r="C37" s="811" t="s">
        <v>85</v>
      </c>
      <c r="D37" s="812"/>
      <c r="E37" s="812"/>
      <c r="F37" s="812"/>
      <c r="G37" s="812"/>
      <c r="H37" s="812"/>
      <c r="I37" s="812"/>
      <c r="J37" s="812"/>
      <c r="K37" s="812"/>
      <c r="L37" s="812"/>
      <c r="M37" s="812"/>
      <c r="N37" s="813"/>
      <c r="O37" s="814" t="s">
        <v>86</v>
      </c>
      <c r="P37" s="815"/>
      <c r="Q37" s="815"/>
      <c r="R37" s="815"/>
      <c r="S37" s="815"/>
      <c r="T37" s="815"/>
      <c r="U37" s="815"/>
      <c r="V37" s="815"/>
      <c r="W37" s="815"/>
      <c r="X37" s="815"/>
      <c r="Y37" s="815"/>
      <c r="Z37" s="815"/>
      <c r="AA37" s="815"/>
      <c r="AB37" s="815"/>
      <c r="AC37" s="816"/>
      <c r="AD37" s="5"/>
      <c r="AF37" s="18"/>
      <c r="AG37" s="18"/>
      <c r="AH37" s="18"/>
    </row>
    <row r="38" spans="2:40" ht="35.25" customHeight="1" thickBot="1" x14ac:dyDescent="0.25">
      <c r="B38" s="4"/>
      <c r="C38" s="817" t="s">
        <v>16</v>
      </c>
      <c r="D38" s="818"/>
      <c r="E38" s="818"/>
      <c r="F38" s="818"/>
      <c r="G38" s="819" t="s">
        <v>1110</v>
      </c>
      <c r="H38" s="820"/>
      <c r="I38" s="820"/>
      <c r="J38" s="820"/>
      <c r="K38" s="820"/>
      <c r="L38" s="820"/>
      <c r="M38" s="820"/>
      <c r="N38" s="821"/>
      <c r="O38" s="822" t="s">
        <v>17</v>
      </c>
      <c r="P38" s="823"/>
      <c r="Q38" s="823"/>
      <c r="R38" s="823"/>
      <c r="S38" s="823"/>
      <c r="T38" s="824"/>
      <c r="U38" s="825"/>
      <c r="V38" s="825"/>
      <c r="W38" s="825"/>
      <c r="X38" s="825"/>
      <c r="Y38" s="825"/>
      <c r="Z38" s="825"/>
      <c r="AA38" s="825"/>
      <c r="AB38" s="825"/>
      <c r="AC38" s="826"/>
      <c r="AD38" s="29"/>
      <c r="AF38" s="9"/>
      <c r="AG38" s="19"/>
      <c r="AH38" s="19"/>
    </row>
    <row r="39" spans="2:40" ht="29.25" customHeight="1" x14ac:dyDescent="0.2">
      <c r="B39" s="4"/>
      <c r="C39" s="827" t="s">
        <v>18</v>
      </c>
      <c r="D39" s="828"/>
      <c r="E39" s="828"/>
      <c r="F39" s="828"/>
      <c r="G39" s="779" t="s">
        <v>1111</v>
      </c>
      <c r="H39" s="780"/>
      <c r="I39" s="780"/>
      <c r="J39" s="780"/>
      <c r="K39" s="780"/>
      <c r="L39" s="780"/>
      <c r="M39" s="780"/>
      <c r="N39" s="781"/>
      <c r="O39" s="827" t="s">
        <v>19</v>
      </c>
      <c r="P39" s="828"/>
      <c r="Q39" s="828"/>
      <c r="R39" s="828"/>
      <c r="S39" s="828"/>
      <c r="T39" s="824"/>
      <c r="U39" s="825"/>
      <c r="V39" s="825"/>
      <c r="W39" s="825"/>
      <c r="X39" s="825"/>
      <c r="Y39" s="825"/>
      <c r="Z39" s="825"/>
      <c r="AA39" s="825"/>
      <c r="AB39" s="825"/>
      <c r="AC39" s="826"/>
      <c r="AD39" s="29"/>
      <c r="AF39" s="9"/>
      <c r="AG39" s="19"/>
      <c r="AH39" s="19"/>
    </row>
    <row r="40" spans="2:40" ht="25.5" customHeight="1" x14ac:dyDescent="0.2">
      <c r="B40" s="4"/>
      <c r="C40" s="827" t="s">
        <v>20</v>
      </c>
      <c r="D40" s="828"/>
      <c r="E40" s="828"/>
      <c r="F40" s="828"/>
      <c r="G40" s="779" t="s">
        <v>87</v>
      </c>
      <c r="H40" s="780"/>
      <c r="I40" s="780"/>
      <c r="J40" s="780"/>
      <c r="K40" s="780"/>
      <c r="L40" s="780"/>
      <c r="M40" s="780"/>
      <c r="N40" s="781"/>
      <c r="O40" s="829" t="s">
        <v>88</v>
      </c>
      <c r="P40" s="830"/>
      <c r="Q40" s="830"/>
      <c r="R40" s="830"/>
      <c r="S40" s="830"/>
      <c r="T40" s="831" t="s">
        <v>22</v>
      </c>
      <c r="U40" s="831"/>
      <c r="V40" s="831"/>
      <c r="W40" s="831"/>
      <c r="X40" s="831"/>
      <c r="Y40" s="831"/>
      <c r="Z40" s="831"/>
      <c r="AA40" s="919"/>
      <c r="AB40" s="919"/>
      <c r="AC40" s="832"/>
      <c r="AD40" s="29"/>
      <c r="AF40" s="9"/>
      <c r="AG40" s="19"/>
      <c r="AH40" s="19"/>
    </row>
    <row r="41" spans="2:40" ht="12.75" customHeight="1" x14ac:dyDescent="0.2">
      <c r="B41" s="4"/>
      <c r="C41" s="827" t="s">
        <v>21</v>
      </c>
      <c r="D41" s="828"/>
      <c r="E41" s="828"/>
      <c r="F41" s="828"/>
      <c r="G41" s="779" t="s">
        <v>34</v>
      </c>
      <c r="H41" s="780"/>
      <c r="I41" s="780"/>
      <c r="J41" s="780"/>
      <c r="K41" s="780"/>
      <c r="L41" s="780"/>
      <c r="M41" s="780"/>
      <c r="N41" s="781"/>
      <c r="O41" s="829" t="s">
        <v>24</v>
      </c>
      <c r="P41" s="830"/>
      <c r="Q41" s="830"/>
      <c r="R41" s="830"/>
      <c r="S41" s="830"/>
      <c r="T41" s="831" t="s">
        <v>25</v>
      </c>
      <c r="U41" s="831"/>
      <c r="V41" s="831"/>
      <c r="W41" s="831"/>
      <c r="X41" s="831"/>
      <c r="Y41" s="831"/>
      <c r="Z41" s="831"/>
      <c r="AA41" s="919"/>
      <c r="AB41" s="919"/>
      <c r="AC41" s="832"/>
      <c r="AD41" s="29"/>
      <c r="AF41" s="9"/>
      <c r="AG41" s="20"/>
      <c r="AH41" s="20"/>
    </row>
    <row r="42" spans="2:40" x14ac:dyDescent="0.2">
      <c r="B42" s="4"/>
      <c r="C42" s="827" t="s">
        <v>23</v>
      </c>
      <c r="D42" s="828"/>
      <c r="E42" s="828"/>
      <c r="F42" s="828"/>
      <c r="G42" s="835">
        <v>1</v>
      </c>
      <c r="H42" s="836"/>
      <c r="I42" s="836"/>
      <c r="J42" s="836"/>
      <c r="K42" s="836"/>
      <c r="L42" s="836"/>
      <c r="M42" s="836"/>
      <c r="N42" s="837"/>
      <c r="O42" s="827" t="s">
        <v>26</v>
      </c>
      <c r="P42" s="828"/>
      <c r="Q42" s="828"/>
      <c r="R42" s="828"/>
      <c r="S42" s="828"/>
      <c r="T42" s="831"/>
      <c r="U42" s="831"/>
      <c r="V42" s="831"/>
      <c r="W42" s="831"/>
      <c r="X42" s="831"/>
      <c r="Y42" s="831"/>
      <c r="Z42" s="831"/>
      <c r="AA42" s="919"/>
      <c r="AB42" s="919"/>
      <c r="AC42" s="832"/>
      <c r="AD42" s="29"/>
      <c r="AF42" s="9"/>
      <c r="AG42" s="20"/>
      <c r="AH42" s="20"/>
    </row>
    <row r="43" spans="2:40" ht="13.5" customHeight="1" thickBot="1" x14ac:dyDescent="0.25">
      <c r="B43" s="4"/>
      <c r="C43" s="833"/>
      <c r="D43" s="834"/>
      <c r="E43" s="834"/>
      <c r="F43" s="834"/>
      <c r="G43" s="838"/>
      <c r="H43" s="839"/>
      <c r="I43" s="839"/>
      <c r="J43" s="839"/>
      <c r="K43" s="839"/>
      <c r="L43" s="839"/>
      <c r="M43" s="839"/>
      <c r="N43" s="840"/>
      <c r="O43" s="833" t="s">
        <v>89</v>
      </c>
      <c r="P43" s="834"/>
      <c r="Q43" s="834"/>
      <c r="R43" s="834"/>
      <c r="S43" s="834"/>
      <c r="T43" s="841" t="s">
        <v>90</v>
      </c>
      <c r="U43" s="841"/>
      <c r="V43" s="841"/>
      <c r="W43" s="841"/>
      <c r="X43" s="841"/>
      <c r="Y43" s="841"/>
      <c r="Z43" s="841"/>
      <c r="AA43" s="920"/>
      <c r="AB43" s="920"/>
      <c r="AC43" s="842"/>
      <c r="AD43" s="29"/>
      <c r="AF43" s="9"/>
      <c r="AG43" s="20"/>
      <c r="AH43" s="20"/>
    </row>
    <row r="44" spans="2:40" ht="13.5" thickBot="1" x14ac:dyDescent="0.25">
      <c r="B44" s="4"/>
      <c r="C44" s="811" t="s">
        <v>80</v>
      </c>
      <c r="D44" s="812"/>
      <c r="E44" s="812"/>
      <c r="F44" s="812"/>
      <c r="G44" s="812"/>
      <c r="H44" s="812"/>
      <c r="I44" s="812"/>
      <c r="J44" s="812"/>
      <c r="K44" s="812"/>
      <c r="L44" s="812"/>
      <c r="M44" s="812"/>
      <c r="N44" s="813"/>
      <c r="O44" s="843" t="s">
        <v>91</v>
      </c>
      <c r="P44" s="844"/>
      <c r="Q44" s="844"/>
      <c r="R44" s="844"/>
      <c r="S44" s="844"/>
      <c r="T44" s="844"/>
      <c r="U44" s="844"/>
      <c r="V44" s="844"/>
      <c r="W44" s="844"/>
      <c r="X44" s="844"/>
      <c r="Y44" s="844"/>
      <c r="Z44" s="844"/>
      <c r="AA44" s="844"/>
      <c r="AB44" s="844"/>
      <c r="AC44" s="845"/>
      <c r="AD44" s="29"/>
      <c r="AF44" s="9"/>
      <c r="AG44" s="20"/>
      <c r="AH44" s="20"/>
    </row>
    <row r="45" spans="2:40" x14ac:dyDescent="0.2">
      <c r="B45" s="4"/>
      <c r="C45" s="785" t="s">
        <v>92</v>
      </c>
      <c r="D45" s="786"/>
      <c r="E45" s="786"/>
      <c r="F45" s="787"/>
      <c r="G45" s="849" t="s">
        <v>93</v>
      </c>
      <c r="H45" s="850"/>
      <c r="I45" s="30" t="s">
        <v>94</v>
      </c>
      <c r="J45" s="31" t="s">
        <v>95</v>
      </c>
      <c r="K45" s="30"/>
      <c r="L45" s="31" t="s">
        <v>96</v>
      </c>
      <c r="M45" s="32"/>
      <c r="N45" s="156"/>
      <c r="O45" s="851" t="s">
        <v>97</v>
      </c>
      <c r="P45" s="852"/>
      <c r="Q45" s="852"/>
      <c r="R45" s="852"/>
      <c r="S45" s="853" t="s">
        <v>98</v>
      </c>
      <c r="T45" s="854"/>
      <c r="U45" s="854"/>
      <c r="V45" s="854"/>
      <c r="W45" s="854"/>
      <c r="X45" s="854"/>
      <c r="Y45" s="854"/>
      <c r="Z45" s="854"/>
      <c r="AA45" s="854"/>
      <c r="AB45" s="854"/>
      <c r="AC45" s="855"/>
      <c r="AD45" s="29"/>
      <c r="AF45" s="9"/>
      <c r="AG45" s="20"/>
      <c r="AH45" s="20"/>
    </row>
    <row r="46" spans="2:40" x14ac:dyDescent="0.2">
      <c r="B46" s="4"/>
      <c r="C46" s="846"/>
      <c r="D46" s="847"/>
      <c r="E46" s="847"/>
      <c r="F46" s="848"/>
      <c r="G46" s="856"/>
      <c r="H46" s="857"/>
      <c r="I46" s="857"/>
      <c r="J46" s="857"/>
      <c r="K46" s="857"/>
      <c r="L46" s="857"/>
      <c r="M46" s="858"/>
      <c r="N46" s="156"/>
      <c r="O46" s="829" t="s">
        <v>99</v>
      </c>
      <c r="P46" s="830"/>
      <c r="Q46" s="830"/>
      <c r="R46" s="830"/>
      <c r="S46" s="861" t="s">
        <v>100</v>
      </c>
      <c r="T46" s="861"/>
      <c r="U46" s="861"/>
      <c r="V46" s="34" t="s">
        <v>94</v>
      </c>
      <c r="W46" s="862" t="s">
        <v>101</v>
      </c>
      <c r="X46" s="862"/>
      <c r="Y46" s="862"/>
      <c r="Z46" s="863"/>
      <c r="AA46" s="921"/>
      <c r="AB46" s="921"/>
      <c r="AC46" s="864"/>
      <c r="AD46" s="29"/>
      <c r="AF46" s="9"/>
      <c r="AG46" s="20"/>
      <c r="AH46" s="20"/>
    </row>
    <row r="47" spans="2:40" ht="27" customHeight="1" x14ac:dyDescent="0.2">
      <c r="B47" s="4"/>
      <c r="C47" s="865" t="s">
        <v>102</v>
      </c>
      <c r="D47" s="866"/>
      <c r="E47" s="866"/>
      <c r="F47" s="867"/>
      <c r="G47" s="856"/>
      <c r="H47" s="857"/>
      <c r="I47" s="857"/>
      <c r="J47" s="857"/>
      <c r="K47" s="857"/>
      <c r="L47" s="857"/>
      <c r="M47" s="857"/>
      <c r="N47" s="868"/>
      <c r="O47" s="829"/>
      <c r="P47" s="830"/>
      <c r="Q47" s="830"/>
      <c r="R47" s="830"/>
      <c r="S47" s="862" t="s">
        <v>89</v>
      </c>
      <c r="T47" s="862"/>
      <c r="U47" s="862"/>
      <c r="V47" s="869" t="s">
        <v>94</v>
      </c>
      <c r="W47" s="862" t="s">
        <v>103</v>
      </c>
      <c r="X47" s="862"/>
      <c r="Y47" s="862"/>
      <c r="Z47" s="870"/>
      <c r="AA47" s="922"/>
      <c r="AB47" s="922"/>
      <c r="AC47" s="871"/>
      <c r="AD47" s="29"/>
      <c r="AF47" s="9"/>
      <c r="AG47" s="20"/>
      <c r="AH47" s="20"/>
    </row>
    <row r="48" spans="2:40" x14ac:dyDescent="0.2">
      <c r="B48" s="4"/>
      <c r="C48" s="829" t="s">
        <v>28</v>
      </c>
      <c r="D48" s="830"/>
      <c r="E48" s="830"/>
      <c r="F48" s="830"/>
      <c r="G48" s="874" t="s">
        <v>104</v>
      </c>
      <c r="H48" s="875"/>
      <c r="I48" s="875"/>
      <c r="J48" s="875"/>
      <c r="K48" s="875"/>
      <c r="L48" s="875"/>
      <c r="M48" s="875"/>
      <c r="N48" s="876"/>
      <c r="O48" s="829"/>
      <c r="P48" s="830"/>
      <c r="Q48" s="830"/>
      <c r="R48" s="830"/>
      <c r="S48" s="862"/>
      <c r="T48" s="862"/>
      <c r="U48" s="862"/>
      <c r="V48" s="869"/>
      <c r="W48" s="862"/>
      <c r="X48" s="862"/>
      <c r="Y48" s="862"/>
      <c r="Z48" s="872"/>
      <c r="AA48" s="923"/>
      <c r="AB48" s="923"/>
      <c r="AC48" s="873"/>
      <c r="AD48" s="29"/>
      <c r="AF48" s="9"/>
      <c r="AG48" s="20"/>
      <c r="AH48" s="20"/>
    </row>
    <row r="49" spans="1:40" ht="12.75" customHeight="1" x14ac:dyDescent="0.2">
      <c r="B49" s="4"/>
      <c r="C49" s="829" t="s">
        <v>27</v>
      </c>
      <c r="D49" s="830"/>
      <c r="E49" s="830"/>
      <c r="F49" s="830"/>
      <c r="G49" s="878" t="s">
        <v>1109</v>
      </c>
      <c r="H49" s="879"/>
      <c r="I49" s="879"/>
      <c r="J49" s="879"/>
      <c r="K49" s="879"/>
      <c r="L49" s="879"/>
      <c r="M49" s="879"/>
      <c r="N49" s="880"/>
      <c r="O49" s="829"/>
      <c r="P49" s="830"/>
      <c r="Q49" s="830"/>
      <c r="R49" s="830"/>
      <c r="S49" s="862" t="s">
        <v>105</v>
      </c>
      <c r="T49" s="862"/>
      <c r="U49" s="862"/>
      <c r="V49" s="869" t="s">
        <v>94</v>
      </c>
      <c r="W49" s="697" t="s">
        <v>553</v>
      </c>
      <c r="X49" s="697"/>
      <c r="Y49" s="697"/>
      <c r="Z49" s="685" t="s">
        <v>94</v>
      </c>
      <c r="AA49" s="924"/>
      <c r="AB49" s="924"/>
      <c r="AC49" s="686"/>
      <c r="AD49" s="29"/>
      <c r="AF49" s="9"/>
      <c r="AG49" s="20"/>
      <c r="AH49" s="20"/>
    </row>
    <row r="50" spans="1:40" x14ac:dyDescent="0.2">
      <c r="B50" s="4"/>
      <c r="C50" s="829" t="s">
        <v>106</v>
      </c>
      <c r="D50" s="830"/>
      <c r="E50" s="830"/>
      <c r="F50" s="830"/>
      <c r="G50" s="883"/>
      <c r="H50" s="884"/>
      <c r="I50" s="884"/>
      <c r="J50" s="884"/>
      <c r="K50" s="884"/>
      <c r="L50" s="884"/>
      <c r="M50" s="884"/>
      <c r="N50" s="885"/>
      <c r="O50" s="829"/>
      <c r="P50" s="830"/>
      <c r="Q50" s="830"/>
      <c r="R50" s="830"/>
      <c r="S50" s="862"/>
      <c r="T50" s="862"/>
      <c r="U50" s="862"/>
      <c r="V50" s="869"/>
      <c r="W50" s="697"/>
      <c r="X50" s="697"/>
      <c r="Y50" s="697"/>
      <c r="Z50" s="685"/>
      <c r="AA50" s="924"/>
      <c r="AB50" s="924"/>
      <c r="AC50" s="686"/>
      <c r="AD50" s="29"/>
      <c r="AF50" s="9"/>
      <c r="AG50" s="20"/>
      <c r="AH50" s="20"/>
    </row>
    <row r="51" spans="1:40" ht="13.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925"/>
      <c r="AB51" s="925"/>
      <c r="AC51" s="704"/>
      <c r="AD51" s="29"/>
      <c r="AF51" s="9"/>
      <c r="AG51" s="20"/>
      <c r="AH51" s="20"/>
    </row>
    <row r="52" spans="1:40" ht="13.5"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19"/>
      <c r="AH52" s="19"/>
    </row>
    <row r="53" spans="1:40" x14ac:dyDescent="0.2">
      <c r="A53" s="7"/>
      <c r="C53" s="15"/>
      <c r="D53" s="20"/>
      <c r="E53" s="20"/>
      <c r="F53" s="20"/>
      <c r="G53" s="20"/>
      <c r="H53" s="20"/>
      <c r="I53" s="20"/>
      <c r="J53" s="20"/>
      <c r="K53" s="20"/>
      <c r="L53" s="20"/>
      <c r="M53" s="20"/>
      <c r="N53" s="20"/>
      <c r="O53" s="51"/>
      <c r="P53" s="15"/>
      <c r="Q53" s="16"/>
      <c r="R53" s="16"/>
      <c r="S53" s="16"/>
      <c r="T53" s="16"/>
      <c r="U53" s="16"/>
      <c r="V53" s="16"/>
      <c r="W53" s="16"/>
      <c r="X53" s="16"/>
      <c r="Y53" s="16"/>
      <c r="Z53" s="16"/>
      <c r="AA53" s="16"/>
      <c r="AB53" s="16"/>
      <c r="AD53" s="20"/>
      <c r="AF53" s="9"/>
      <c r="AG53" s="19"/>
      <c r="AH53" s="19"/>
      <c r="AN53">
        <f>SUBTOTAL(9,AN38:AN52)</f>
        <v>0</v>
      </c>
    </row>
    <row r="54" spans="1:40" ht="22.5" customHeight="1" x14ac:dyDescent="0.2">
      <c r="C54" s="15"/>
      <c r="D54" s="20"/>
      <c r="E54" s="20"/>
      <c r="F54" s="20"/>
      <c r="G54" s="20"/>
      <c r="H54" s="20"/>
      <c r="I54" s="20"/>
      <c r="J54" s="20"/>
      <c r="K54" s="20"/>
      <c r="L54" s="20"/>
      <c r="M54" s="20"/>
      <c r="N54" s="20"/>
      <c r="AC54" s="16"/>
      <c r="AE54" s="20"/>
      <c r="AG54" s="9"/>
      <c r="AH54" s="877"/>
      <c r="AI54" s="877"/>
      <c r="AJ54" s="877"/>
      <c r="AK54" s="877"/>
      <c r="AL54" s="877"/>
      <c r="AM54" s="877"/>
      <c r="AN54" s="877"/>
    </row>
    <row r="55" spans="1:40" ht="22.5" customHeight="1" x14ac:dyDescent="0.2">
      <c r="C55" s="15"/>
      <c r="D55" s="20"/>
      <c r="E55" s="20"/>
      <c r="F55" s="20"/>
      <c r="G55" s="20"/>
      <c r="H55" s="20"/>
      <c r="I55" s="20"/>
      <c r="J55" s="20"/>
      <c r="K55" s="20"/>
      <c r="L55" s="20"/>
      <c r="M55" s="20"/>
      <c r="N55" s="20"/>
      <c r="AC55" s="16"/>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C56" s="16"/>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C57" s="16"/>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40"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40"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5X4gAATExmmnqooQuvhcuUWnzdlRK/3HD8CRWWqNtSaf1vAPp9WMv1tD1HuSKOB9a7wK2+4T61IU6zPyrOM5Ag==" saltValue="gVwox0wgEziAvIegKWfAEg==" spinCount="100000" sheet="1" objects="1" scenarios="1"/>
  <customSheetViews>
    <customSheetView guid="{9C949C4D-EB11-4549-99F8-6A6E19FEDD35}" scale="90" showGridLines="0" topLeftCell="A25">
      <selection activeCell="J31" sqref="J31"/>
      <pageMargins left="0.57999999999999996" right="0.45" top="1.1549999999999998" bottom="0.39" header="0.3" footer="0.3"/>
      <pageSetup paperSize="9" scale="80" orientation="portrait" r:id="rId1"/>
      <headerFooter alignWithMargins="0"/>
    </customSheetView>
    <customSheetView guid="{B4BD0B13-0F90-4B98-B77F-542E51A48189}" scale="90" showGridLines="0" topLeftCell="A25">
      <selection activeCell="J31" sqref="J31"/>
      <pageMargins left="0.57999999999999996" right="0.45" top="1.1549999999999998" bottom="0.39" header="0.3" footer="0.3"/>
      <pageSetup paperSize="9" scale="80" orientation="portrait" r:id="rId2"/>
      <headerFooter alignWithMargins="0"/>
    </customSheetView>
    <customSheetView guid="{1132D6BB-BD35-469F-BF41-A86B335BD97B}" scale="90" showGridLines="0" topLeftCell="A25">
      <selection activeCell="J31" sqref="J31"/>
      <pageMargins left="0.57999999999999996" right="0.45" top="1.1549999999999998" bottom="0.39" header="0.3" footer="0.3"/>
      <pageSetup paperSize="9" scale="80" orientation="portrait" r:id="rId3"/>
      <headerFooter alignWithMargins="0"/>
    </customSheetView>
    <customSheetView guid="{A5C6589E-C55F-4BEC-9ECE-919FCABF52F8}" scale="90" showGridLines="0" topLeftCell="A25">
      <selection activeCell="J31" sqref="J31"/>
      <pageMargins left="0.57999999999999996" right="0.45" top="1.1549999999999998" bottom="0.39" header="0.3" footer="0.3"/>
      <pageSetup paperSize="9" scale="80" orientation="portrait" r:id="rId4"/>
      <headerFooter alignWithMargins="0"/>
    </customSheetView>
    <customSheetView guid="{01A85145-F11B-4D07-813B-8A8758CDD710}" scale="90" showGridLines="0" topLeftCell="A25">
      <selection activeCell="J31" sqref="J31"/>
      <pageMargins left="0.57999999999999996" right="0.45" top="1.1549999999999998" bottom="0.39" header="0.3" footer="0.3"/>
      <pageSetup paperSize="9" scale="80" orientation="portrait" r:id="rId5"/>
      <headerFooter alignWithMargins="0"/>
    </customSheetView>
    <customSheetView guid="{4F27A6F2-707D-47B2-BF4A-F027B75A33FC}" scale="90" showGridLines="0" topLeftCell="A25">
      <selection activeCell="J31" sqref="J31"/>
      <pageMargins left="0.57999999999999996" right="0.45" top="1.1549999999999998" bottom="0.39" header="0.3" footer="0.3"/>
      <pageSetup paperSize="9" scale="80" orientation="portrait" r:id="rId6"/>
      <headerFooter alignWithMargins="0"/>
    </customSheetView>
    <customSheetView guid="{F4F98609-4C61-4A0E-851B-59BEC64AAB9F}" scale="90" showGridLines="0" topLeftCell="A25">
      <selection activeCell="J31" sqref="J31"/>
      <pageMargins left="0.57999999999999996" right="0.45" top="1.1549999999999998" bottom="0.39" header="0.3" footer="0.3"/>
      <pageSetup paperSize="9" scale="80" orientation="portrait" r:id="rId7"/>
      <headerFooter alignWithMargins="0"/>
    </customSheetView>
    <customSheetView guid="{8381FC96-6810-4EAA-ACD8-B607E0FD2281}" scale="90" showGridLines="0" topLeftCell="G22">
      <selection activeCell="R13" sqref="R13:AC20"/>
      <pageMargins left="0.57999999999999996" right="0.45" top="1.1549999999999998" bottom="0.39" header="0.3" footer="0.3"/>
      <pageSetup paperSize="9" scale="80" orientation="portrait" r:id="rId8"/>
      <headerFooter alignWithMargins="0"/>
    </customSheetView>
    <customSheetView guid="{7315456F-420E-439E-9602-F32EDF9D3E94}" scale="90" showGridLines="0" topLeftCell="G22">
      <selection activeCell="R13" sqref="R13:AC20"/>
      <pageMargins left="0.57999999999999996" right="0.45" top="1.1549999999999998" bottom="0.39" header="0.3" footer="0.3"/>
      <pageSetup paperSize="9" scale="80" orientation="portrait" r:id="rId9"/>
      <headerFooter alignWithMargins="0"/>
    </customSheetView>
    <customSheetView guid="{216CB5F9-6788-4A70-880A-08553118F167}" scale="90" showGridLines="0">
      <selection activeCell="R13" sqref="R13:AA20"/>
      <pageMargins left="0.57999999999999996" right="0.45" top="1.1549999999999998" bottom="0.39" header="0.3" footer="0.3"/>
      <pageSetup paperSize="9" scale="80" orientation="portrait" r:id="rId10"/>
      <headerFooter alignWithMargins="0"/>
    </customSheetView>
    <customSheetView guid="{B0451CD7-59C4-4E11-B7C2-BC13CF4127A6}" scale="90" showGridLines="0">
      <selection activeCell="R13" sqref="R13:AA20"/>
      <pageMargins left="0.57999999999999996" right="0.45" top="1.1549999999999998" bottom="0.39" header="0.3" footer="0.3"/>
      <pageSetup paperSize="9" scale="80" orientation="portrait" r:id="rId11"/>
      <headerFooter alignWithMargins="0"/>
    </customSheetView>
    <customSheetView guid="{7A5BCE0F-1F1B-4E52-9652-01329CBCC77F}" scale="90" showGridLines="0">
      <selection activeCell="R13" sqref="R13:AA20"/>
      <pageMargins left="0.57999999999999996" right="0.45" top="1.1549999999999998" bottom="0.39" header="0.3" footer="0.3"/>
      <pageSetup paperSize="9" scale="80" orientation="portrait" r:id="rId12"/>
      <headerFooter alignWithMargins="0"/>
    </customSheetView>
    <customSheetView guid="{62DF5315-3D99-4C8E-BAEC-100B3280B10D}" scale="90" showGridLines="0">
      <selection activeCell="R13" sqref="R13:AA20"/>
      <pageMargins left="0.57999999999999996" right="0.45" top="1.1549999999999998" bottom="0.39" header="0.3" footer="0.3"/>
      <pageSetup paperSize="9" scale="80" orientation="portrait" r:id="rId13"/>
      <headerFooter alignWithMargins="0"/>
    </customSheetView>
    <customSheetView guid="{CAC1BF5B-64DA-4E65-B9F3-F58AF1593EA5}" scale="90" showGridLines="0" topLeftCell="A7">
      <selection activeCell="R13" sqref="R13:AA20"/>
      <pageMargins left="0.57999999999999996" right="0.45" top="1.1549999999999998" bottom="0.39" header="0.3" footer="0.3"/>
      <pageSetup paperSize="9" scale="80" orientation="portrait" r:id="rId14"/>
      <headerFooter alignWithMargins="0"/>
    </customSheetView>
    <customSheetView guid="{E4188361-4B87-4969-89CB-DD6AB944FA81}" scale="90" showGridLines="0">
      <selection activeCell="R13" sqref="R13:AA20"/>
      <pageMargins left="0.57999999999999996" right="0.45" top="1.1549999999999998" bottom="0.39" header="0.3" footer="0.3"/>
      <pageSetup paperSize="9" scale="80" orientation="portrait" r:id="rId15"/>
      <headerFooter alignWithMargins="0"/>
    </customSheetView>
    <customSheetView guid="{0001DF65-3B0F-497C-ACF5-D49EC607FD88}" scale="90" showGridLines="0">
      <selection activeCell="R13" sqref="R13:AA20"/>
      <pageMargins left="0.57999999999999996" right="0.45" top="1.1549999999999998" bottom="0.39" header="0.3" footer="0.3"/>
      <pageSetup paperSize="9" scale="80" orientation="portrait" r:id="rId16"/>
      <headerFooter alignWithMargins="0"/>
    </customSheetView>
    <customSheetView guid="{39DA2FDD-4E3D-481D-A336-9D29DBC11B08}" scale="90" showGridLines="0">
      <selection activeCell="F9" sqref="F9:AC10"/>
      <pageMargins left="0.57999999999999996" right="0.45" top="1.1549999999999998" bottom="0.39" header="0.3" footer="0.3"/>
      <pageSetup paperSize="9" scale="80" orientation="portrait" r:id="rId17"/>
      <headerFooter alignWithMargins="0"/>
    </customSheetView>
    <customSheetView guid="{95329FFD-9B66-4A76-A861-4EF913CB9438}" scale="90" showGridLines="0">
      <selection activeCell="F9" sqref="F9:AC10"/>
      <pageMargins left="0.57999999999999996" right="0.45" top="1.1549999999999998" bottom="0.39" header="0.3" footer="0.3"/>
      <pageSetup paperSize="9" scale="80" orientation="portrait" r:id="rId18"/>
      <headerFooter alignWithMargins="0"/>
    </customSheetView>
    <customSheetView guid="{F7DB7EE5-42A9-41B9-A823-ADC3C22C28DE}" scale="90" showGridLines="0">
      <selection activeCell="F9" sqref="F9:AC10"/>
      <pageMargins left="0.57999999999999996" right="0.45" top="1.1549999999999998" bottom="0.39" header="0.3" footer="0.3"/>
      <pageSetup paperSize="9" scale="80" orientation="portrait" r:id="rId19"/>
      <headerFooter alignWithMargins="0"/>
    </customSheetView>
    <customSheetView guid="{187695E8-F439-4E8B-9390-62D53A41785B}" scale="90" showGridLines="0">
      <selection activeCell="F9" sqref="F9:AC10"/>
      <pageMargins left="0.57999999999999996" right="0.45" top="1.1549999999999998" bottom="0.39" header="0.3" footer="0.3"/>
      <pageSetup paperSize="9" scale="80" orientation="portrait" r:id="rId20"/>
      <headerFooter alignWithMargins="0"/>
    </customSheetView>
    <customSheetView guid="{C3D58349-1F04-4F6C-B93C-BB0D41DB41D6}" scale="90" showGridLines="0" topLeftCell="C22">
      <selection activeCell="R13" sqref="R13:AC20"/>
      <pageMargins left="0.57999999999999996" right="0.45" top="1.1549999999999998" bottom="0.39" header="0.3" footer="0.3"/>
      <pageSetup paperSize="9" scale="80" orientation="portrait" r:id="rId21"/>
      <headerFooter alignWithMargins="0"/>
    </customSheetView>
    <customSheetView guid="{71206789-1A95-4243-B1E4-204F0D4BB0C1}" scale="90" showGridLines="0" topLeftCell="G22">
      <selection activeCell="R13" sqref="R13:AC20"/>
      <pageMargins left="0.57999999999999996" right="0.45" top="1.1549999999999998" bottom="0.39" header="0.3" footer="0.3"/>
      <pageSetup paperSize="9" scale="80" orientation="portrait" r:id="rId22"/>
      <headerFooter alignWithMargins="0"/>
    </customSheetView>
    <customSheetView guid="{DAB8803B-91D8-4FA1-8E83-BA8E4F51ECEF}" scale="90" showGridLines="0" topLeftCell="A25">
      <pageMargins left="0.57999999999999996" right="0.45" top="1.1549999999999998" bottom="0.39" header="0.3" footer="0.3"/>
      <pageSetup paperSize="9" scale="80" orientation="portrait" r:id="rId23"/>
      <headerFooter alignWithMargins="0"/>
    </customSheetView>
    <customSheetView guid="{4B06A440-0745-43CE-8047-97DB98249CF6}" scale="90" showGridLines="0" topLeftCell="A25">
      <selection activeCell="J31" sqref="J31"/>
      <pageMargins left="0.57999999999999996" right="0.45" top="1.1549999999999998" bottom="0.39" header="0.3" footer="0.3"/>
      <pageSetup paperSize="9" scale="80" orientation="portrait" r:id="rId24"/>
      <headerFooter alignWithMargins="0"/>
    </customSheetView>
    <customSheetView guid="{201C1097-0C3C-4AFA-814C-99E885BB3BA9}" scale="90" showGridLines="0" topLeftCell="A25">
      <selection activeCell="J31" sqref="J31"/>
      <pageMargins left="0.57999999999999996" right="0.45" top="1.1549999999999998" bottom="0.39" header="0.3" footer="0.3"/>
      <pageSetup paperSize="9" scale="80" orientation="portrait" r:id="rId25"/>
      <headerFooter alignWithMargins="0"/>
    </customSheetView>
    <customSheetView guid="{44F0F931-FF8F-4146-9628-099A7B02EE59}" scale="90" showGridLines="0" topLeftCell="A25">
      <selection activeCell="J31" sqref="J31"/>
      <pageMargins left="0.57999999999999996" right="0.45" top="1.1549999999999998" bottom="0.39" header="0.3" footer="0.3"/>
      <pageSetup paperSize="9" scale="80" orientation="portrait" r:id="rId26"/>
      <headerFooter alignWithMargins="0"/>
    </customSheetView>
    <customSheetView guid="{DE4F901A-4159-44A8-9F61-37E29931259E}" scale="90" showGridLines="0" topLeftCell="A25">
      <selection activeCell="J31" sqref="J31"/>
      <pageMargins left="0.57999999999999996" right="0.45" top="1.1549999999999998" bottom="0.39" header="0.3" footer="0.3"/>
      <pageSetup paperSize="9" scale="80" orientation="portrait" r:id="rId27"/>
      <headerFooter alignWithMargins="0"/>
    </customSheetView>
    <customSheetView guid="{11E60353-53A2-40FD-8DD1-6654D3943E00}" scale="90" showGridLines="0" topLeftCell="A25">
      <selection activeCell="J31" sqref="J31"/>
      <pageMargins left="0.57999999999999996" right="0.45" top="1.1549999999999998" bottom="0.39" header="0.3" footer="0.3"/>
      <pageSetup paperSize="9" scale="80" orientation="portrait" r:id="rId28"/>
      <headerFooter alignWithMargins="0"/>
    </customSheetView>
    <customSheetView guid="{D405E5B0-829D-4CFF-BABC-C1974EED185D}" scale="90" showGridLines="0" topLeftCell="A25">
      <selection activeCell="J31" sqref="J31"/>
      <pageMargins left="0.57999999999999996" right="0.45" top="1.1549999999999998" bottom="0.39" header="0.3" footer="0.3"/>
      <pageSetup paperSize="9" scale="80" orientation="portrait" r:id="rId29"/>
      <headerFooter alignWithMargins="0"/>
    </customSheetView>
  </customSheetViews>
  <mergeCells count="74">
    <mergeCell ref="AH56:AN56"/>
    <mergeCell ref="AH57:AN57"/>
    <mergeCell ref="C49:F49"/>
    <mergeCell ref="G49:N49"/>
    <mergeCell ref="S49:U51"/>
    <mergeCell ref="V49:V51"/>
    <mergeCell ref="W49:Y51"/>
    <mergeCell ref="Z49:AC51"/>
    <mergeCell ref="C50:F50"/>
    <mergeCell ref="G50:N50"/>
    <mergeCell ref="C51:F51"/>
    <mergeCell ref="G51:N51"/>
    <mergeCell ref="Z47:AC48"/>
    <mergeCell ref="C48:F48"/>
    <mergeCell ref="G48:N48"/>
    <mergeCell ref="AH54:AN54"/>
    <mergeCell ref="AH55:AN55"/>
    <mergeCell ref="C44:N44"/>
    <mergeCell ref="O44:AC44"/>
    <mergeCell ref="C45:F46"/>
    <mergeCell ref="G45:H45"/>
    <mergeCell ref="O45:R45"/>
    <mergeCell ref="S45:AC45"/>
    <mergeCell ref="G46:M46"/>
    <mergeCell ref="O46:R51"/>
    <mergeCell ref="S46:U46"/>
    <mergeCell ref="W46:Y46"/>
    <mergeCell ref="Z46:AC46"/>
    <mergeCell ref="C47:F47"/>
    <mergeCell ref="G47:N47"/>
    <mergeCell ref="S47:U48"/>
    <mergeCell ref="V47:V48"/>
    <mergeCell ref="W47:Y48"/>
    <mergeCell ref="C41:F41"/>
    <mergeCell ref="G41:N41"/>
    <mergeCell ref="O41:S41"/>
    <mergeCell ref="T41:AC41"/>
    <mergeCell ref="C42:F43"/>
    <mergeCell ref="G42:N43"/>
    <mergeCell ref="O42:S42"/>
    <mergeCell ref="T42:AC42"/>
    <mergeCell ref="O43:S43"/>
    <mergeCell ref="T43:AC43"/>
    <mergeCell ref="C39:F39"/>
    <mergeCell ref="G39:N39"/>
    <mergeCell ref="O39:S39"/>
    <mergeCell ref="T39:AC39"/>
    <mergeCell ref="C40:F40"/>
    <mergeCell ref="G40:N40"/>
    <mergeCell ref="O40:S40"/>
    <mergeCell ref="T40:AC40"/>
    <mergeCell ref="D35:E35"/>
    <mergeCell ref="C37:N37"/>
    <mergeCell ref="O37:AC37"/>
    <mergeCell ref="C38:F38"/>
    <mergeCell ref="G38:N38"/>
    <mergeCell ref="O38:S38"/>
    <mergeCell ref="T38:AC38"/>
    <mergeCell ref="R22:AC28"/>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s>
  <pageMargins left="0.57999999999999996" right="0.45" top="1.1549999999999998" bottom="0.39" header="0.3" footer="0.3"/>
  <pageSetup paperSize="9" scale="80" orientation="portrait" r:id="rId30"/>
  <headerFooter alignWithMargins="0"/>
  <drawing r:id="rId3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2"/>
  <dimension ref="A1:AL84"/>
  <sheetViews>
    <sheetView showGridLines="0" topLeftCell="L17" zoomScale="110" zoomScaleNormal="110" workbookViewId="0">
      <selection activeCell="L35" sqref="L35"/>
    </sheetView>
  </sheetViews>
  <sheetFormatPr baseColWidth="10" defaultColWidth="11.42578125" defaultRowHeight="12.75" x14ac:dyDescent="0.2"/>
  <cols>
    <col min="1" max="2" width="1.140625" customWidth="1"/>
    <col min="3" max="3" width="4.28515625" customWidth="1"/>
    <col min="4" max="4" width="5.42578125" customWidth="1"/>
    <col min="5" max="5" width="4.7109375" customWidth="1"/>
    <col min="6" max="18" width="15.710937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1255" t="s">
        <v>360</v>
      </c>
      <c r="G8" s="1256"/>
      <c r="H8" s="1256"/>
      <c r="I8" s="1256"/>
      <c r="J8" s="1256"/>
      <c r="K8" s="1256"/>
      <c r="L8" s="1256"/>
      <c r="M8" s="1256"/>
      <c r="N8" s="1256"/>
      <c r="O8" s="1256"/>
      <c r="P8" s="1257"/>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361</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1252" t="s">
        <v>191</v>
      </c>
      <c r="S12" s="1253"/>
      <c r="T12" s="1253"/>
      <c r="U12" s="1253"/>
      <c r="V12" s="1253"/>
      <c r="W12" s="1253"/>
      <c r="X12" s="1253"/>
      <c r="Y12" s="1253"/>
      <c r="Z12" s="1253"/>
      <c r="AA12" s="1254"/>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47" t="s">
        <v>1048</v>
      </c>
      <c r="S13" s="1148"/>
      <c r="T13" s="1148"/>
      <c r="U13" s="1148"/>
      <c r="V13" s="1148"/>
      <c r="W13" s="1148"/>
      <c r="X13" s="1148"/>
      <c r="Y13" s="1148"/>
      <c r="Z13" s="1148"/>
      <c r="AA13" s="1149"/>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50"/>
      <c r="S14" s="1151"/>
      <c r="T14" s="1151"/>
      <c r="U14" s="1151"/>
      <c r="V14" s="1151"/>
      <c r="W14" s="1151"/>
      <c r="X14" s="1151"/>
      <c r="Y14" s="1151"/>
      <c r="Z14" s="1151"/>
      <c r="AA14" s="1152"/>
      <c r="AB14" s="5"/>
      <c r="AE14" s="18"/>
      <c r="AF14" s="18"/>
      <c r="AG14" s="18"/>
      <c r="AH14" s="18"/>
      <c r="AI14" s="18"/>
      <c r="AJ14" s="18"/>
      <c r="AK14" s="18"/>
      <c r="AL14" s="18"/>
    </row>
    <row r="15" spans="2:38" ht="30.75" customHeight="1" x14ac:dyDescent="0.2">
      <c r="B15" s="4"/>
      <c r="C15" s="6"/>
      <c r="D15" s="7"/>
      <c r="E15" s="7"/>
      <c r="F15" s="7"/>
      <c r="G15" s="7"/>
      <c r="H15" s="7"/>
      <c r="I15" s="7"/>
      <c r="J15" s="7"/>
      <c r="K15" s="7"/>
      <c r="L15" s="7"/>
      <c r="M15" s="7"/>
      <c r="N15" s="7"/>
      <c r="O15" s="7"/>
      <c r="P15" s="7"/>
      <c r="Q15" s="7"/>
      <c r="R15" s="1150"/>
      <c r="S15" s="1151"/>
      <c r="T15" s="1151"/>
      <c r="U15" s="1151"/>
      <c r="V15" s="1151"/>
      <c r="W15" s="1151"/>
      <c r="X15" s="1151"/>
      <c r="Y15" s="1151"/>
      <c r="Z15" s="1151"/>
      <c r="AA15" s="115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50"/>
      <c r="S16" s="1151"/>
      <c r="T16" s="1151"/>
      <c r="U16" s="1151"/>
      <c r="V16" s="1151"/>
      <c r="W16" s="1151"/>
      <c r="X16" s="1151"/>
      <c r="Y16" s="1151"/>
      <c r="Z16" s="1151"/>
      <c r="AA16" s="115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50"/>
      <c r="S17" s="1151"/>
      <c r="T17" s="1151"/>
      <c r="U17" s="1151"/>
      <c r="V17" s="1151"/>
      <c r="W17" s="1151"/>
      <c r="X17" s="1151"/>
      <c r="Y17" s="1151"/>
      <c r="Z17" s="1151"/>
      <c r="AA17" s="1152"/>
      <c r="AB17" s="5"/>
      <c r="AE17" s="18"/>
      <c r="AF17" s="18"/>
      <c r="AG17" s="18"/>
      <c r="AH17" s="18"/>
      <c r="AI17" s="18"/>
      <c r="AJ17" s="18"/>
      <c r="AK17" s="18"/>
      <c r="AL17" s="18"/>
    </row>
    <row r="18" spans="2:38" ht="27.75" customHeight="1" x14ac:dyDescent="0.2">
      <c r="B18" s="4"/>
      <c r="C18" s="6"/>
      <c r="D18" s="7"/>
      <c r="E18" s="7"/>
      <c r="F18" s="7"/>
      <c r="G18" s="7"/>
      <c r="H18" s="7"/>
      <c r="I18" s="7"/>
      <c r="J18" s="7"/>
      <c r="K18" s="7"/>
      <c r="L18" s="7"/>
      <c r="M18" s="7"/>
      <c r="N18" s="7"/>
      <c r="O18" s="7"/>
      <c r="P18" s="7"/>
      <c r="Q18" s="7"/>
      <c r="R18" s="1150"/>
      <c r="S18" s="1151"/>
      <c r="T18" s="1151"/>
      <c r="U18" s="1151"/>
      <c r="V18" s="1151"/>
      <c r="W18" s="1151"/>
      <c r="X18" s="1151"/>
      <c r="Y18" s="1151"/>
      <c r="Z18" s="1151"/>
      <c r="AA18" s="115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50"/>
      <c r="S19" s="1151"/>
      <c r="T19" s="1151"/>
      <c r="U19" s="1151"/>
      <c r="V19" s="1151"/>
      <c r="W19" s="1151"/>
      <c r="X19" s="1151"/>
      <c r="Y19" s="1151"/>
      <c r="Z19" s="1151"/>
      <c r="AA19" s="115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53"/>
      <c r="S20" s="1154"/>
      <c r="T20" s="1154"/>
      <c r="U20" s="1154"/>
      <c r="V20" s="1154"/>
      <c r="W20" s="1154"/>
      <c r="X20" s="1154"/>
      <c r="Y20" s="1154"/>
      <c r="Z20" s="1154"/>
      <c r="AA20" s="115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33" customHeight="1" x14ac:dyDescent="0.2">
      <c r="B22" s="4"/>
      <c r="C22" s="6"/>
      <c r="D22" s="7"/>
      <c r="E22" s="7"/>
      <c r="F22" s="7"/>
      <c r="G22" s="7"/>
      <c r="H22" s="7"/>
      <c r="I22" s="7"/>
      <c r="J22" s="7"/>
      <c r="K22" s="7"/>
      <c r="L22" s="7"/>
      <c r="M22" s="7"/>
      <c r="N22" s="7"/>
      <c r="O22" s="7"/>
      <c r="P22" s="7"/>
      <c r="Q22" s="7"/>
      <c r="R22" s="1258" t="s">
        <v>1047</v>
      </c>
      <c r="S22" s="1259"/>
      <c r="T22" s="1259"/>
      <c r="U22" s="1259"/>
      <c r="V22" s="1259"/>
      <c r="W22" s="1259"/>
      <c r="X22" s="1259"/>
      <c r="Y22" s="1259"/>
      <c r="Z22" s="1259"/>
      <c r="AA22" s="1260"/>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1261"/>
      <c r="S23" s="1262"/>
      <c r="T23" s="1262"/>
      <c r="U23" s="1262"/>
      <c r="V23" s="1262"/>
      <c r="W23" s="1262"/>
      <c r="X23" s="1262"/>
      <c r="Y23" s="1262"/>
      <c r="Z23" s="1262"/>
      <c r="AA23" s="1263"/>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1261"/>
      <c r="S24" s="1262"/>
      <c r="T24" s="1262"/>
      <c r="U24" s="1262"/>
      <c r="V24" s="1262"/>
      <c r="W24" s="1262"/>
      <c r="X24" s="1262"/>
      <c r="Y24" s="1262"/>
      <c r="Z24" s="1262"/>
      <c r="AA24" s="1263"/>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261"/>
      <c r="S25" s="1262"/>
      <c r="T25" s="1262"/>
      <c r="U25" s="1262"/>
      <c r="V25" s="1262"/>
      <c r="W25" s="1262"/>
      <c r="X25" s="1262"/>
      <c r="Y25" s="1262"/>
      <c r="Z25" s="1262"/>
      <c r="AA25" s="1263"/>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1261"/>
      <c r="S26" s="1262"/>
      <c r="T26" s="1262"/>
      <c r="U26" s="1262"/>
      <c r="V26" s="1262"/>
      <c r="W26" s="1262"/>
      <c r="X26" s="1262"/>
      <c r="Y26" s="1262"/>
      <c r="Z26" s="1262"/>
      <c r="AA26" s="1263"/>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1261"/>
      <c r="S27" s="1262"/>
      <c r="T27" s="1262"/>
      <c r="U27" s="1262"/>
      <c r="V27" s="1262"/>
      <c r="W27" s="1262"/>
      <c r="X27" s="1262"/>
      <c r="Y27" s="1262"/>
      <c r="Z27" s="1262"/>
      <c r="AA27" s="1263"/>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1264"/>
      <c r="S28" s="1265"/>
      <c r="T28" s="1265"/>
      <c r="U28" s="1265"/>
      <c r="V28" s="1265"/>
      <c r="W28" s="1265"/>
      <c r="X28" s="1265"/>
      <c r="Y28" s="1265"/>
      <c r="Z28" s="1265"/>
      <c r="AA28" s="1266"/>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8"/>
      <c r="AA30" s="5"/>
      <c r="AD30" s="18"/>
      <c r="AE30" s="18"/>
      <c r="AF30" s="18"/>
      <c r="AG30" s="18"/>
      <c r="AH30" s="18"/>
      <c r="AI30" s="18"/>
      <c r="AJ30" s="18"/>
      <c r="AK30" s="18"/>
    </row>
    <row r="31" spans="2:38" ht="22.5" customHeight="1" x14ac:dyDescent="0.2">
      <c r="B31" s="4"/>
      <c r="C31" s="6"/>
      <c r="D31" s="70" t="s">
        <v>16</v>
      </c>
      <c r="E31" s="71"/>
      <c r="F31" s="142">
        <f>INDICADORES!H103</f>
        <v>778234192</v>
      </c>
      <c r="G31" s="142">
        <f>INDICADORES!K103</f>
        <v>2471134730.1500001</v>
      </c>
      <c r="H31" s="142">
        <f>INDICADORES!N103</f>
        <v>1188977463</v>
      </c>
      <c r="I31" s="142">
        <f>INDICADORES!T103</f>
        <v>1829739847</v>
      </c>
      <c r="J31" s="142">
        <f>INDICADORES!W103</f>
        <v>2227590028.5</v>
      </c>
      <c r="K31" s="142">
        <f>INDICADORES!Z103</f>
        <v>1614378850</v>
      </c>
      <c r="L31" s="142">
        <f>INDICADORES!AF103</f>
        <v>2085307395</v>
      </c>
      <c r="M31" s="142">
        <f>INDICADORES!AI103</f>
        <v>1796313465</v>
      </c>
      <c r="N31" s="142">
        <f>INDICADORES!AL103</f>
        <v>2034285366</v>
      </c>
      <c r="O31" s="142">
        <f>INDICADORES!AR103</f>
        <v>2692214755</v>
      </c>
      <c r="P31" s="142">
        <f>INDICADORES!AU103</f>
        <v>1550019874.3</v>
      </c>
      <c r="Q31" s="142">
        <f>INDICADORES!AX103</f>
        <v>3233228752</v>
      </c>
      <c r="R31" s="144">
        <f>SUM(F31:Q31)</f>
        <v>23501424717.950001</v>
      </c>
      <c r="U31" s="7"/>
      <c r="V31" s="7"/>
      <c r="W31" s="7"/>
      <c r="X31" s="7"/>
      <c r="Y31" s="7"/>
      <c r="Z31" s="8"/>
      <c r="AA31" s="5"/>
      <c r="AD31" s="18"/>
      <c r="AE31" s="18"/>
      <c r="AF31" s="18"/>
      <c r="AG31" s="18"/>
      <c r="AH31" s="18"/>
      <c r="AI31" s="18"/>
      <c r="AJ31" s="18"/>
      <c r="AK31" s="18"/>
    </row>
    <row r="32" spans="2:38" ht="22.5" customHeight="1" x14ac:dyDescent="0.2">
      <c r="B32" s="4"/>
      <c r="C32" s="6"/>
      <c r="D32" s="70" t="s">
        <v>18</v>
      </c>
      <c r="E32" s="71"/>
      <c r="F32" s="142" t="s">
        <v>168</v>
      </c>
      <c r="G32" s="142" t="s">
        <v>168</v>
      </c>
      <c r="H32" s="142" t="s">
        <v>168</v>
      </c>
      <c r="I32" s="142" t="s">
        <v>168</v>
      </c>
      <c r="J32" s="142" t="s">
        <v>168</v>
      </c>
      <c r="K32" s="142" t="s">
        <v>168</v>
      </c>
      <c r="L32" s="142" t="s">
        <v>168</v>
      </c>
      <c r="M32" s="142" t="s">
        <v>168</v>
      </c>
      <c r="N32" s="142" t="s">
        <v>168</v>
      </c>
      <c r="O32" s="142" t="s">
        <v>168</v>
      </c>
      <c r="P32" s="142" t="s">
        <v>168</v>
      </c>
      <c r="Q32" s="142" t="s">
        <v>168</v>
      </c>
      <c r="R32" s="144">
        <f>SUM(F32:Q32)</f>
        <v>0</v>
      </c>
      <c r="U32" s="7"/>
      <c r="V32" s="7"/>
      <c r="W32" s="7"/>
      <c r="X32" s="7"/>
      <c r="Y32" s="7"/>
      <c r="Z32" s="8"/>
      <c r="AA32" s="5"/>
      <c r="AD32" s="18"/>
      <c r="AE32" s="18"/>
      <c r="AF32" s="18"/>
      <c r="AG32" s="18"/>
      <c r="AH32" s="18"/>
      <c r="AI32" s="18"/>
      <c r="AJ32" s="18"/>
      <c r="AK32" s="18"/>
    </row>
    <row r="33" spans="2:38" ht="22.5" customHeight="1" thickBot="1" x14ac:dyDescent="0.25">
      <c r="B33" s="4"/>
      <c r="C33" s="6"/>
      <c r="D33" s="48" t="s">
        <v>692</v>
      </c>
      <c r="E33" s="72"/>
      <c r="F33" s="143">
        <f>F31</f>
        <v>778234192</v>
      </c>
      <c r="G33" s="143">
        <f t="shared" ref="G33:Q33" si="0">G31</f>
        <v>2471134730.1500001</v>
      </c>
      <c r="H33" s="143">
        <f t="shared" si="0"/>
        <v>1188977463</v>
      </c>
      <c r="I33" s="143">
        <f t="shared" si="0"/>
        <v>1829739847</v>
      </c>
      <c r="J33" s="143">
        <f t="shared" si="0"/>
        <v>2227590028.5</v>
      </c>
      <c r="K33" s="143">
        <f t="shared" si="0"/>
        <v>1614378850</v>
      </c>
      <c r="L33" s="143">
        <f t="shared" si="0"/>
        <v>2085307395</v>
      </c>
      <c r="M33" s="143">
        <f t="shared" si="0"/>
        <v>1796313465</v>
      </c>
      <c r="N33" s="143">
        <f t="shared" si="0"/>
        <v>2034285366</v>
      </c>
      <c r="O33" s="143">
        <f t="shared" si="0"/>
        <v>2692214755</v>
      </c>
      <c r="P33" s="143">
        <f t="shared" si="0"/>
        <v>1550019874.3</v>
      </c>
      <c r="Q33" s="143">
        <f t="shared" si="0"/>
        <v>3233228752</v>
      </c>
      <c r="R33" s="144">
        <f>SUM(F33:Q33)</f>
        <v>23501424717.950001</v>
      </c>
      <c r="U33" s="98">
        <f>AVERAGE(F33,G33,H33,I33,J33,K33,L33,M33,N33,O33,P33,Q33)</f>
        <v>1958452059.8291667</v>
      </c>
      <c r="V33" s="7"/>
      <c r="W33" s="7"/>
      <c r="X33" s="7"/>
      <c r="Y33" s="7"/>
      <c r="Z33" s="8"/>
      <c r="AA33" s="5"/>
      <c r="AD33" s="18"/>
      <c r="AE33" s="18"/>
      <c r="AF33" s="18"/>
      <c r="AG33" s="18"/>
      <c r="AH33" s="18"/>
      <c r="AI33" s="18"/>
      <c r="AJ33" s="18"/>
      <c r="AK33" s="18"/>
    </row>
    <row r="34" spans="2:38" ht="18.75" customHeight="1" thickBot="1" x14ac:dyDescent="0.25">
      <c r="B34" s="4"/>
      <c r="C34" s="6"/>
      <c r="D34" s="48" t="s">
        <v>651</v>
      </c>
      <c r="E34" s="58"/>
      <c r="F34" s="284">
        <v>1193663515</v>
      </c>
      <c r="G34" s="284">
        <v>1236443636</v>
      </c>
      <c r="H34" s="284">
        <v>1316851352</v>
      </c>
      <c r="I34" s="284">
        <v>1254468326</v>
      </c>
      <c r="J34" s="284">
        <v>1383071570</v>
      </c>
      <c r="K34" s="284">
        <v>1297142200</v>
      </c>
      <c r="L34" s="284">
        <v>1542865640</v>
      </c>
      <c r="M34" s="284">
        <v>1428607597</v>
      </c>
      <c r="N34" s="284">
        <v>1337456764</v>
      </c>
      <c r="O34" s="284">
        <v>1345715293</v>
      </c>
      <c r="P34" s="284">
        <v>1166130032</v>
      </c>
      <c r="Q34" s="284">
        <v>2388935787</v>
      </c>
      <c r="R34" s="284">
        <f>SUM(F34:Q34)</f>
        <v>16891351712</v>
      </c>
      <c r="U34" s="7"/>
      <c r="V34" s="7"/>
      <c r="W34" s="7"/>
      <c r="X34" s="7"/>
      <c r="Y34" s="7"/>
      <c r="Z34" s="8"/>
      <c r="AA34" s="5"/>
      <c r="AD34" s="18"/>
      <c r="AE34" s="18"/>
      <c r="AF34" s="18"/>
      <c r="AG34" s="18"/>
      <c r="AH34" s="18"/>
      <c r="AI34" s="18"/>
      <c r="AJ34" s="18"/>
      <c r="AK34" s="18"/>
    </row>
    <row r="35" spans="2:38" ht="15.75" customHeight="1" x14ac:dyDescent="0.2">
      <c r="B35" s="4"/>
      <c r="C35" s="6"/>
      <c r="D35" s="809" t="s">
        <v>254</v>
      </c>
      <c r="E35" s="810"/>
      <c r="F35" s="284">
        <v>1330253763.9166667</v>
      </c>
      <c r="G35" s="284">
        <v>1330253763.9166667</v>
      </c>
      <c r="H35" s="284">
        <v>1330253763.9166667</v>
      </c>
      <c r="I35" s="284">
        <v>1330253763.9166667</v>
      </c>
      <c r="J35" s="284">
        <v>1330253763.9166667</v>
      </c>
      <c r="K35" s="284">
        <v>1330253763.9166667</v>
      </c>
      <c r="L35" s="284">
        <v>1330253763.9166667</v>
      </c>
      <c r="M35" s="284">
        <v>1330253763.9166667</v>
      </c>
      <c r="N35" s="284">
        <v>1330253763.9166667</v>
      </c>
      <c r="O35" s="284">
        <v>1330253763.9166667</v>
      </c>
      <c r="P35" s="284">
        <v>1330253763.9166667</v>
      </c>
      <c r="Q35" s="284">
        <v>1330253763.9166667</v>
      </c>
      <c r="R35" s="284">
        <f>SUM(F35:Q35)</f>
        <v>15963045166.999998</v>
      </c>
      <c r="U35" s="7"/>
      <c r="V35" s="7"/>
      <c r="W35" s="7"/>
      <c r="X35" s="7"/>
      <c r="Y35" s="7"/>
      <c r="Z35" s="8"/>
      <c r="AA35" s="5"/>
      <c r="AD35" s="18"/>
      <c r="AE35" s="18"/>
      <c r="AF35" s="18"/>
      <c r="AG35" s="18"/>
      <c r="AH35" s="18"/>
      <c r="AI35" s="18"/>
      <c r="AJ35" s="18"/>
      <c r="AK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362</v>
      </c>
      <c r="H38" s="1128"/>
      <c r="I38" s="1128"/>
      <c r="J38" s="1128"/>
      <c r="K38" s="1128"/>
      <c r="L38" s="1128"/>
      <c r="M38" s="1128"/>
      <c r="N38" s="1129"/>
      <c r="O38" s="1064" t="s">
        <v>17</v>
      </c>
      <c r="P38" s="1065"/>
      <c r="Q38" s="1065"/>
      <c r="R38" s="1065"/>
      <c r="S38" s="1065"/>
      <c r="T38" s="948"/>
      <c r="U38" s="948"/>
      <c r="V38" s="948"/>
      <c r="W38" s="948"/>
      <c r="X38" s="948"/>
      <c r="Y38" s="948"/>
      <c r="Z38" s="948"/>
      <c r="AA38" s="949"/>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948"/>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1193</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1181</v>
      </c>
      <c r="H41" s="861"/>
      <c r="I41" s="861"/>
      <c r="J41" s="861"/>
      <c r="K41" s="861"/>
      <c r="L41" s="861"/>
      <c r="M41" s="861"/>
      <c r="N41" s="1101"/>
      <c r="O41" s="865" t="s">
        <v>24</v>
      </c>
      <c r="P41" s="866"/>
      <c r="Q41" s="866"/>
      <c r="R41" s="866"/>
      <c r="S41" s="866"/>
      <c r="T41" s="948"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948"/>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8" t="s">
        <v>1194</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r19P7+jebzaOlNdzETKh+Ap8hetMNEa6d5uzdtgEy5l+lizj/cLmUCXmi2JWke/5XnVIOcJh8GG6DsPaek7bYQ==" saltValue="OWvNouYVldAnyqgV0xBLDw==" spinCount="100000" sheet="1" objects="1" scenarios="1"/>
  <customSheetViews>
    <customSheetView guid="{9C949C4D-EB11-4549-99F8-6A6E19FEDD35}" scale="110" showGridLines="0" topLeftCell="H20">
      <selection activeCell="L35" sqref="L35"/>
      <pageMargins left="0.5" right="0.43" top="1.04" bottom="0.45" header="0.31496062992125984" footer="0.31496062992125984"/>
      <pageSetup paperSize="9" scale="76" orientation="portrait" r:id="rId1"/>
      <headerFooter alignWithMargins="0"/>
    </customSheetView>
    <customSheetView guid="{B4BD0B13-0F90-4B98-B77F-542E51A48189}" showGridLines="0" topLeftCell="L2">
      <selection activeCell="P33" sqref="P33"/>
      <pageMargins left="0.5" right="0.43" top="1.04" bottom="0.45" header="0.31496062992125984" footer="0.31496062992125984"/>
      <pageSetup paperSize="9" scale="76" orientation="portrait" r:id="rId2"/>
      <headerFooter alignWithMargins="0"/>
    </customSheetView>
    <customSheetView guid="{1132D6BB-BD35-469F-BF41-A86B335BD97B}" showGridLines="0" topLeftCell="L2">
      <selection activeCell="P33" sqref="P33"/>
      <pageMargins left="0.5" right="0.43" top="1.04" bottom="0.45" header="0.31496062992125984" footer="0.31496062992125984"/>
      <pageSetup paperSize="9" scale="76" orientation="portrait" r:id="rId3"/>
      <headerFooter alignWithMargins="0"/>
    </customSheetView>
    <customSheetView guid="{A5C6589E-C55F-4BEC-9ECE-919FCABF52F8}" showGridLines="0" topLeftCell="L2">
      <selection activeCell="P33" sqref="P33"/>
      <pageMargins left="0.5" right="0.43" top="1.04" bottom="0.45" header="0.31496062992125984" footer="0.31496062992125984"/>
      <pageSetup paperSize="9" scale="76" orientation="portrait" r:id="rId4"/>
      <headerFooter alignWithMargins="0"/>
    </customSheetView>
    <customSheetView guid="{01A85145-F11B-4D07-813B-8A8758CDD710}" showGridLines="0" topLeftCell="L2">
      <selection activeCell="P33" sqref="P33"/>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19">
      <selection activeCell="G50" sqref="G50:N50"/>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19">
      <selection activeCell="G50" sqref="G50:N50"/>
      <pageMargins left="0.5" right="0.43" top="1.04" bottom="0.45" header="0.31496062992125984" footer="0.31496062992125984"/>
      <pageSetup paperSize="9" scale="76" orientation="portrait" r:id="rId7"/>
      <headerFooter alignWithMargins="0"/>
    </customSheetView>
    <customSheetView guid="{8381FC96-6810-4EAA-ACD8-B607E0FD2281}" showGridLines="0" topLeftCell="A19">
      <selection activeCell="G50" sqref="G50:N5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50" sqref="G50:N5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G19">
      <selection activeCell="R13" sqref="R13:AA20"/>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G19">
      <selection activeCell="R13" sqref="R13:AA20"/>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M1">
      <selection activeCell="R13" sqref="R13:AA20"/>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M1">
      <selection activeCell="R13" sqref="R13:AA20"/>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M1">
      <selection activeCell="R13" sqref="R13:AA20"/>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M1">
      <selection activeCell="R13" sqref="R13:AA20"/>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M1">
      <selection activeCell="R13" sqref="R13:AA20"/>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50" sqref="G50:N50"/>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A19">
      <selection activeCell="G50" sqref="G50:N5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19">
      <selection activeCell="G50" sqref="G50:N50"/>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19">
      <selection activeCell="G50" sqref="G50:N5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L2">
      <selection activeCell="P33" sqref="P33"/>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L2">
      <selection activeCell="P33" sqref="P33"/>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L2">
      <selection activeCell="P33" sqref="P33"/>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L2">
      <selection activeCell="P33" sqref="P33"/>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L2">
      <selection activeCell="P33" sqref="P33"/>
      <pageMargins left="0.5" right="0.43" top="1.04" bottom="0.45" header="0.31496062992125984" footer="0.31496062992125984"/>
      <pageSetup paperSize="9" scale="76" orientation="portrait" r:id="rId29"/>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9:AL39"/>
    <mergeCell ref="C37:N37"/>
    <mergeCell ref="O37:AA37"/>
    <mergeCell ref="D35:E35"/>
    <mergeCell ref="R22:AA28"/>
    <mergeCell ref="AF38:AL38"/>
    <mergeCell ref="C38:F38"/>
    <mergeCell ref="G38:N38"/>
    <mergeCell ref="O38:S38"/>
    <mergeCell ref="T38:AA38"/>
    <mergeCell ref="C39:F39"/>
    <mergeCell ref="G39:N39"/>
    <mergeCell ref="O39:S39"/>
    <mergeCell ref="T39:AA39"/>
    <mergeCell ref="R21:AA21"/>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L84"/>
  <sheetViews>
    <sheetView showGridLines="0" topLeftCell="N27" zoomScale="120" zoomScaleNormal="120" workbookViewId="0">
      <selection activeCell="Q31" sqref="Q31"/>
    </sheetView>
  </sheetViews>
  <sheetFormatPr baseColWidth="10" defaultColWidth="11.42578125" defaultRowHeight="12.75" x14ac:dyDescent="0.2"/>
  <cols>
    <col min="1" max="2" width="1.140625" customWidth="1"/>
    <col min="3" max="3" width="4.28515625" customWidth="1"/>
    <col min="4" max="4" width="5.42578125" customWidth="1"/>
    <col min="5" max="5" width="4.7109375" customWidth="1"/>
    <col min="6" max="18" width="15.710937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1255" t="s">
        <v>420</v>
      </c>
      <c r="G8" s="1256"/>
      <c r="H8" s="1256"/>
      <c r="I8" s="1256"/>
      <c r="J8" s="1256"/>
      <c r="K8" s="1256"/>
      <c r="L8" s="1256"/>
      <c r="M8" s="1256"/>
      <c r="N8" s="1256"/>
      <c r="O8" s="1256"/>
      <c r="P8" s="1257"/>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117" t="s">
        <v>421</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1252" t="s">
        <v>191</v>
      </c>
      <c r="S12" s="1253"/>
      <c r="T12" s="1253"/>
      <c r="U12" s="1253"/>
      <c r="V12" s="1253"/>
      <c r="W12" s="1253"/>
      <c r="X12" s="1253"/>
      <c r="Y12" s="1253"/>
      <c r="Z12" s="1253"/>
      <c r="AA12" s="1254"/>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47" t="s">
        <v>1049</v>
      </c>
      <c r="S13" s="1148"/>
      <c r="T13" s="1148"/>
      <c r="U13" s="1148"/>
      <c r="V13" s="1148"/>
      <c r="W13" s="1148"/>
      <c r="X13" s="1148"/>
      <c r="Y13" s="1148"/>
      <c r="Z13" s="1148"/>
      <c r="AA13" s="1149"/>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50"/>
      <c r="S14" s="1151"/>
      <c r="T14" s="1151"/>
      <c r="U14" s="1151"/>
      <c r="V14" s="1151"/>
      <c r="W14" s="1151"/>
      <c r="X14" s="1151"/>
      <c r="Y14" s="1151"/>
      <c r="Z14" s="1151"/>
      <c r="AA14" s="1152"/>
      <c r="AB14" s="5"/>
      <c r="AE14" s="18"/>
      <c r="AF14" s="18"/>
      <c r="AG14" s="18"/>
      <c r="AH14" s="18"/>
      <c r="AI14" s="18"/>
      <c r="AJ14" s="18"/>
      <c r="AK14" s="18"/>
      <c r="AL14" s="18"/>
    </row>
    <row r="15" spans="2:38" ht="30.75" customHeight="1" x14ac:dyDescent="0.2">
      <c r="B15" s="4"/>
      <c r="C15" s="6"/>
      <c r="D15" s="7"/>
      <c r="E15" s="7"/>
      <c r="F15" s="7"/>
      <c r="G15" s="7"/>
      <c r="H15" s="7"/>
      <c r="I15" s="7"/>
      <c r="J15" s="7"/>
      <c r="K15" s="7"/>
      <c r="L15" s="7"/>
      <c r="M15" s="7"/>
      <c r="N15" s="7"/>
      <c r="O15" s="7"/>
      <c r="P15" s="7"/>
      <c r="Q15" s="7"/>
      <c r="R15" s="1150"/>
      <c r="S15" s="1151"/>
      <c r="T15" s="1151"/>
      <c r="U15" s="1151"/>
      <c r="V15" s="1151"/>
      <c r="W15" s="1151"/>
      <c r="X15" s="1151"/>
      <c r="Y15" s="1151"/>
      <c r="Z15" s="1151"/>
      <c r="AA15" s="115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50"/>
      <c r="S16" s="1151"/>
      <c r="T16" s="1151"/>
      <c r="U16" s="1151"/>
      <c r="V16" s="1151"/>
      <c r="W16" s="1151"/>
      <c r="X16" s="1151"/>
      <c r="Y16" s="1151"/>
      <c r="Z16" s="1151"/>
      <c r="AA16" s="115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50"/>
      <c r="S17" s="1151"/>
      <c r="T17" s="1151"/>
      <c r="U17" s="1151"/>
      <c r="V17" s="1151"/>
      <c r="W17" s="1151"/>
      <c r="X17" s="1151"/>
      <c r="Y17" s="1151"/>
      <c r="Z17" s="1151"/>
      <c r="AA17" s="1152"/>
      <c r="AB17" s="5"/>
      <c r="AE17" s="18"/>
      <c r="AF17" s="18"/>
      <c r="AG17" s="18"/>
      <c r="AH17" s="18"/>
      <c r="AI17" s="18"/>
      <c r="AJ17" s="18"/>
      <c r="AK17" s="18"/>
      <c r="AL17" s="18"/>
    </row>
    <row r="18" spans="2:38" ht="27.75" customHeight="1" x14ac:dyDescent="0.2">
      <c r="B18" s="4"/>
      <c r="C18" s="6"/>
      <c r="D18" s="7"/>
      <c r="E18" s="7"/>
      <c r="F18" s="7"/>
      <c r="G18" s="7"/>
      <c r="H18" s="7"/>
      <c r="I18" s="7"/>
      <c r="J18" s="7"/>
      <c r="K18" s="7"/>
      <c r="L18" s="7"/>
      <c r="M18" s="7"/>
      <c r="N18" s="7"/>
      <c r="O18" s="7"/>
      <c r="P18" s="7"/>
      <c r="Q18" s="7"/>
      <c r="R18" s="1150"/>
      <c r="S18" s="1151"/>
      <c r="T18" s="1151"/>
      <c r="U18" s="1151"/>
      <c r="V18" s="1151"/>
      <c r="W18" s="1151"/>
      <c r="X18" s="1151"/>
      <c r="Y18" s="1151"/>
      <c r="Z18" s="1151"/>
      <c r="AA18" s="115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50"/>
      <c r="S19" s="1151"/>
      <c r="T19" s="1151"/>
      <c r="U19" s="1151"/>
      <c r="V19" s="1151"/>
      <c r="W19" s="1151"/>
      <c r="X19" s="1151"/>
      <c r="Y19" s="1151"/>
      <c r="Z19" s="1151"/>
      <c r="AA19" s="115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53"/>
      <c r="S20" s="1154"/>
      <c r="T20" s="1154"/>
      <c r="U20" s="1154"/>
      <c r="V20" s="1154"/>
      <c r="W20" s="1154"/>
      <c r="X20" s="1154"/>
      <c r="Y20" s="1154"/>
      <c r="Z20" s="1154"/>
      <c r="AA20" s="115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33" customHeight="1" x14ac:dyDescent="0.2">
      <c r="B22" s="4"/>
      <c r="C22" s="6"/>
      <c r="D22" s="7"/>
      <c r="E22" s="7"/>
      <c r="F22" s="7"/>
      <c r="G22" s="7"/>
      <c r="H22" s="7"/>
      <c r="I22" s="7"/>
      <c r="J22" s="7"/>
      <c r="K22" s="7"/>
      <c r="L22" s="7"/>
      <c r="M22" s="7"/>
      <c r="N22" s="7"/>
      <c r="O22" s="7"/>
      <c r="P22" s="7"/>
      <c r="Q22" s="7"/>
      <c r="R22" s="1164" t="s">
        <v>994</v>
      </c>
      <c r="S22" s="1165"/>
      <c r="T22" s="1165"/>
      <c r="U22" s="1165"/>
      <c r="V22" s="1165"/>
      <c r="W22" s="1165"/>
      <c r="X22" s="1165"/>
      <c r="Y22" s="1165"/>
      <c r="Z22" s="1165"/>
      <c r="AA22" s="1166"/>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1167"/>
      <c r="S23" s="1168"/>
      <c r="T23" s="1168"/>
      <c r="U23" s="1168"/>
      <c r="V23" s="1168"/>
      <c r="W23" s="1168"/>
      <c r="X23" s="1168"/>
      <c r="Y23" s="1168"/>
      <c r="Z23" s="1168"/>
      <c r="AA23" s="1169"/>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1167"/>
      <c r="S24" s="1168"/>
      <c r="T24" s="1168"/>
      <c r="U24" s="1168"/>
      <c r="V24" s="1168"/>
      <c r="W24" s="1168"/>
      <c r="X24" s="1168"/>
      <c r="Y24" s="1168"/>
      <c r="Z24" s="1168"/>
      <c r="AA24" s="1169"/>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167"/>
      <c r="S25" s="1168"/>
      <c r="T25" s="1168"/>
      <c r="U25" s="1168"/>
      <c r="V25" s="1168"/>
      <c r="W25" s="1168"/>
      <c r="X25" s="1168"/>
      <c r="Y25" s="1168"/>
      <c r="Z25" s="1168"/>
      <c r="AA25" s="1169"/>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1167"/>
      <c r="S26" s="1168"/>
      <c r="T26" s="1168"/>
      <c r="U26" s="1168"/>
      <c r="V26" s="1168"/>
      <c r="W26" s="1168"/>
      <c r="X26" s="1168"/>
      <c r="Y26" s="1168"/>
      <c r="Z26" s="1168"/>
      <c r="AA26" s="1169"/>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1167"/>
      <c r="S27" s="1168"/>
      <c r="T27" s="1168"/>
      <c r="U27" s="1168"/>
      <c r="V27" s="1168"/>
      <c r="W27" s="1168"/>
      <c r="X27" s="1168"/>
      <c r="Y27" s="1168"/>
      <c r="Z27" s="1168"/>
      <c r="AA27" s="1169"/>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1170"/>
      <c r="S28" s="1171"/>
      <c r="T28" s="1171"/>
      <c r="U28" s="1171"/>
      <c r="V28" s="1171"/>
      <c r="W28" s="1171"/>
      <c r="X28" s="1171"/>
      <c r="Y28" s="1171"/>
      <c r="Z28" s="1171"/>
      <c r="AA28" s="1172"/>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8"/>
      <c r="AA30" s="5"/>
      <c r="AD30" s="18"/>
      <c r="AE30" s="18"/>
      <c r="AF30" s="18"/>
      <c r="AG30" s="18"/>
      <c r="AH30" s="18"/>
      <c r="AI30" s="18"/>
      <c r="AJ30" s="18"/>
      <c r="AK30" s="18"/>
    </row>
    <row r="31" spans="2:38" ht="22.5" customHeight="1" x14ac:dyDescent="0.2">
      <c r="B31" s="4"/>
      <c r="C31" s="6"/>
      <c r="D31" s="70" t="s">
        <v>16</v>
      </c>
      <c r="E31" s="71"/>
      <c r="F31" s="142">
        <f>INDICADORES!H104</f>
        <v>622804257</v>
      </c>
      <c r="G31" s="142">
        <f>INDICADORES!K104</f>
        <v>1200491308</v>
      </c>
      <c r="H31" s="142">
        <f>INDICADORES!N104</f>
        <v>1072706736</v>
      </c>
      <c r="I31" s="142">
        <f>INDICADORES!T104</f>
        <v>582746817</v>
      </c>
      <c r="J31" s="142">
        <f>INDICADORES!W104</f>
        <v>707308611</v>
      </c>
      <c r="K31" s="142">
        <f>INDICADORES!Z104</f>
        <v>1540444355</v>
      </c>
      <c r="L31" s="142">
        <f>INDICADORES!AF104</f>
        <v>774553560</v>
      </c>
      <c r="M31" s="142">
        <f>INDICADORES!AI104</f>
        <v>767971021</v>
      </c>
      <c r="N31" s="142">
        <f>INDICADORES!AL104</f>
        <v>932196745</v>
      </c>
      <c r="O31" s="142">
        <f>INDICADORES!AR104</f>
        <v>718834379</v>
      </c>
      <c r="P31" s="142">
        <f>INDICADORES!AU104</f>
        <v>933011878</v>
      </c>
      <c r="Q31" s="142">
        <f>INDICADORES!AX104</f>
        <v>0</v>
      </c>
      <c r="R31" s="144">
        <f>AVERAGE(F31:Q31)</f>
        <v>821089138.91666663</v>
      </c>
      <c r="U31" s="7"/>
      <c r="V31" s="7"/>
      <c r="W31" s="7"/>
      <c r="X31" s="7"/>
      <c r="Y31" s="7"/>
      <c r="Z31" s="8"/>
      <c r="AA31" s="5"/>
      <c r="AD31" s="18"/>
      <c r="AE31" s="18"/>
      <c r="AF31" s="18"/>
      <c r="AG31" s="18"/>
      <c r="AH31" s="18"/>
      <c r="AI31" s="18"/>
      <c r="AJ31" s="18"/>
      <c r="AK31" s="18"/>
    </row>
    <row r="32" spans="2:38" ht="22.5" customHeight="1" x14ac:dyDescent="0.2">
      <c r="B32" s="4"/>
      <c r="C32" s="6"/>
      <c r="D32" s="70" t="s">
        <v>18</v>
      </c>
      <c r="E32" s="71"/>
      <c r="F32" s="142" t="s">
        <v>168</v>
      </c>
      <c r="G32" s="142" t="s">
        <v>168</v>
      </c>
      <c r="H32" s="142" t="s">
        <v>168</v>
      </c>
      <c r="I32" s="142" t="s">
        <v>168</v>
      </c>
      <c r="J32" s="142" t="s">
        <v>168</v>
      </c>
      <c r="K32" s="142" t="s">
        <v>168</v>
      </c>
      <c r="L32" s="142" t="s">
        <v>168</v>
      </c>
      <c r="M32" s="142" t="s">
        <v>168</v>
      </c>
      <c r="N32" s="142" t="s">
        <v>168</v>
      </c>
      <c r="O32" s="142" t="s">
        <v>168</v>
      </c>
      <c r="P32" s="142" t="s">
        <v>168</v>
      </c>
      <c r="Q32" s="142" t="s">
        <v>168</v>
      </c>
      <c r="R32" s="144" t="e">
        <f>AVERAGE(F32:Q32)</f>
        <v>#DIV/0!</v>
      </c>
      <c r="U32" s="7"/>
      <c r="V32" s="7"/>
      <c r="W32" s="7"/>
      <c r="X32" s="7"/>
      <c r="Y32" s="7"/>
      <c r="Z32" s="8"/>
      <c r="AA32" s="5"/>
      <c r="AD32" s="18"/>
      <c r="AE32" s="18"/>
      <c r="AF32" s="18"/>
      <c r="AG32" s="18"/>
      <c r="AH32" s="18"/>
      <c r="AI32" s="18"/>
      <c r="AJ32" s="18"/>
      <c r="AK32" s="18"/>
    </row>
    <row r="33" spans="2:38" ht="22.5" customHeight="1" thickBot="1" x14ac:dyDescent="0.25">
      <c r="B33" s="4"/>
      <c r="C33" s="6"/>
      <c r="D33" s="48" t="s">
        <v>692</v>
      </c>
      <c r="E33" s="72"/>
      <c r="F33" s="143">
        <f>F31</f>
        <v>622804257</v>
      </c>
      <c r="G33" s="143">
        <f t="shared" ref="G33:Q33" si="0">G31</f>
        <v>1200491308</v>
      </c>
      <c r="H33" s="143">
        <f t="shared" si="0"/>
        <v>1072706736</v>
      </c>
      <c r="I33" s="143">
        <f t="shared" si="0"/>
        <v>582746817</v>
      </c>
      <c r="J33" s="143">
        <f t="shared" si="0"/>
        <v>707308611</v>
      </c>
      <c r="K33" s="143">
        <f t="shared" si="0"/>
        <v>1540444355</v>
      </c>
      <c r="L33" s="143">
        <f t="shared" si="0"/>
        <v>774553560</v>
      </c>
      <c r="M33" s="143">
        <f t="shared" si="0"/>
        <v>767971021</v>
      </c>
      <c r="N33" s="143">
        <f t="shared" si="0"/>
        <v>932196745</v>
      </c>
      <c r="O33" s="143">
        <f t="shared" si="0"/>
        <v>718834379</v>
      </c>
      <c r="P33" s="143">
        <f t="shared" si="0"/>
        <v>933011878</v>
      </c>
      <c r="Q33" s="143">
        <f t="shared" si="0"/>
        <v>0</v>
      </c>
      <c r="R33" s="144">
        <f>AVERAGE(F33:Q33)</f>
        <v>821089138.91666663</v>
      </c>
      <c r="U33" s="98">
        <f>AVERAGE(F33,G33,H33,I33,J33,K33,L33,M33,N33,O33,P33,Q33)</f>
        <v>821089138.91666663</v>
      </c>
      <c r="V33" s="7"/>
      <c r="W33" s="7"/>
      <c r="X33" s="7"/>
      <c r="Y33" s="7"/>
      <c r="Z33" s="8"/>
      <c r="AA33" s="5"/>
      <c r="AD33" s="18"/>
      <c r="AE33" s="18"/>
      <c r="AF33" s="18"/>
      <c r="AG33" s="18"/>
      <c r="AH33" s="18"/>
      <c r="AI33" s="18"/>
      <c r="AJ33" s="18"/>
      <c r="AK33" s="18"/>
    </row>
    <row r="34" spans="2:38" ht="18.75" customHeight="1" thickBot="1" x14ac:dyDescent="0.25">
      <c r="B34" s="4"/>
      <c r="C34" s="6"/>
      <c r="D34" s="48" t="s">
        <v>651</v>
      </c>
      <c r="E34" s="58"/>
      <c r="F34" s="284">
        <v>182994165</v>
      </c>
      <c r="G34" s="284">
        <v>1626104327</v>
      </c>
      <c r="H34" s="284">
        <v>906873043</v>
      </c>
      <c r="I34" s="284">
        <v>1393078829</v>
      </c>
      <c r="J34" s="284">
        <v>1639923389</v>
      </c>
      <c r="K34" s="284">
        <v>963205224</v>
      </c>
      <c r="L34" s="284">
        <v>1001338124</v>
      </c>
      <c r="M34" s="284">
        <v>1428607597</v>
      </c>
      <c r="N34" s="284">
        <v>1337456764</v>
      </c>
      <c r="O34" s="284">
        <v>1345715293</v>
      </c>
      <c r="P34" s="284">
        <v>1166130032</v>
      </c>
      <c r="Q34" s="284">
        <v>2388935787</v>
      </c>
      <c r="R34" s="284"/>
      <c r="U34" s="7"/>
      <c r="V34" s="7"/>
      <c r="W34" s="7"/>
      <c r="X34" s="7"/>
      <c r="Y34" s="7"/>
      <c r="Z34" s="8"/>
      <c r="AA34" s="5"/>
      <c r="AD34" s="18"/>
      <c r="AE34" s="18"/>
      <c r="AF34" s="18"/>
      <c r="AG34" s="18"/>
      <c r="AH34" s="18"/>
      <c r="AI34" s="18"/>
      <c r="AJ34" s="18"/>
      <c r="AK34" s="18"/>
    </row>
    <row r="35" spans="2:38" ht="15.75" customHeight="1" x14ac:dyDescent="0.2">
      <c r="B35" s="4"/>
      <c r="C35" s="6"/>
      <c r="D35" s="809" t="s">
        <v>254</v>
      </c>
      <c r="E35" s="810"/>
      <c r="F35" s="284">
        <v>1000000000</v>
      </c>
      <c r="G35" s="284">
        <v>1000000000</v>
      </c>
      <c r="H35" s="284">
        <v>1000000000</v>
      </c>
      <c r="I35" s="284">
        <v>1000000000</v>
      </c>
      <c r="J35" s="284">
        <v>1000000000</v>
      </c>
      <c r="K35" s="284">
        <v>1000000000</v>
      </c>
      <c r="L35" s="284">
        <v>1000000000</v>
      </c>
      <c r="M35" s="284">
        <v>1000000000</v>
      </c>
      <c r="N35" s="284">
        <v>1000000000</v>
      </c>
      <c r="O35" s="284">
        <v>1000000000</v>
      </c>
      <c r="P35" s="284">
        <v>1000000000</v>
      </c>
      <c r="Q35" s="284">
        <v>1000000000</v>
      </c>
      <c r="R35" s="284"/>
      <c r="U35" s="7"/>
      <c r="V35" s="7"/>
      <c r="W35" s="7"/>
      <c r="X35" s="7"/>
      <c r="Y35" s="7"/>
      <c r="Z35" s="8"/>
      <c r="AA35" s="5"/>
      <c r="AD35" s="18"/>
      <c r="AE35" s="18"/>
      <c r="AF35" s="18"/>
      <c r="AG35" s="18"/>
      <c r="AH35" s="18"/>
      <c r="AI35" s="18"/>
      <c r="AJ35" s="18"/>
      <c r="AK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422</v>
      </c>
      <c r="H38" s="1128"/>
      <c r="I38" s="1128"/>
      <c r="J38" s="1128"/>
      <c r="K38" s="1128"/>
      <c r="L38" s="1128"/>
      <c r="M38" s="1128"/>
      <c r="N38" s="1129"/>
      <c r="O38" s="1064" t="s">
        <v>17</v>
      </c>
      <c r="P38" s="1065"/>
      <c r="Q38" s="1065"/>
      <c r="R38" s="1065"/>
      <c r="S38" s="1065"/>
      <c r="T38" s="948"/>
      <c r="U38" s="948"/>
      <c r="V38" s="948"/>
      <c r="W38" s="948"/>
      <c r="X38" s="948"/>
      <c r="Y38" s="948"/>
      <c r="Z38" s="948"/>
      <c r="AA38" s="949"/>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948"/>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423</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417</v>
      </c>
      <c r="H41" s="861"/>
      <c r="I41" s="861"/>
      <c r="J41" s="861"/>
      <c r="K41" s="861"/>
      <c r="L41" s="861"/>
      <c r="M41" s="861"/>
      <c r="N41" s="1101"/>
      <c r="O41" s="865" t="s">
        <v>24</v>
      </c>
      <c r="P41" s="866"/>
      <c r="Q41" s="866"/>
      <c r="R41" s="866"/>
      <c r="S41" s="866"/>
      <c r="T41" s="948"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948"/>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1195</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558</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Y51IRiN1rRcCLIjYXnH+ZfPuW5hsbc9ji6L7Qr0Q0r+JwuvobIUY3JYGE+MLPmDmfIpVE2mMqB9E3mhkijFLaA==" saltValue="pE38KfzQZI8XBFDDfWXkag==" spinCount="100000" sheet="1" objects="1" scenarios="1"/>
  <customSheetViews>
    <customSheetView guid="{9C949C4D-EB11-4549-99F8-6A6E19FEDD35}" scale="120" showGridLines="0" topLeftCell="I24">
      <selection activeCell="P32" sqref="P32"/>
      <pageMargins left="0.5" right="0.43" top="1.04" bottom="0.45" header="0.31496062992125984" footer="0.31496062992125984"/>
      <pageSetup paperSize="9" scale="76" orientation="portrait" r:id="rId1"/>
      <headerFooter alignWithMargins="0"/>
    </customSheetView>
    <customSheetView guid="{B4BD0B13-0F90-4B98-B77F-542E51A48189}" showGridLines="0" topLeftCell="K1">
      <selection activeCell="Y32" sqref="Y32"/>
      <pageMargins left="0.5" right="0.43" top="1.04" bottom="0.45" header="0.31496062992125984" footer="0.31496062992125984"/>
      <pageSetup paperSize="9" scale="76" orientation="portrait" r:id="rId2"/>
      <headerFooter alignWithMargins="0"/>
    </customSheetView>
    <customSheetView guid="{1132D6BB-BD35-469F-BF41-A86B335BD97B}" showGridLines="0" topLeftCell="K1">
      <selection activeCell="Y32" sqref="Y32"/>
      <pageMargins left="0.5" right="0.43" top="1.04" bottom="0.45" header="0.31496062992125984" footer="0.31496062992125984"/>
      <pageSetup paperSize="9" scale="76" orientation="portrait" r:id="rId3"/>
      <headerFooter alignWithMargins="0"/>
    </customSheetView>
    <customSheetView guid="{A5C6589E-C55F-4BEC-9ECE-919FCABF52F8}" showGridLines="0" topLeftCell="K1">
      <selection activeCell="Y32" sqref="Y32"/>
      <pageMargins left="0.5" right="0.43" top="1.04" bottom="0.45" header="0.31496062992125984" footer="0.31496062992125984"/>
      <pageSetup paperSize="9" scale="76" orientation="portrait" r:id="rId4"/>
      <headerFooter alignWithMargins="0"/>
    </customSheetView>
    <customSheetView guid="{01A85145-F11B-4D07-813B-8A8758CDD710}" showGridLines="0" topLeftCell="K1">
      <selection activeCell="Y32" sqref="Y32"/>
      <pageMargins left="0.5" right="0.43" top="1.04" bottom="0.45" header="0.31496062992125984" footer="0.31496062992125984"/>
      <pageSetup paperSize="9" scale="76" orientation="portrait" r:id="rId5"/>
      <headerFooter alignWithMargins="0"/>
    </customSheetView>
    <customSheetView guid="{4F27A6F2-707D-47B2-BF4A-F027B75A33FC}" showGridLines="0" topLeftCell="K1">
      <selection activeCell="Y32" sqref="Y32"/>
      <pageMargins left="0.5" right="0.43" top="1.04" bottom="0.45" header="0.31496062992125984" footer="0.31496062992125984"/>
      <pageSetup paperSize="9" scale="76" orientation="portrait" r:id="rId6"/>
      <headerFooter alignWithMargins="0"/>
    </customSheetView>
    <customSheetView guid="{F4F98609-4C61-4A0E-851B-59BEC64AAB9F}" showGridLines="0" topLeftCell="K1">
      <selection activeCell="Y32" sqref="Y32"/>
      <pageMargins left="0.5" right="0.43" top="1.04" bottom="0.45" header="0.31496062992125984" footer="0.31496062992125984"/>
      <pageSetup paperSize="9" scale="76" orientation="portrait" r:id="rId7"/>
      <headerFooter alignWithMargins="0"/>
    </customSheetView>
    <customSheetView guid="{8381FC96-6810-4EAA-ACD8-B607E0FD2281}" showGridLines="0" topLeftCell="K1">
      <selection activeCell="Y32" sqref="Y32"/>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Y32" sqref="Y32"/>
      <pageMargins left="0.5" right="0.43" top="1.04" bottom="0.45" header="0.31496062992125984" footer="0.31496062992125984"/>
      <pageSetup paperSize="9" scale="76" orientation="portrait" r:id="rId9"/>
      <headerFooter alignWithMargins="0"/>
    </customSheetView>
    <customSheetView guid="{216CB5F9-6788-4A70-880A-08553118F167}" scale="110" showGridLines="0" topLeftCell="I19">
      <selection activeCell="R13" sqref="R13:AA20"/>
      <pageMargins left="0.5" right="0.43" top="1.04" bottom="0.45" header="0.31496062992125984" footer="0.31496062992125984"/>
      <pageSetup paperSize="9" scale="76" orientation="portrait" r:id="rId10"/>
      <headerFooter alignWithMargins="0"/>
    </customSheetView>
    <customSheetView guid="{B0451CD7-59C4-4E11-B7C2-BC13CF4127A6}" scale="110" showGridLines="0" topLeftCell="I19">
      <selection activeCell="R13" sqref="R13:AA20"/>
      <pageMargins left="0.5" right="0.43" top="1.04" bottom="0.45" header="0.31496062992125984" footer="0.31496062992125984"/>
      <pageSetup paperSize="9" scale="76" orientation="portrait" r:id="rId11"/>
      <headerFooter alignWithMargins="0"/>
    </customSheetView>
    <customSheetView guid="{7A5BCE0F-1F1B-4E52-9652-01329CBCC77F}" scale="110" showGridLines="0" topLeftCell="M19">
      <selection activeCell="R13" sqref="R13:AA20"/>
      <pageMargins left="0.5" right="0.43" top="1.04" bottom="0.45" header="0.31496062992125984" footer="0.31496062992125984"/>
      <pageSetup paperSize="9" scale="76" orientation="portrait" r:id="rId12"/>
      <headerFooter alignWithMargins="0"/>
    </customSheetView>
    <customSheetView guid="{62DF5315-3D99-4C8E-BAEC-100B3280B10D}" scale="110" showGridLines="0" topLeftCell="M19">
      <selection activeCell="R13" sqref="R13:AA20"/>
      <pageMargins left="0.5" right="0.43" top="1.04" bottom="0.45" header="0.31496062992125984" footer="0.31496062992125984"/>
      <pageSetup paperSize="9" scale="76" orientation="portrait" r:id="rId13"/>
      <headerFooter alignWithMargins="0"/>
    </customSheetView>
    <customSheetView guid="{CAC1BF5B-64DA-4E65-B9F3-F58AF1593EA5}" scale="110" showGridLines="0" topLeftCell="M19">
      <selection activeCell="R13" sqref="R13:AA20"/>
      <pageMargins left="0.5" right="0.43" top="1.04" bottom="0.45" header="0.31496062992125984" footer="0.31496062992125984"/>
      <pageSetup paperSize="9" scale="76" orientation="portrait" r:id="rId14"/>
      <headerFooter alignWithMargins="0"/>
    </customSheetView>
    <customSheetView guid="{E4188361-4B87-4969-89CB-DD6AB944FA81}" scale="110" showGridLines="0" topLeftCell="M19">
      <selection activeCell="R13" sqref="R13:AA20"/>
      <pageMargins left="0.5" right="0.43" top="1.04" bottom="0.45" header="0.31496062992125984" footer="0.31496062992125984"/>
      <pageSetup paperSize="9" scale="76" orientation="portrait" r:id="rId15"/>
      <headerFooter alignWithMargins="0"/>
    </customSheetView>
    <customSheetView guid="{0001DF65-3B0F-497C-ACF5-D49EC607FD88}" scale="110" showGridLines="0" topLeftCell="M19">
      <selection activeCell="R13" sqref="R13:AA20"/>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Y32" sqref="Y32"/>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Y32" sqref="Y32"/>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Y32" sqref="Y32"/>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Y32" sqref="Y32"/>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Y32" sqref="Y32"/>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K1">
      <selection activeCell="Y32" sqref="Y32"/>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K1">
      <selection activeCell="Y32" sqref="Y32"/>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K1">
      <selection activeCell="Y32" sqref="Y32"/>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K1">
      <selection activeCell="Y32" sqref="Y32"/>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K1">
      <selection activeCell="Y32" sqref="Y32"/>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K1">
      <selection activeCell="Y32" sqref="Y32"/>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K1">
      <selection activeCell="Y32" sqref="Y32"/>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K1">
      <selection activeCell="Y32" sqref="Y32"/>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8"/>
  <dimension ref="A1:AL84"/>
  <sheetViews>
    <sheetView showGridLines="0" topLeftCell="I25" zoomScale="110" zoomScaleNormal="110" zoomScalePageLayoutView="110" workbookViewId="0">
      <selection activeCell="R13" sqref="R13:AA19"/>
    </sheetView>
  </sheetViews>
  <sheetFormatPr baseColWidth="10" defaultColWidth="11.42578125" defaultRowHeight="12.75" x14ac:dyDescent="0.2"/>
  <cols>
    <col min="1" max="2" width="1.140625" customWidth="1"/>
    <col min="3" max="3" width="4.28515625" customWidth="1"/>
    <col min="4" max="4" width="5.7109375" customWidth="1"/>
    <col min="5" max="5" width="6.28515625" customWidth="1"/>
    <col min="6" max="18" width="10.710937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259</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861" t="s">
        <v>363</v>
      </c>
      <c r="G9" s="861"/>
      <c r="H9" s="861"/>
      <c r="I9" s="861"/>
      <c r="J9" s="861"/>
      <c r="K9" s="861"/>
      <c r="L9" s="861"/>
      <c r="M9" s="861"/>
      <c r="N9" s="861"/>
      <c r="O9" s="861"/>
      <c r="P9" s="861"/>
      <c r="Q9" s="861"/>
      <c r="R9" s="861"/>
      <c r="S9" s="861"/>
      <c r="T9" s="861"/>
      <c r="U9" s="861"/>
      <c r="V9" s="861"/>
      <c r="W9" s="861"/>
      <c r="X9" s="861"/>
      <c r="Y9" s="861"/>
      <c r="Z9" s="861"/>
      <c r="AA9" s="1101"/>
      <c r="AB9" s="5"/>
      <c r="AE9" s="18"/>
      <c r="AF9" s="966"/>
      <c r="AG9" s="966"/>
      <c r="AH9" s="966"/>
      <c r="AI9" s="966"/>
      <c r="AJ9" s="966"/>
      <c r="AK9" s="966"/>
      <c r="AL9" s="966"/>
    </row>
    <row r="10" spans="2:38" ht="17.25" customHeight="1" thickBot="1" x14ac:dyDescent="0.25">
      <c r="B10" s="4"/>
      <c r="C10" s="833"/>
      <c r="D10" s="834"/>
      <c r="E10" s="834"/>
      <c r="F10" s="1104"/>
      <c r="G10" s="1104"/>
      <c r="H10" s="1104"/>
      <c r="I10" s="1104"/>
      <c r="J10" s="1104"/>
      <c r="K10" s="1104"/>
      <c r="L10" s="1104"/>
      <c r="M10" s="1104"/>
      <c r="N10" s="1104"/>
      <c r="O10" s="1104"/>
      <c r="P10" s="1104"/>
      <c r="Q10" s="1104"/>
      <c r="R10" s="1104"/>
      <c r="S10" s="1104"/>
      <c r="T10" s="1104"/>
      <c r="U10" s="1104"/>
      <c r="V10" s="1104"/>
      <c r="W10" s="1104"/>
      <c r="X10" s="1104"/>
      <c r="Y10" s="1104"/>
      <c r="Z10" s="1104"/>
      <c r="AA10" s="1105"/>
      <c r="AB10" s="5"/>
      <c r="AE10" s="18"/>
      <c r="AF10" s="18"/>
      <c r="AG10" s="18"/>
      <c r="AH10" s="18"/>
    </row>
    <row r="11" spans="2:38" ht="6" customHeight="1" thickBot="1" x14ac:dyDescent="0.3">
      <c r="B11" s="4"/>
      <c r="C11" s="6"/>
      <c r="D11" s="7"/>
      <c r="E11" s="7"/>
      <c r="F11" s="7"/>
      <c r="G11" s="7"/>
      <c r="H11" s="7"/>
      <c r="I11" s="7"/>
      <c r="J11" s="99"/>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4" customHeight="1" x14ac:dyDescent="0.2">
      <c r="B13" s="4"/>
      <c r="C13" s="6"/>
      <c r="D13" s="7"/>
      <c r="E13" s="7"/>
      <c r="F13" s="7"/>
      <c r="G13" s="7"/>
      <c r="H13" s="7"/>
      <c r="I13" s="7"/>
      <c r="J13" s="7"/>
      <c r="K13" s="7"/>
      <c r="L13" s="7"/>
      <c r="M13" s="7"/>
      <c r="N13" s="7"/>
      <c r="O13" s="7"/>
      <c r="P13" s="7"/>
      <c r="Q13" s="7"/>
      <c r="R13" s="1147" t="s">
        <v>1342</v>
      </c>
      <c r="S13" s="1148"/>
      <c r="T13" s="1148"/>
      <c r="U13" s="1148"/>
      <c r="V13" s="1148"/>
      <c r="W13" s="1148"/>
      <c r="X13" s="1148"/>
      <c r="Y13" s="1148"/>
      <c r="Z13" s="1148"/>
      <c r="AA13" s="1149"/>
      <c r="AB13" s="5"/>
      <c r="AE13" s="18"/>
      <c r="AF13" s="18"/>
      <c r="AG13" s="18"/>
      <c r="AH13" s="18"/>
      <c r="AI13" s="18"/>
      <c r="AJ13" s="18"/>
      <c r="AK13" s="18"/>
      <c r="AL13" s="18"/>
    </row>
    <row r="14" spans="2:38" ht="16.5" customHeight="1" x14ac:dyDescent="0.2">
      <c r="B14" s="4"/>
      <c r="C14" s="6"/>
      <c r="D14" s="7"/>
      <c r="E14" s="7"/>
      <c r="F14" s="7"/>
      <c r="G14" s="7"/>
      <c r="H14" s="7"/>
      <c r="I14" s="7"/>
      <c r="J14" s="7"/>
      <c r="K14" s="7"/>
      <c r="L14" s="7"/>
      <c r="M14" s="7"/>
      <c r="N14" s="7"/>
      <c r="O14" s="7"/>
      <c r="P14" s="7"/>
      <c r="Q14" s="7"/>
      <c r="R14" s="1150"/>
      <c r="S14" s="1151"/>
      <c r="T14" s="1151"/>
      <c r="U14" s="1151"/>
      <c r="V14" s="1151"/>
      <c r="W14" s="1151"/>
      <c r="X14" s="1151"/>
      <c r="Y14" s="1151"/>
      <c r="Z14" s="1151"/>
      <c r="AA14" s="1152"/>
      <c r="AB14" s="5"/>
      <c r="AE14" s="18"/>
      <c r="AF14" s="18"/>
      <c r="AG14" s="18"/>
      <c r="AH14" s="18"/>
      <c r="AI14" s="18"/>
      <c r="AJ14" s="18"/>
      <c r="AK14" s="18"/>
      <c r="AL14" s="18"/>
    </row>
    <row r="15" spans="2:38" x14ac:dyDescent="0.2">
      <c r="B15" s="4"/>
      <c r="C15" s="6"/>
      <c r="D15" s="7"/>
      <c r="E15" s="7"/>
      <c r="F15" s="7"/>
      <c r="G15" s="7"/>
      <c r="H15" s="7"/>
      <c r="I15" s="7"/>
      <c r="J15" s="7"/>
      <c r="K15" s="7"/>
      <c r="L15" s="7"/>
      <c r="M15" s="7"/>
      <c r="N15" s="7"/>
      <c r="O15" s="7"/>
      <c r="P15" s="7"/>
      <c r="Q15" s="7"/>
      <c r="R15" s="1150"/>
      <c r="S15" s="1151"/>
      <c r="T15" s="1151"/>
      <c r="U15" s="1151"/>
      <c r="V15" s="1151"/>
      <c r="W15" s="1151"/>
      <c r="X15" s="1151"/>
      <c r="Y15" s="1151"/>
      <c r="Z15" s="1151"/>
      <c r="AA15" s="115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50"/>
      <c r="S16" s="1151"/>
      <c r="T16" s="1151"/>
      <c r="U16" s="1151"/>
      <c r="V16" s="1151"/>
      <c r="W16" s="1151"/>
      <c r="X16" s="1151"/>
      <c r="Y16" s="1151"/>
      <c r="Z16" s="1151"/>
      <c r="AA16" s="1152"/>
      <c r="AB16" s="5"/>
      <c r="AE16" s="18"/>
      <c r="AF16" s="18"/>
      <c r="AG16" s="18"/>
      <c r="AH16" s="18"/>
      <c r="AI16" s="18"/>
      <c r="AJ16" s="18"/>
      <c r="AK16" s="18"/>
      <c r="AL16" s="18"/>
    </row>
    <row r="17" spans="2:38" ht="26.25" customHeight="1" x14ac:dyDescent="0.2">
      <c r="B17" s="4"/>
      <c r="C17" s="6"/>
      <c r="D17" s="7"/>
      <c r="E17" s="7"/>
      <c r="F17" s="7"/>
      <c r="G17" s="7"/>
      <c r="H17" s="7"/>
      <c r="I17" s="7"/>
      <c r="J17" s="7"/>
      <c r="K17" s="7"/>
      <c r="L17" s="7"/>
      <c r="M17" s="7"/>
      <c r="N17" s="7"/>
      <c r="O17" s="7"/>
      <c r="P17" s="7"/>
      <c r="Q17" s="7"/>
      <c r="R17" s="1150"/>
      <c r="S17" s="1151"/>
      <c r="T17" s="1151"/>
      <c r="U17" s="1151"/>
      <c r="V17" s="1151"/>
      <c r="W17" s="1151"/>
      <c r="X17" s="1151"/>
      <c r="Y17" s="1151"/>
      <c r="Z17" s="1151"/>
      <c r="AA17" s="1152"/>
      <c r="AB17" s="5"/>
      <c r="AE17" s="18"/>
      <c r="AF17" s="18"/>
      <c r="AG17" s="18"/>
      <c r="AH17" s="18"/>
      <c r="AI17" s="18"/>
      <c r="AJ17" s="18"/>
      <c r="AK17" s="18"/>
      <c r="AL17" s="18"/>
    </row>
    <row r="18" spans="2:38" ht="21.75" customHeight="1" x14ac:dyDescent="0.2">
      <c r="B18" s="4"/>
      <c r="C18" s="6"/>
      <c r="D18" s="7"/>
      <c r="E18" s="7"/>
      <c r="F18" s="7"/>
      <c r="G18" s="7"/>
      <c r="H18" s="7"/>
      <c r="I18" s="7"/>
      <c r="J18" s="7"/>
      <c r="K18" s="7"/>
      <c r="L18" s="7"/>
      <c r="M18" s="7"/>
      <c r="N18" s="7"/>
      <c r="O18" s="7"/>
      <c r="P18" s="7"/>
      <c r="Q18" s="7"/>
      <c r="R18" s="1150"/>
      <c r="S18" s="1151"/>
      <c r="T18" s="1151"/>
      <c r="U18" s="1151"/>
      <c r="V18" s="1151"/>
      <c r="W18" s="1151"/>
      <c r="X18" s="1151"/>
      <c r="Y18" s="1151"/>
      <c r="Z18" s="1151"/>
      <c r="AA18" s="1152"/>
      <c r="AB18" s="101"/>
      <c r="AE18" s="18"/>
      <c r="AF18" s="18"/>
      <c r="AG18" s="18"/>
      <c r="AH18" s="18"/>
      <c r="AI18" s="18"/>
      <c r="AJ18" s="18"/>
      <c r="AK18" s="18"/>
      <c r="AL18" s="18"/>
    </row>
    <row r="19" spans="2:38" ht="18" customHeight="1" thickBot="1" x14ac:dyDescent="0.25">
      <c r="B19" s="4"/>
      <c r="C19" s="6"/>
      <c r="D19" s="7"/>
      <c r="E19" s="7"/>
      <c r="F19" s="7"/>
      <c r="G19" s="7"/>
      <c r="H19" s="7"/>
      <c r="I19" s="7"/>
      <c r="J19" s="7"/>
      <c r="K19" s="7"/>
      <c r="L19" s="7"/>
      <c r="M19" s="7"/>
      <c r="N19" s="7"/>
      <c r="O19" s="7"/>
      <c r="P19" s="7"/>
      <c r="Q19" s="7"/>
      <c r="R19" s="1153"/>
      <c r="S19" s="1154"/>
      <c r="T19" s="1154"/>
      <c r="U19" s="1154"/>
      <c r="V19" s="1154"/>
      <c r="W19" s="1154"/>
      <c r="X19" s="1154"/>
      <c r="Y19" s="1154"/>
      <c r="Z19" s="1154"/>
      <c r="AA19" s="1155"/>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94" t="s">
        <v>80</v>
      </c>
      <c r="S20" s="795"/>
      <c r="T20" s="795"/>
      <c r="U20" s="795"/>
      <c r="V20" s="795"/>
      <c r="W20" s="795"/>
      <c r="X20" s="795"/>
      <c r="Y20" s="795"/>
      <c r="Z20" s="795"/>
      <c r="AA20" s="796"/>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0" t="s">
        <v>1341</v>
      </c>
      <c r="S21" s="961"/>
      <c r="T21" s="961"/>
      <c r="U21" s="961"/>
      <c r="V21" s="961"/>
      <c r="W21" s="961"/>
      <c r="X21" s="961"/>
      <c r="Y21" s="961"/>
      <c r="Z21" s="961"/>
      <c r="AA21" s="962"/>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142">
        <f>INDICADORES!H105</f>
        <v>54533824</v>
      </c>
      <c r="G31" s="142">
        <f>INDICADORES!K105</f>
        <v>134264105.88000011</v>
      </c>
      <c r="H31" s="142">
        <f>INDICADORES!N105</f>
        <v>342793898.14999986</v>
      </c>
      <c r="I31" s="142">
        <f>INDICADORES!T105</f>
        <v>768552040.00000012</v>
      </c>
      <c r="J31" s="142">
        <f>INDICADORES!W105</f>
        <v>645136408.00000048</v>
      </c>
      <c r="K31" s="142">
        <f>INDICADORES!Z105</f>
        <v>912076145.61999989</v>
      </c>
      <c r="L31" s="142">
        <f>INDICADORES!AF105</f>
        <v>1459056873.7199998</v>
      </c>
      <c r="M31" s="142">
        <f>INDICADORES!AI105</f>
        <v>2550710774.1500001</v>
      </c>
      <c r="N31" s="142">
        <f>INDICADORES!AL105</f>
        <v>2204707307.52</v>
      </c>
      <c r="O31" s="142">
        <f>INDICADORES!AR105</f>
        <v>1338292483.1199999</v>
      </c>
      <c r="P31" s="142">
        <f>INDICADORES!AU105</f>
        <v>3571639859.98</v>
      </c>
      <c r="Q31" s="142">
        <f>INDICADORES!AX105</f>
        <v>2455079490.7799997</v>
      </c>
      <c r="R31" s="142">
        <f>SUM(F31:Q31)</f>
        <v>16436843210.919998</v>
      </c>
      <c r="T31" s="100"/>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142">
        <f>INDICADORES!I105</f>
        <v>3847930856.589994</v>
      </c>
      <c r="G32" s="142">
        <f>INDICADORES!L105</f>
        <v>3430909569.8099995</v>
      </c>
      <c r="H32" s="142">
        <f>INDICADORES!O105</f>
        <v>3890658063.0400009</v>
      </c>
      <c r="I32" s="142">
        <f>INDICADORES!U105</f>
        <v>3728249605</v>
      </c>
      <c r="J32" s="142">
        <f>INDICADORES!X105</f>
        <v>3929631631</v>
      </c>
      <c r="K32" s="142">
        <f>INDICADORES!AA105</f>
        <v>4476175222</v>
      </c>
      <c r="L32" s="142">
        <f>INDICADORES!AG105</f>
        <v>4485723755</v>
      </c>
      <c r="M32" s="142">
        <f>INDICADORES!AJ105</f>
        <v>5046892859</v>
      </c>
      <c r="N32" s="142">
        <f>INDICADORES!AM105</f>
        <v>4555085382.2400007</v>
      </c>
      <c r="O32" s="142">
        <f>INDICADORES!AS105</f>
        <v>4973593094.1149998</v>
      </c>
      <c r="P32" s="142">
        <f>INDICADORES!AV105</f>
        <v>4984023184</v>
      </c>
      <c r="Q32" s="142">
        <f>INDICADORES!AY105</f>
        <v>4883381407.6399994</v>
      </c>
      <c r="R32" s="142">
        <f>SUM(F32:Q32)</f>
        <v>52232254629.43499</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145">
        <f t="shared" ref="F33:R33" si="0">F31/F32*100</f>
        <v>1.4172246340290908</v>
      </c>
      <c r="G33" s="145">
        <f t="shared" si="0"/>
        <v>3.9133676696537223</v>
      </c>
      <c r="H33" s="145">
        <f t="shared" si="0"/>
        <v>8.8106919856677077</v>
      </c>
      <c r="I33" s="145">
        <f t="shared" si="0"/>
        <v>20.614286097403074</v>
      </c>
      <c r="J33" s="145">
        <f t="shared" si="0"/>
        <v>16.417223510485339</v>
      </c>
      <c r="K33" s="145">
        <f t="shared" si="0"/>
        <v>20.376238649846133</v>
      </c>
      <c r="L33" s="145">
        <f t="shared" si="0"/>
        <v>32.526676929083429</v>
      </c>
      <c r="M33" s="145">
        <f t="shared" si="0"/>
        <v>50.540220397216885</v>
      </c>
      <c r="N33" s="145">
        <f t="shared" si="0"/>
        <v>48.401009476485754</v>
      </c>
      <c r="O33" s="145">
        <f t="shared" si="0"/>
        <v>26.907960860399566</v>
      </c>
      <c r="P33" s="145">
        <f t="shared" si="0"/>
        <v>71.661782622638782</v>
      </c>
      <c r="Q33" s="145">
        <f t="shared" si="0"/>
        <v>50.27417041271962</v>
      </c>
      <c r="R33" s="145">
        <f t="shared" si="0"/>
        <v>31.468760687303686</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58"/>
      <c r="F34" s="285">
        <v>57.5</v>
      </c>
      <c r="G34" s="285">
        <v>46.1</v>
      </c>
      <c r="H34" s="285">
        <v>81.400000000000006</v>
      </c>
      <c r="I34" s="285">
        <v>56</v>
      </c>
      <c r="J34" s="285">
        <v>42.6</v>
      </c>
      <c r="K34" s="285">
        <v>37.9</v>
      </c>
      <c r="L34" s="285">
        <v>52.8</v>
      </c>
      <c r="M34" s="285">
        <v>59.8</v>
      </c>
      <c r="N34" s="285">
        <v>73.3</v>
      </c>
      <c r="O34" s="285">
        <v>162.1</v>
      </c>
      <c r="P34" s="285">
        <v>91.5</v>
      </c>
      <c r="Q34" s="285">
        <v>77.7</v>
      </c>
      <c r="R34" s="285"/>
      <c r="U34" s="7"/>
      <c r="V34" s="7"/>
      <c r="W34" s="7"/>
      <c r="X34" s="7"/>
      <c r="Y34" s="7"/>
      <c r="Z34" s="7"/>
      <c r="AA34" s="8"/>
      <c r="AB34" s="5"/>
      <c r="AE34" s="18"/>
      <c r="AF34" s="18"/>
      <c r="AG34" s="18"/>
      <c r="AH34" s="18"/>
      <c r="AI34" s="18"/>
      <c r="AJ34" s="18"/>
      <c r="AK34" s="18"/>
      <c r="AL34" s="18"/>
    </row>
    <row r="35" spans="2:38" ht="13.5" customHeight="1" x14ac:dyDescent="0.2">
      <c r="B35" s="4"/>
      <c r="C35" s="6"/>
      <c r="D35" s="809" t="s">
        <v>254</v>
      </c>
      <c r="E35" s="810"/>
      <c r="F35" s="286">
        <v>80.3</v>
      </c>
      <c r="G35" s="286">
        <v>80.3</v>
      </c>
      <c r="H35" s="286">
        <v>80.3</v>
      </c>
      <c r="I35" s="286">
        <v>80.3</v>
      </c>
      <c r="J35" s="286">
        <v>80.3</v>
      </c>
      <c r="K35" s="286">
        <v>80.3</v>
      </c>
      <c r="L35" s="286">
        <v>80.3</v>
      </c>
      <c r="M35" s="286">
        <v>80.3</v>
      </c>
      <c r="N35" s="286">
        <v>80.3</v>
      </c>
      <c r="O35" s="286">
        <v>80.3</v>
      </c>
      <c r="P35" s="286">
        <v>80.3</v>
      </c>
      <c r="Q35" s="286">
        <v>80.3</v>
      </c>
      <c r="R35" s="286">
        <v>80.3</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1" t="s">
        <v>86</v>
      </c>
      <c r="P37" s="932"/>
      <c r="Q37" s="932"/>
      <c r="R37" s="932"/>
      <c r="S37" s="932"/>
      <c r="T37" s="935"/>
      <c r="U37" s="935"/>
      <c r="V37" s="935"/>
      <c r="W37" s="935"/>
      <c r="X37" s="935"/>
      <c r="Y37" s="935"/>
      <c r="Z37" s="935"/>
      <c r="AA37" s="936"/>
      <c r="AB37" s="5"/>
      <c r="AE37" s="18"/>
      <c r="AF37" s="18"/>
      <c r="AG37" s="18"/>
      <c r="AH37" s="18"/>
      <c r="AI37" s="18"/>
      <c r="AJ37" s="18"/>
      <c r="AK37" s="18"/>
      <c r="AL37" s="18"/>
    </row>
    <row r="38" spans="2:38" ht="21" customHeight="1" x14ac:dyDescent="0.2">
      <c r="B38" s="4"/>
      <c r="C38" s="817" t="s">
        <v>16</v>
      </c>
      <c r="D38" s="818"/>
      <c r="E38" s="818"/>
      <c r="F38" s="818"/>
      <c r="G38" s="1267" t="s">
        <v>243</v>
      </c>
      <c r="H38" s="1267"/>
      <c r="I38" s="1267"/>
      <c r="J38" s="1267"/>
      <c r="K38" s="1267"/>
      <c r="L38" s="1267"/>
      <c r="M38" s="1267"/>
      <c r="N38" s="1268"/>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1117" t="s">
        <v>276</v>
      </c>
      <c r="H39" s="1117"/>
      <c r="I39" s="1117"/>
      <c r="J39" s="1117"/>
      <c r="K39" s="1117"/>
      <c r="L39" s="1117"/>
      <c r="M39" s="1117"/>
      <c r="N39" s="1118"/>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229</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138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100</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31" t="s">
        <v>91</v>
      </c>
      <c r="P44" s="932"/>
      <c r="Q44" s="932"/>
      <c r="R44" s="932"/>
      <c r="S44" s="932"/>
      <c r="T44" s="1156"/>
      <c r="U44" s="1156"/>
      <c r="V44" s="1156"/>
      <c r="W44" s="1156"/>
      <c r="X44" s="1156"/>
      <c r="Y44" s="1156"/>
      <c r="Z44" s="1156"/>
      <c r="AA44" s="1157"/>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1035" t="s">
        <v>97</v>
      </c>
      <c r="P45" s="1036"/>
      <c r="Q45" s="1036"/>
      <c r="R45" s="850"/>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t="s">
        <v>416</v>
      </c>
      <c r="H46" s="938"/>
      <c r="I46" s="938"/>
      <c r="J46" s="938"/>
      <c r="K46" s="938"/>
      <c r="L46" s="938"/>
      <c r="M46" s="938"/>
      <c r="N46" s="156"/>
      <c r="O46" s="1020" t="s">
        <v>99</v>
      </c>
      <c r="P46" s="1021"/>
      <c r="Q46" s="1021"/>
      <c r="R46" s="1022"/>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5"/>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273</v>
      </c>
      <c r="H48" s="942"/>
      <c r="I48" s="942"/>
      <c r="J48" s="942"/>
      <c r="K48" s="942"/>
      <c r="L48" s="942"/>
      <c r="M48" s="942"/>
      <c r="N48" s="874"/>
      <c r="O48" s="1023"/>
      <c r="P48" s="1024"/>
      <c r="Q48" s="1024"/>
      <c r="R48" s="1025"/>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1269">
        <v>0.80300000000000005</v>
      </c>
      <c r="H49" s="1269"/>
      <c r="I49" s="1269"/>
      <c r="J49" s="1269"/>
      <c r="K49" s="1269"/>
      <c r="L49" s="1269"/>
      <c r="M49" s="1269"/>
      <c r="N49" s="1270"/>
      <c r="O49" s="1023"/>
      <c r="P49" s="1024"/>
      <c r="Q49" s="1024"/>
      <c r="R49" s="1025"/>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5"/>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8"/>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l4UNNrOhh1DyTU0W5C2/7cpOeP/AJgPdRgnaudnUb1tjEHhgDBqxnVE7vxjGxhMjg3cdrNBtv1Foj5Wb96/zJA==" saltValue="FEuKJ+PS2V8pMuGfOsf5GA==" spinCount="100000" sheet="1" objects="1" scenarios="1"/>
  <customSheetViews>
    <customSheetView guid="{9C949C4D-EB11-4549-99F8-6A6E19FEDD35}" scale="110" showGridLines="0" topLeftCell="C24">
      <selection activeCell="F34" sqref="F34:Q34"/>
      <pageMargins left="0.51181102362204722" right="0.43307086614173229" top="1.0236220472440944" bottom="0.43307086614173229" header="0.31496062992125984" footer="0.31496062992125984"/>
      <pageSetup paperSize="9" scale="76" orientation="landscape" r:id="rId1"/>
      <headerFooter alignWithMargins="0"/>
    </customSheetView>
    <customSheetView guid="{B4BD0B13-0F90-4B98-B77F-542E51A48189}" scale="110" showGridLines="0" topLeftCell="A22">
      <pageMargins left="0.51181102362204722" right="0.43307086614173229" top="1.0236220472440944" bottom="0.43307086614173229" header="0.31496062992125984" footer="0.31496062992125984"/>
      <pageSetup paperSize="9" scale="76" orientation="landscape" r:id="rId2"/>
      <headerFooter alignWithMargins="0"/>
    </customSheetView>
    <customSheetView guid="{1132D6BB-BD35-469F-BF41-A86B335BD97B}" scale="110" showGridLines="0" topLeftCell="A22">
      <pageMargins left="0.51181102362204722" right="0.43307086614173229" top="1.0236220472440944" bottom="0.43307086614173229" header="0.31496062992125984" footer="0.31496062992125984"/>
      <pageSetup paperSize="9" scale="76" orientation="landscape" r:id="rId3"/>
      <headerFooter alignWithMargins="0"/>
    </customSheetView>
    <customSheetView guid="{A5C6589E-C55F-4BEC-9ECE-919FCABF52F8}" scale="110" showGridLines="0" topLeftCell="A22">
      <pageMargins left="0.51181102362204722" right="0.43307086614173229" top="1.0236220472440944" bottom="0.43307086614173229" header="0.31496062992125984" footer="0.31496062992125984"/>
      <pageSetup paperSize="9" scale="76" orientation="landscape" r:id="rId4"/>
      <headerFooter alignWithMargins="0"/>
    </customSheetView>
    <customSheetView guid="{01A85145-F11B-4D07-813B-8A8758CDD710}" scale="110" showGridLines="0" topLeftCell="A22">
      <pageMargins left="0.51181102362204722" right="0.43307086614173229" top="1.0236220472440944" bottom="0.43307086614173229" header="0.31496062992125984" footer="0.31496062992125984"/>
      <pageSetup paperSize="9" scale="76" orientation="landscape" r:id="rId5"/>
      <headerFooter alignWithMargins="0"/>
    </customSheetView>
    <customSheetView guid="{4F27A6F2-707D-47B2-BF4A-F027B75A33FC}" scale="110" showGridLines="0" topLeftCell="C22">
      <selection activeCell="K35" sqref="K35"/>
      <pageMargins left="0.51181102362204722" right="0.43307086614173229" top="1.0236220472440944" bottom="0.43307086614173229" header="0.31496062992125984" footer="0.31496062992125984"/>
      <pageSetup paperSize="9" scale="76" orientation="landscape" r:id="rId6"/>
      <headerFooter alignWithMargins="0"/>
    </customSheetView>
    <customSheetView guid="{F4F98609-4C61-4A0E-851B-59BEC64AAB9F}" scale="110" showGridLines="0" topLeftCell="F28">
      <pageMargins left="0.51181102362204722" right="0.43307086614173229" top="1.0236220472440944" bottom="0.43307086614173229" header="0.31496062992125984" footer="0.31496062992125984"/>
      <pageSetup paperSize="9" scale="76" orientation="landscape" r:id="rId7"/>
      <headerFooter alignWithMargins="0"/>
    </customSheetView>
    <customSheetView guid="{8381FC96-6810-4EAA-ACD8-B607E0FD2281}" scale="110" showGridLines="0" topLeftCell="F28">
      <pageMargins left="0.51181102362204722" right="0.43307086614173229" top="1.0236220472440944" bottom="0.43307086614173229" header="0.31496062992125984" footer="0.31496062992125984"/>
      <pageSetup paperSize="9" scale="76" orientation="landscape" r:id="rId8"/>
      <headerFooter alignWithMargins="0"/>
    </customSheetView>
    <customSheetView guid="{7315456F-420E-439E-9602-F32EDF9D3E94}" scale="110" showGridLines="0" topLeftCell="H1">
      <pageMargins left="0.51181102362204722" right="0.43307086614173229" top="1.0236220472440944" bottom="0.43307086614173229" header="0.31496062992125984" footer="0.31496062992125984"/>
      <pageSetup paperSize="9" scale="76" orientation="landscape" r:id="rId9"/>
      <headerFooter alignWithMargins="0"/>
    </customSheetView>
    <customSheetView guid="{216CB5F9-6788-4A70-880A-08553118F167}" scale="107" showGridLines="0" topLeftCell="A25">
      <pageMargins left="0.51181102362204722" right="0.43307086614173229" top="1.0236220472440944" bottom="0.43307086614173229" header="0.31496062992125984" footer="0.31496062992125984"/>
      <pageSetup paperSize="9" scale="76" orientation="landscape" r:id="rId10"/>
      <headerFooter alignWithMargins="0"/>
    </customSheetView>
    <customSheetView guid="{B0451CD7-59C4-4E11-B7C2-BC13CF4127A6}" scale="107" showGridLines="0" topLeftCell="A25">
      <pageMargins left="0.51181102362204722" right="0.43307086614173229" top="1.0236220472440944" bottom="0.43307086614173229" header="0.31496062992125984" footer="0.31496062992125984"/>
      <pageSetup paperSize="9" scale="76" orientation="landscape" r:id="rId11"/>
      <headerFooter alignWithMargins="0"/>
    </customSheetView>
    <customSheetView guid="{7A5BCE0F-1F1B-4E52-9652-01329CBCC77F}" scale="107" showGridLines="0" topLeftCell="E21">
      <selection activeCell="R21" sqref="R21:AA28"/>
      <pageMargins left="0.51181102362204722" right="0.43307086614173229" top="1.0236220472440944" bottom="0.43307086614173229" header="0.31496062992125984" footer="0.31496062992125984"/>
      <pageSetup paperSize="9" scale="76" orientation="landscape" r:id="rId12"/>
      <headerFooter alignWithMargins="0"/>
    </customSheetView>
    <customSheetView guid="{62DF5315-3D99-4C8E-BAEC-100B3280B10D}" scale="107" showGridLines="0" topLeftCell="E21">
      <selection activeCell="R21" sqref="R21:AA28"/>
      <pageMargins left="0.51181102362204722" right="0.43307086614173229" top="1.0236220472440944" bottom="0.43307086614173229" header="0.31496062992125984" footer="0.31496062992125984"/>
      <pageSetup paperSize="9" scale="76" orientation="landscape" r:id="rId13"/>
      <headerFooter alignWithMargins="0"/>
    </customSheetView>
    <customSheetView guid="{CAC1BF5B-64DA-4E65-B9F3-F58AF1593EA5}" scale="107" showGridLines="0" topLeftCell="E21">
      <selection activeCell="R21" sqref="R21:AA28"/>
      <pageMargins left="0.51181102362204722" right="0.43307086614173229" top="1.0236220472440944" bottom="0.43307086614173229" header="0.31496062992125984" footer="0.31496062992125984"/>
      <pageSetup paperSize="9" scale="76" orientation="landscape" r:id="rId14"/>
      <headerFooter alignWithMargins="0"/>
    </customSheetView>
    <customSheetView guid="{E4188361-4B87-4969-89CB-DD6AB944FA81}" scale="107" showGridLines="0" topLeftCell="E21">
      <selection activeCell="R21" sqref="R21:AA28"/>
      <pageMargins left="0.51181102362204722" right="0.43307086614173229" top="1.0236220472440944" bottom="0.43307086614173229" header="0.31496062992125984" footer="0.31496062992125984"/>
      <pageSetup paperSize="9" scale="76" orientation="landscape" r:id="rId15"/>
      <headerFooter alignWithMargins="0"/>
    </customSheetView>
    <customSheetView guid="{0001DF65-3B0F-497C-ACF5-D49EC607FD88}" scale="107" showGridLines="0" topLeftCell="E21">
      <selection activeCell="R21" sqref="R21:AA28"/>
      <pageMargins left="0.51181102362204722" right="0.43307086614173229" top="1.0236220472440944" bottom="0.43307086614173229" header="0.31496062992125984" footer="0.31496062992125984"/>
      <pageSetup paperSize="9" scale="76" orientation="landscape" r:id="rId16"/>
      <headerFooter alignWithMargins="0"/>
    </customSheetView>
    <customSheetView guid="{39DA2FDD-4E3D-481D-A336-9D29DBC11B08}" scale="110" showGridLines="0" topLeftCell="A10">
      <selection activeCell="R13" sqref="R13:AA19"/>
      <pageMargins left="0.51181102362204722" right="0.43307086614173229" top="1.0236220472440944" bottom="0.43307086614173229" header="0.31496062992125984" footer="0.31496062992125984"/>
      <pageSetup paperSize="9" scale="76" orientation="landscape" r:id="rId17"/>
      <headerFooter alignWithMargins="0"/>
    </customSheetView>
    <customSheetView guid="{95329FFD-9B66-4A76-A861-4EF913CB9438}" scale="120" showGridLines="0" topLeftCell="P1">
      <pageMargins left="0.51181102362204722" right="0.43307086614173229" top="1.0236220472440944" bottom="0.43307086614173229" header="0.31496062992125984" footer="0.31496062992125984"/>
      <pageSetup paperSize="9" scale="76" orientation="landscape" r:id="rId18"/>
      <headerFooter alignWithMargins="0"/>
    </customSheetView>
    <customSheetView guid="{F7DB7EE5-42A9-41B9-A823-ADC3C22C28DE}" scale="110" showGridLines="0" topLeftCell="A10">
      <selection activeCell="R13" sqref="R13:AA19"/>
      <pageMargins left="0.51181102362204722" right="0.43307086614173229" top="1.0236220472440944" bottom="0.43307086614173229" header="0.31496062992125984" footer="0.31496062992125984"/>
      <pageSetup paperSize="9" scale="76" orientation="landscape" r:id="rId19"/>
      <headerFooter alignWithMargins="0"/>
    </customSheetView>
    <customSheetView guid="{187695E8-F439-4E8B-9390-62D53A41785B}" scale="120" showGridLines="0" topLeftCell="A24">
      <selection activeCell="L33" sqref="L33"/>
      <pageMargins left="0.51181102362204722" right="0.43307086614173229" top="1.0236220472440944" bottom="0.43307086614173229" header="0.31496062992125984" footer="0.31496062992125984"/>
      <pageSetup paperSize="9" scale="76" orientation="landscape" r:id="rId20"/>
      <headerFooter alignWithMargins="0"/>
    </customSheetView>
    <customSheetView guid="{C3D58349-1F04-4F6C-B93C-BB0D41DB41D6}" scale="110" showGridLines="0" topLeftCell="A10">
      <selection activeCell="R13" sqref="R13:AA19"/>
      <pageMargins left="0.51181102362204722" right="0.43307086614173229" top="1.0236220472440944" bottom="0.43307086614173229" header="0.31496062992125984" footer="0.31496062992125984"/>
      <pageSetup paperSize="9" scale="76" orientation="landscape" r:id="rId21"/>
      <headerFooter alignWithMargins="0"/>
    </customSheetView>
    <customSheetView guid="{71206789-1A95-4243-B1E4-204F0D4BB0C1}" scale="110" showGridLines="0" topLeftCell="F28">
      <pageMargins left="0.51181102362204722" right="0.43307086614173229" top="1.0236220472440944" bottom="0.43307086614173229" header="0.31496062992125984" footer="0.31496062992125984"/>
      <pageSetup paperSize="9" scale="76" orientation="landscape" r:id="rId22"/>
      <headerFooter alignWithMargins="0"/>
    </customSheetView>
    <customSheetView guid="{DAB8803B-91D8-4FA1-8E83-BA8E4F51ECEF}" scale="110" showGridLines="0" topLeftCell="F28">
      <pageMargins left="0.51181102362204722" right="0.43307086614173229" top="1.0236220472440944" bottom="0.43307086614173229" header="0.31496062992125984" footer="0.31496062992125984"/>
      <pageSetup paperSize="9" scale="76" orientation="landscape" r:id="rId23"/>
      <headerFooter alignWithMargins="0"/>
    </customSheetView>
    <customSheetView guid="{4B06A440-0745-43CE-8047-97DB98249CF6}" scale="110" showGridLines="0">
      <pageMargins left="0.51181102362204722" right="0.43307086614173229" top="1.0236220472440944" bottom="0.43307086614173229" header="0.31496062992125984" footer="0.31496062992125984"/>
      <pageSetup paperSize="9" scale="76" orientation="landscape" r:id="rId24"/>
      <headerFooter alignWithMargins="0"/>
    </customSheetView>
    <customSheetView guid="{201C1097-0C3C-4AFA-814C-99E885BB3BA9}" scale="110" showGridLines="0" topLeftCell="A22">
      <pageMargins left="0.51181102362204722" right="0.43307086614173229" top="1.0236220472440944" bottom="0.43307086614173229" header="0.31496062992125984" footer="0.31496062992125984"/>
      <pageSetup paperSize="9" scale="76" orientation="landscape" r:id="rId25"/>
      <headerFooter alignWithMargins="0"/>
    </customSheetView>
    <customSheetView guid="{44F0F931-FF8F-4146-9628-099A7B02EE59}" scale="110" showGridLines="0" topLeftCell="A22">
      <pageMargins left="0.51181102362204722" right="0.43307086614173229" top="1.0236220472440944" bottom="0.43307086614173229" header="0.31496062992125984" footer="0.31496062992125984"/>
      <pageSetup paperSize="9" scale="76" orientation="landscape" r:id="rId26"/>
      <headerFooter alignWithMargins="0"/>
    </customSheetView>
    <customSheetView guid="{DE4F901A-4159-44A8-9F61-37E29931259E}" scale="110" showGridLines="0" topLeftCell="A22">
      <pageMargins left="0.51181102362204722" right="0.43307086614173229" top="1.0236220472440944" bottom="0.43307086614173229" header="0.31496062992125984" footer="0.31496062992125984"/>
      <pageSetup paperSize="9" scale="76" orientation="landscape" r:id="rId27"/>
      <headerFooter alignWithMargins="0"/>
    </customSheetView>
    <customSheetView guid="{11E60353-53A2-40FD-8DD1-6654D3943E00}" scale="110" showGridLines="0" topLeftCell="A22">
      <pageMargins left="0.51181102362204722" right="0.43307086614173229" top="1.0236220472440944" bottom="0.43307086614173229" header="0.31496062992125984" footer="0.31496062992125984"/>
      <pageSetup paperSize="9" scale="76" orientation="landscape" r:id="rId28"/>
      <headerFooter alignWithMargins="0"/>
    </customSheetView>
    <customSheetView guid="{D405E5B0-829D-4CFF-BABC-C1974EED185D}" scale="110" showGridLines="0" topLeftCell="A22">
      <pageMargins left="0.51181102362204722" right="0.43307086614173229" top="1.0236220472440944" bottom="0.43307086614173229" header="0.31496062992125984" footer="0.31496062992125984"/>
      <pageSetup paperSize="9" scale="76" orientation="landscape" r:id="rId29"/>
      <headerFooter alignWithMargins="0"/>
    </customSheetView>
  </customSheetViews>
  <mergeCells count="88">
    <mergeCell ref="R21:AA28"/>
    <mergeCell ref="Z49:AA51"/>
    <mergeCell ref="AF49:AL49"/>
    <mergeCell ref="AF41:AL41"/>
    <mergeCell ref="R20:AA20"/>
    <mergeCell ref="W49:Y51"/>
    <mergeCell ref="T40:AA40"/>
    <mergeCell ref="AF42:AL42"/>
    <mergeCell ref="R13:AA19"/>
    <mergeCell ref="C50:F50"/>
    <mergeCell ref="G50:N50"/>
    <mergeCell ref="AF50:AL50"/>
    <mergeCell ref="C51:F51"/>
    <mergeCell ref="G51:N51"/>
    <mergeCell ref="AF51:AL51"/>
    <mergeCell ref="C44:N44"/>
    <mergeCell ref="C48:F48"/>
    <mergeCell ref="G48:N48"/>
    <mergeCell ref="C49:F49"/>
    <mergeCell ref="G49:N49"/>
    <mergeCell ref="S49:U51"/>
    <mergeCell ref="C40:F40"/>
    <mergeCell ref="G40:N40"/>
    <mergeCell ref="O40:S40"/>
    <mergeCell ref="AF52:AL52"/>
    <mergeCell ref="AF53:AL53"/>
    <mergeCell ref="AF55:AL55"/>
    <mergeCell ref="AF56:AL56"/>
    <mergeCell ref="V47:V48"/>
    <mergeCell ref="W47:Y48"/>
    <mergeCell ref="Z47:AA48"/>
    <mergeCell ref="AF47:AL47"/>
    <mergeCell ref="AF48:AL48"/>
    <mergeCell ref="V49:V51"/>
    <mergeCell ref="AF57:AL57"/>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C41:F41"/>
    <mergeCell ref="G41:N41"/>
    <mergeCell ref="O41:S41"/>
    <mergeCell ref="T41:AA41"/>
    <mergeCell ref="C42:F43"/>
    <mergeCell ref="G42:N43"/>
    <mergeCell ref="O42:S42"/>
    <mergeCell ref="T42:AA42"/>
    <mergeCell ref="O43:S43"/>
    <mergeCell ref="T43:AA43"/>
    <mergeCell ref="C37:N37"/>
    <mergeCell ref="O37:AA37"/>
    <mergeCell ref="D35:E35"/>
    <mergeCell ref="AF38:AL38"/>
    <mergeCell ref="C39:F39"/>
    <mergeCell ref="G39:N39"/>
    <mergeCell ref="O39:S39"/>
    <mergeCell ref="T39:AA39"/>
    <mergeCell ref="AF39:AL39"/>
    <mergeCell ref="C38:F38"/>
    <mergeCell ref="G38:N38"/>
    <mergeCell ref="O38:S38"/>
    <mergeCell ref="T38:AA38"/>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1181102362204722" right="0.43307086614173229" top="1.0236220472440944" bottom="0.43307086614173229" header="0.31496062992125984" footer="0.31496062992125984"/>
  <pageSetup paperSize="9" scale="76" orientation="landscape" r:id="rId30"/>
  <headerFooter alignWithMargins="0"/>
  <drawing r:id="rId3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63"/>
  <dimension ref="A1:AL84"/>
  <sheetViews>
    <sheetView showGridLines="0" topLeftCell="H28" workbookViewId="0">
      <selection activeCell="T38" sqref="T38:AA38"/>
    </sheetView>
  </sheetViews>
  <sheetFormatPr baseColWidth="10" defaultColWidth="11.42578125" defaultRowHeight="12.75" x14ac:dyDescent="0.2"/>
  <cols>
    <col min="1" max="2" width="1.140625" customWidth="1"/>
    <col min="3" max="3" width="4.28515625" customWidth="1"/>
    <col min="4" max="5" width="5.7109375" customWidth="1"/>
    <col min="6" max="9" width="7.42578125" bestFit="1" customWidth="1"/>
    <col min="10" max="10" width="7.7109375" customWidth="1"/>
    <col min="11" max="11" width="7.140625" bestFit="1" customWidth="1"/>
    <col min="12" max="12" width="7.42578125" bestFit="1" customWidth="1"/>
    <col min="13" max="13" width="7" bestFit="1" customWidth="1"/>
    <col min="14" max="14" width="7.42578125" customWidth="1"/>
    <col min="15" max="16" width="7" bestFit="1" customWidth="1"/>
    <col min="17" max="17" width="5.42578125" customWidth="1"/>
    <col min="18" max="18" width="10.14062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241</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399</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85" t="s">
        <v>1343</v>
      </c>
      <c r="S13" s="1186"/>
      <c r="T13" s="1186"/>
      <c r="U13" s="1186"/>
      <c r="V13" s="1186"/>
      <c r="W13" s="1186"/>
      <c r="X13" s="1186"/>
      <c r="Y13" s="1186"/>
      <c r="Z13" s="1186"/>
      <c r="AA13" s="1187"/>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88"/>
      <c r="S14" s="1189"/>
      <c r="T14" s="1189"/>
      <c r="U14" s="1189"/>
      <c r="V14" s="1189"/>
      <c r="W14" s="1189"/>
      <c r="X14" s="1189"/>
      <c r="Y14" s="1189"/>
      <c r="Z14" s="1189"/>
      <c r="AA14" s="1190"/>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88"/>
      <c r="S15" s="1189"/>
      <c r="T15" s="1189"/>
      <c r="U15" s="1189"/>
      <c r="V15" s="1189"/>
      <c r="W15" s="1189"/>
      <c r="X15" s="1189"/>
      <c r="Y15" s="1189"/>
      <c r="Z15" s="1189"/>
      <c r="AA15" s="1190"/>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88"/>
      <c r="S16" s="1189"/>
      <c r="T16" s="1189"/>
      <c r="U16" s="1189"/>
      <c r="V16" s="1189"/>
      <c r="W16" s="1189"/>
      <c r="X16" s="1189"/>
      <c r="Y16" s="1189"/>
      <c r="Z16" s="1189"/>
      <c r="AA16" s="1190"/>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88"/>
      <c r="S17" s="1189"/>
      <c r="T17" s="1189"/>
      <c r="U17" s="1189"/>
      <c r="V17" s="1189"/>
      <c r="W17" s="1189"/>
      <c r="X17" s="1189"/>
      <c r="Y17" s="1189"/>
      <c r="Z17" s="1189"/>
      <c r="AA17" s="1190"/>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88"/>
      <c r="S18" s="1189"/>
      <c r="T18" s="1189"/>
      <c r="U18" s="1189"/>
      <c r="V18" s="1189"/>
      <c r="W18" s="1189"/>
      <c r="X18" s="1189"/>
      <c r="Y18" s="1189"/>
      <c r="Z18" s="1189"/>
      <c r="AA18" s="1190"/>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88"/>
      <c r="S19" s="1189"/>
      <c r="T19" s="1189"/>
      <c r="U19" s="1189"/>
      <c r="V19" s="1189"/>
      <c r="W19" s="1189"/>
      <c r="X19" s="1189"/>
      <c r="Y19" s="1189"/>
      <c r="Z19" s="1189"/>
      <c r="AA19" s="1190"/>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91"/>
      <c r="S20" s="1192"/>
      <c r="T20" s="1192"/>
      <c r="U20" s="1192"/>
      <c r="V20" s="1192"/>
      <c r="W20" s="1192"/>
      <c r="X20" s="1192"/>
      <c r="Y20" s="1192"/>
      <c r="Z20" s="1192"/>
      <c r="AA20" s="1193"/>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1344</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64">
        <f>INDICADORES!H106</f>
        <v>15</v>
      </c>
      <c r="G31" s="64">
        <f>INDICADORES!K106</f>
        <v>8</v>
      </c>
      <c r="H31" s="64">
        <f>INDICADORES!N106</f>
        <v>15</v>
      </c>
      <c r="I31" s="64">
        <f>INDICADORES!T106</f>
        <v>19</v>
      </c>
      <c r="J31" s="64">
        <f>INDICADORES!W106</f>
        <v>16</v>
      </c>
      <c r="K31" s="64">
        <f>INDICADORES!Z106</f>
        <v>15</v>
      </c>
      <c r="L31" s="66">
        <f>INDICADORES!AF106</f>
        <v>18</v>
      </c>
      <c r="M31" s="66">
        <f>INDICADORES!AI106</f>
        <v>18</v>
      </c>
      <c r="N31" s="66">
        <f>INDICADORES!AL106</f>
        <v>20</v>
      </c>
      <c r="O31" s="66">
        <f>INDICADORES!AR106</f>
        <v>15</v>
      </c>
      <c r="P31" s="66">
        <f>INDICADORES!AU106</f>
        <v>15</v>
      </c>
      <c r="Q31" s="66">
        <f>INDICADORES!AX106</f>
        <v>11</v>
      </c>
      <c r="R31" s="85">
        <f>AVERAGE(F31:Q31)</f>
        <v>15.416666666666666</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6">
        <f>INDICADORES!I106</f>
        <v>0</v>
      </c>
      <c r="G32" s="66">
        <f>INDICADORES!L106</f>
        <v>0</v>
      </c>
      <c r="H32" s="66">
        <f>INDICADORES!O106</f>
        <v>0</v>
      </c>
      <c r="I32" s="66">
        <f>INDICADORES!U106</f>
        <v>0</v>
      </c>
      <c r="J32" s="66">
        <f>INDICADORES!X106</f>
        <v>0</v>
      </c>
      <c r="K32" s="66">
        <f>INDICADORES!AA106</f>
        <v>0</v>
      </c>
      <c r="L32" s="66">
        <f>INDICADORES!AG106</f>
        <v>0</v>
      </c>
      <c r="M32" s="66">
        <f>INDICADORES!AJ106</f>
        <v>0</v>
      </c>
      <c r="N32" s="66">
        <f>INDICADORES!AM106</f>
        <v>0</v>
      </c>
      <c r="O32" s="66">
        <f>INDICADORES!AS106</f>
        <v>0</v>
      </c>
      <c r="P32" s="66">
        <f>INDICADORES!AV106</f>
        <v>0</v>
      </c>
      <c r="Q32" s="66">
        <f>INDICADORES!AY106</f>
        <v>0</v>
      </c>
      <c r="R32" s="85">
        <f>AVERAGE(F32:Q32)</f>
        <v>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+F31</f>
        <v>15</v>
      </c>
      <c r="G33" s="67">
        <f t="shared" ref="G33:Q33" si="0">+G31</f>
        <v>8</v>
      </c>
      <c r="H33" s="67">
        <f t="shared" si="0"/>
        <v>15</v>
      </c>
      <c r="I33" s="67">
        <f t="shared" si="0"/>
        <v>19</v>
      </c>
      <c r="J33" s="67">
        <f t="shared" si="0"/>
        <v>16</v>
      </c>
      <c r="K33" s="67">
        <f t="shared" si="0"/>
        <v>15</v>
      </c>
      <c r="L33" s="67">
        <f t="shared" si="0"/>
        <v>18</v>
      </c>
      <c r="M33" s="67">
        <f t="shared" si="0"/>
        <v>18</v>
      </c>
      <c r="N33" s="67">
        <f t="shared" si="0"/>
        <v>20</v>
      </c>
      <c r="O33" s="67">
        <f t="shared" si="0"/>
        <v>15</v>
      </c>
      <c r="P33" s="67">
        <f t="shared" si="0"/>
        <v>15</v>
      </c>
      <c r="Q33" s="67">
        <f t="shared" si="0"/>
        <v>11</v>
      </c>
      <c r="R33" s="85">
        <f>AVERAGE(F33:Q33)</f>
        <v>15.416666666666666</v>
      </c>
      <c r="U33" s="7"/>
      <c r="V33" s="7"/>
      <c r="W33" s="7"/>
      <c r="X33" s="7"/>
      <c r="Y33" s="7"/>
      <c r="Z33" s="7"/>
      <c r="AA33" s="8"/>
      <c r="AB33" s="5"/>
      <c r="AE33" s="18"/>
      <c r="AF33" s="18"/>
      <c r="AG33" s="18"/>
      <c r="AH33" s="18"/>
      <c r="AI33" s="18"/>
      <c r="AJ33" s="18"/>
      <c r="AK33" s="18"/>
      <c r="AL33" s="18"/>
    </row>
    <row r="34" spans="2:38" ht="13.5" thickBot="1" x14ac:dyDescent="0.25">
      <c r="B34" s="4"/>
      <c r="C34" s="6"/>
      <c r="D34" s="48" t="s">
        <v>651</v>
      </c>
      <c r="E34" s="58"/>
      <c r="F34" s="243">
        <v>20</v>
      </c>
      <c r="G34" s="243">
        <v>17</v>
      </c>
      <c r="H34" s="243">
        <v>17</v>
      </c>
      <c r="I34" s="243">
        <v>18</v>
      </c>
      <c r="J34" s="243">
        <v>18</v>
      </c>
      <c r="K34" s="243">
        <v>13</v>
      </c>
      <c r="L34" s="243">
        <v>12</v>
      </c>
      <c r="M34" s="243">
        <v>13</v>
      </c>
      <c r="N34" s="243">
        <v>11</v>
      </c>
      <c r="O34" s="243">
        <v>11</v>
      </c>
      <c r="P34" s="243">
        <v>11</v>
      </c>
      <c r="Q34" s="243">
        <v>15</v>
      </c>
      <c r="R34" s="243"/>
      <c r="U34" s="7"/>
      <c r="V34" s="7"/>
      <c r="W34" s="7"/>
      <c r="X34" s="7"/>
      <c r="Y34" s="7"/>
      <c r="Z34" s="7"/>
      <c r="AA34" s="8"/>
      <c r="AB34" s="5"/>
      <c r="AE34" s="18"/>
      <c r="AF34" s="18"/>
      <c r="AG34" s="18"/>
      <c r="AH34" s="18"/>
      <c r="AI34" s="18"/>
      <c r="AJ34" s="18"/>
      <c r="AK34" s="18"/>
      <c r="AL34" s="18"/>
    </row>
    <row r="35" spans="2:38" x14ac:dyDescent="0.2">
      <c r="B35" s="4"/>
      <c r="C35" s="6"/>
      <c r="D35" s="809" t="s">
        <v>254</v>
      </c>
      <c r="E35" s="810"/>
      <c r="F35" s="245">
        <v>10</v>
      </c>
      <c r="G35" s="245">
        <v>10</v>
      </c>
      <c r="H35" s="245">
        <v>10</v>
      </c>
      <c r="I35" s="245">
        <v>10</v>
      </c>
      <c r="J35" s="245">
        <v>10</v>
      </c>
      <c r="K35" s="245">
        <v>10</v>
      </c>
      <c r="L35" s="245">
        <v>10</v>
      </c>
      <c r="M35" s="245">
        <v>10</v>
      </c>
      <c r="N35" s="245">
        <v>10</v>
      </c>
      <c r="O35" s="245">
        <v>10</v>
      </c>
      <c r="P35" s="245">
        <v>10</v>
      </c>
      <c r="Q35" s="245">
        <v>10</v>
      </c>
      <c r="R35" s="245"/>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343</v>
      </c>
      <c r="H38" s="1128"/>
      <c r="I38" s="1128"/>
      <c r="J38" s="1128"/>
      <c r="K38" s="1128"/>
      <c r="L38" s="1128"/>
      <c r="M38" s="1128"/>
      <c r="N38" s="1129"/>
      <c r="O38" s="1064" t="s">
        <v>17</v>
      </c>
      <c r="P38" s="1065"/>
      <c r="Q38" s="1065"/>
      <c r="R38" s="1065"/>
      <c r="S38" s="1065"/>
      <c r="T38" s="1073"/>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603</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34</v>
      </c>
      <c r="H41" s="861"/>
      <c r="I41" s="861"/>
      <c r="J41" s="861"/>
      <c r="K41" s="861"/>
      <c r="L41" s="861"/>
      <c r="M41" s="861"/>
      <c r="N41" s="1101"/>
      <c r="O41" s="865" t="s">
        <v>24</v>
      </c>
      <c r="P41" s="866"/>
      <c r="Q41" s="866"/>
      <c r="R41" s="866"/>
      <c r="S41" s="866"/>
      <c r="T41" s="948"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1196</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67WvO2ZRVRoA44224XQ3mm6+ENAc0IgixEQyOQHRVJ/iw3u+vLsFigqqWiwQptrsauQrMHApwz12dB2LburCCQ==" saltValue="H2M9bCiaoxzpYcKmBiJYYg==" spinCount="100000" sheet="1" objects="1" scenarios="1"/>
  <customSheetViews>
    <customSheetView guid="{9C949C4D-EB11-4549-99F8-6A6E19FEDD35}" showGridLines="0">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16">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16">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16">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16">
      <pageMargins left="0.5" right="0.43" top="1.04" bottom="0.45" header="0.31496062992125984" footer="0.31496062992125984"/>
      <pageSetup paperSize="9" scale="76" orientation="portrait" r:id="rId5"/>
      <headerFooter alignWithMargins="0"/>
    </customSheetView>
    <customSheetView guid="{4F27A6F2-707D-47B2-BF4A-F027B75A33FC}" showGridLines="0">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5">
      <pageMargins left="0.5" right="0.43" top="1.04" bottom="0.45" header="0.31496062992125984" footer="0.31496062992125984"/>
      <pageSetup paperSize="9" scale="76" orientation="portrait" r:id="rId7"/>
      <headerFooter alignWithMargins="0"/>
    </customSheetView>
    <customSheetView guid="{8381FC96-6810-4EAA-ACD8-B607E0FD2281}" showGridLines="0" topLeftCell="A25">
      <pageMargins left="0.5" right="0.43" top="1.04" bottom="0.45" header="0.31496062992125984" footer="0.31496062992125984"/>
      <pageSetup paperSize="9" scale="76" orientation="portrait" r:id="rId8"/>
      <headerFooter alignWithMargins="0"/>
    </customSheetView>
    <customSheetView guid="{7315456F-420E-439E-9602-F32EDF9D3E94}" showGridLines="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9">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9">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49" sqref="G49:N49"/>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49" sqref="G49:N49"/>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49" sqref="G49:N49"/>
      <pageMargins left="0.5" right="0.43" top="1.04" bottom="0.45" header="0.31496062992125984" footer="0.31496062992125984"/>
      <pageSetup paperSize="9" scale="76" orientation="portrait" r:id="rId19"/>
      <headerFooter alignWithMargins="0"/>
    </customSheetView>
    <customSheetView guid="{187695E8-F439-4E8B-9390-62D53A41785B}" showGridLines="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49" sqref="G49:N49"/>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A25">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5">
      <pageMargins left="0.5" right="0.43" top="1.04" bottom="0.45" header="0.31496062992125984" footer="0.31496062992125984"/>
      <pageSetup paperSize="9" scale="76" orientation="portrait" r:id="rId23"/>
      <headerFooter alignWithMargins="0"/>
    </customSheetView>
    <customSheetView guid="{4B06A440-0745-43CE-8047-97DB98249CF6}" showGridLines="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16">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16">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16">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16">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16">
      <pageMargins left="0.5" right="0.43" top="1.04" bottom="0.45" header="0.31496062992125984" footer="0.31496062992125984"/>
      <pageSetup paperSize="9" scale="76" orientation="portrait" r:id="rId29"/>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C37:N37"/>
    <mergeCell ref="O37:AA37"/>
    <mergeCell ref="D35:E35"/>
    <mergeCell ref="AF38:AL38"/>
    <mergeCell ref="C39:F39"/>
    <mergeCell ref="G39:N39"/>
    <mergeCell ref="O39:S39"/>
    <mergeCell ref="T39:AA39"/>
    <mergeCell ref="AF39:AL39"/>
    <mergeCell ref="C38:F38"/>
    <mergeCell ref="G38:N38"/>
    <mergeCell ref="O38:S38"/>
    <mergeCell ref="T38:AA38"/>
    <mergeCell ref="R22:AA28"/>
    <mergeCell ref="R21:AA21"/>
    <mergeCell ref="R13:AA20"/>
    <mergeCell ref="AF8:AL8"/>
    <mergeCell ref="C9:E10"/>
    <mergeCell ref="F9:AA10"/>
    <mergeCell ref="AF9:AL9"/>
    <mergeCell ref="R12:AA12"/>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30"/>
  <headerFooter alignWithMargins="0"/>
  <drawing r:id="rId3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46"/>
  <dimension ref="A1:AL83"/>
  <sheetViews>
    <sheetView showGridLines="0" topLeftCell="M21" zoomScale="90" zoomScaleNormal="90" zoomScalePageLayoutView="90" workbookViewId="0">
      <selection activeCell="R13" sqref="R13:AA20"/>
    </sheetView>
  </sheetViews>
  <sheetFormatPr baseColWidth="10" defaultColWidth="11.42578125" defaultRowHeight="12.75" zeroHeight="1" x14ac:dyDescent="0.2"/>
  <cols>
    <col min="1" max="2" width="1.140625" customWidth="1"/>
    <col min="3" max="3" width="4.28515625" customWidth="1"/>
    <col min="4" max="4" width="6.28515625" customWidth="1"/>
    <col min="5" max="5" width="6.42578125" customWidth="1"/>
    <col min="6" max="18" width="15.7109375" customWidth="1"/>
    <col min="19" max="27" width="8.7109375" customWidth="1"/>
    <col min="28" max="29" width="1.140625" customWidth="1"/>
    <col min="30" max="30" width="11.42578125" customWidth="1"/>
    <col min="31" max="31" width="11.42578125" hidden="1" customWidth="1"/>
    <col min="32" max="32" width="62.85546875" hidden="1" customWidth="1"/>
    <col min="33" max="38" width="0" hidden="1"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247</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364</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18.7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7.75" customHeight="1" x14ac:dyDescent="0.2">
      <c r="B13" s="4"/>
      <c r="C13" s="6"/>
      <c r="D13" s="7"/>
      <c r="E13" s="7"/>
      <c r="F13" s="7"/>
      <c r="G13" s="7"/>
      <c r="H13" s="7"/>
      <c r="I13" s="7"/>
      <c r="J13" s="7"/>
      <c r="K13" s="7"/>
      <c r="L13" s="7"/>
      <c r="M13" s="7"/>
      <c r="N13" s="7"/>
      <c r="O13" s="7"/>
      <c r="P13" s="7"/>
      <c r="Q13" s="7"/>
      <c r="R13" s="1147" t="s">
        <v>1101</v>
      </c>
      <c r="S13" s="1148"/>
      <c r="T13" s="1148"/>
      <c r="U13" s="1148"/>
      <c r="V13" s="1148"/>
      <c r="W13" s="1148"/>
      <c r="X13" s="1148"/>
      <c r="Y13" s="1148"/>
      <c r="Z13" s="1148"/>
      <c r="AA13" s="1149"/>
      <c r="AB13" s="5"/>
      <c r="AE13" s="18"/>
      <c r="AF13" s="18"/>
      <c r="AG13" s="18"/>
      <c r="AH13" s="18"/>
      <c r="AI13" s="18"/>
      <c r="AJ13" s="18"/>
      <c r="AK13" s="18"/>
      <c r="AL13" s="18"/>
    </row>
    <row r="14" spans="2:38" ht="30" customHeight="1" x14ac:dyDescent="0.2">
      <c r="B14" s="4"/>
      <c r="C14" s="6"/>
      <c r="D14" s="7"/>
      <c r="E14" s="7"/>
      <c r="F14" s="7"/>
      <c r="G14" s="7"/>
      <c r="H14" s="7"/>
      <c r="I14" s="7"/>
      <c r="J14" s="7"/>
      <c r="K14" s="7"/>
      <c r="L14" s="7"/>
      <c r="M14" s="7"/>
      <c r="N14" s="7"/>
      <c r="O14" s="7"/>
      <c r="P14" s="7"/>
      <c r="Q14" s="7"/>
      <c r="R14" s="1150"/>
      <c r="S14" s="1151"/>
      <c r="T14" s="1151"/>
      <c r="U14" s="1151"/>
      <c r="V14" s="1151"/>
      <c r="W14" s="1151"/>
      <c r="X14" s="1151"/>
      <c r="Y14" s="1151"/>
      <c r="Z14" s="1151"/>
      <c r="AA14" s="1152"/>
      <c r="AB14" s="5"/>
      <c r="AE14" s="18"/>
      <c r="AF14" s="18"/>
      <c r="AG14" s="18"/>
      <c r="AH14" s="18"/>
      <c r="AI14" s="18"/>
      <c r="AJ14" s="18"/>
      <c r="AK14" s="18"/>
      <c r="AL14" s="18"/>
    </row>
    <row r="15" spans="2:38" ht="29.25" customHeight="1" x14ac:dyDescent="0.2">
      <c r="B15" s="4"/>
      <c r="C15" s="6"/>
      <c r="D15" s="7"/>
      <c r="E15" s="7"/>
      <c r="F15" s="7"/>
      <c r="G15" s="7"/>
      <c r="H15" s="7"/>
      <c r="I15" s="7"/>
      <c r="J15" s="7"/>
      <c r="K15" s="7"/>
      <c r="L15" s="7"/>
      <c r="M15" s="7"/>
      <c r="N15" s="7"/>
      <c r="O15" s="7"/>
      <c r="P15" s="7"/>
      <c r="Q15" s="7"/>
      <c r="R15" s="1150"/>
      <c r="S15" s="1151"/>
      <c r="T15" s="1151"/>
      <c r="U15" s="1151"/>
      <c r="V15" s="1151"/>
      <c r="W15" s="1151"/>
      <c r="X15" s="1151"/>
      <c r="Y15" s="1151"/>
      <c r="Z15" s="1151"/>
      <c r="AA15" s="115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50"/>
      <c r="S16" s="1151"/>
      <c r="T16" s="1151"/>
      <c r="U16" s="1151"/>
      <c r="V16" s="1151"/>
      <c r="W16" s="1151"/>
      <c r="X16" s="1151"/>
      <c r="Y16" s="1151"/>
      <c r="Z16" s="1151"/>
      <c r="AA16" s="115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50"/>
      <c r="S17" s="1151"/>
      <c r="T17" s="1151"/>
      <c r="U17" s="1151"/>
      <c r="V17" s="1151"/>
      <c r="W17" s="1151"/>
      <c r="X17" s="1151"/>
      <c r="Y17" s="1151"/>
      <c r="Z17" s="1151"/>
      <c r="AA17" s="115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50"/>
      <c r="S18" s="1151"/>
      <c r="T18" s="1151"/>
      <c r="U18" s="1151"/>
      <c r="V18" s="1151"/>
      <c r="W18" s="1151"/>
      <c r="X18" s="1151"/>
      <c r="Y18" s="1151"/>
      <c r="Z18" s="1151"/>
      <c r="AA18" s="115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50"/>
      <c r="S19" s="1151"/>
      <c r="T19" s="1151"/>
      <c r="U19" s="1151"/>
      <c r="V19" s="1151"/>
      <c r="W19" s="1151"/>
      <c r="X19" s="1151"/>
      <c r="Y19" s="1151"/>
      <c r="Z19" s="1151"/>
      <c r="AA19" s="115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53"/>
      <c r="S20" s="1154"/>
      <c r="T20" s="1154"/>
      <c r="U20" s="1154"/>
      <c r="V20" s="1154"/>
      <c r="W20" s="1154"/>
      <c r="X20" s="1154"/>
      <c r="Y20" s="1154"/>
      <c r="Z20" s="1154"/>
      <c r="AA20" s="115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S21" s="1271" t="s">
        <v>80</v>
      </c>
      <c r="T21" s="1272"/>
      <c r="U21" s="1272"/>
      <c r="V21" s="1272"/>
      <c r="W21" s="1272"/>
      <c r="X21" s="1272"/>
      <c r="Y21" s="1272"/>
      <c r="Z21" s="1272"/>
      <c r="AA21" s="1273"/>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53"/>
      <c r="S22" s="1147" t="s">
        <v>1100</v>
      </c>
      <c r="T22" s="1148"/>
      <c r="U22" s="1148"/>
      <c r="V22" s="1148"/>
      <c r="W22" s="1148"/>
      <c r="X22" s="1148"/>
      <c r="Y22" s="1148"/>
      <c r="Z22" s="1148"/>
      <c r="AA22" s="1148"/>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153"/>
      <c r="S23" s="1150"/>
      <c r="T23" s="1151"/>
      <c r="U23" s="1151"/>
      <c r="V23" s="1151"/>
      <c r="W23" s="1151"/>
      <c r="X23" s="1151"/>
      <c r="Y23" s="1151"/>
      <c r="Z23" s="1151"/>
      <c r="AA23" s="1151"/>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153"/>
      <c r="S24" s="1150"/>
      <c r="T24" s="1151"/>
      <c r="U24" s="1151"/>
      <c r="V24" s="1151"/>
      <c r="W24" s="1151"/>
      <c r="X24" s="1151"/>
      <c r="Y24" s="1151"/>
      <c r="Z24" s="1151"/>
      <c r="AA24" s="1151"/>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53"/>
      <c r="S25" s="1150"/>
      <c r="T25" s="1151"/>
      <c r="U25" s="1151"/>
      <c r="V25" s="1151"/>
      <c r="W25" s="1151"/>
      <c r="X25" s="1151"/>
      <c r="Y25" s="1151"/>
      <c r="Z25" s="1151"/>
      <c r="AA25" s="1151"/>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153"/>
      <c r="S26" s="1150"/>
      <c r="T26" s="1151"/>
      <c r="U26" s="1151"/>
      <c r="V26" s="1151"/>
      <c r="W26" s="1151"/>
      <c r="X26" s="1151"/>
      <c r="Y26" s="1151"/>
      <c r="Z26" s="1151"/>
      <c r="AA26" s="1151"/>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153"/>
      <c r="S27" s="1150"/>
      <c r="T27" s="1151"/>
      <c r="U27" s="1151"/>
      <c r="V27" s="1151"/>
      <c r="W27" s="1151"/>
      <c r="X27" s="1151"/>
      <c r="Y27" s="1151"/>
      <c r="Z27" s="1151"/>
      <c r="AA27" s="1151"/>
      <c r="AB27" s="5"/>
      <c r="AE27" s="18"/>
      <c r="AF27" s="18"/>
      <c r="AG27" s="18"/>
      <c r="AH27" s="18"/>
      <c r="AI27" s="18"/>
      <c r="AJ27" s="18"/>
      <c r="AK27" s="18"/>
      <c r="AL27" s="18"/>
    </row>
    <row r="28" spans="2:38" ht="3.75" customHeight="1" thickBot="1" x14ac:dyDescent="0.25">
      <c r="B28" s="4"/>
      <c r="C28" s="6"/>
      <c r="D28" s="7"/>
      <c r="E28" s="7"/>
      <c r="F28" s="7"/>
      <c r="G28" s="7"/>
      <c r="H28" s="7"/>
      <c r="I28" s="7"/>
      <c r="J28" s="7"/>
      <c r="K28" s="7"/>
      <c r="L28" s="7"/>
      <c r="M28" s="7"/>
      <c r="N28" s="7"/>
      <c r="O28" s="7"/>
      <c r="P28" s="7"/>
      <c r="Q28" s="7"/>
      <c r="R28" s="7"/>
      <c r="S28" s="1150"/>
      <c r="T28" s="1151"/>
      <c r="U28" s="1151"/>
      <c r="V28" s="1151"/>
      <c r="W28" s="1151"/>
      <c r="X28" s="1151"/>
      <c r="Y28" s="1151"/>
      <c r="Z28" s="1151"/>
      <c r="AA28" s="1151"/>
      <c r="AB28" s="5"/>
      <c r="AE28" s="18"/>
      <c r="AF28" s="18"/>
      <c r="AG28" s="18"/>
      <c r="AH28" s="18"/>
      <c r="AI28" s="18"/>
      <c r="AJ28" s="18"/>
      <c r="AK28" s="18"/>
      <c r="AL28" s="18"/>
    </row>
    <row r="29" spans="2:38" ht="22.5" customHeight="1" x14ac:dyDescent="0.2">
      <c r="B29" s="4"/>
      <c r="C29" s="6"/>
      <c r="D29" s="298" t="s">
        <v>3</v>
      </c>
      <c r="E29" s="295"/>
      <c r="F29" s="296" t="s">
        <v>4</v>
      </c>
      <c r="G29" s="296" t="s">
        <v>5</v>
      </c>
      <c r="H29" s="296" t="s">
        <v>6</v>
      </c>
      <c r="I29" s="296" t="s">
        <v>7</v>
      </c>
      <c r="J29" s="296" t="s">
        <v>8</v>
      </c>
      <c r="K29" s="296" t="s">
        <v>9</v>
      </c>
      <c r="L29" s="296" t="s">
        <v>10</v>
      </c>
      <c r="M29" s="296" t="s">
        <v>11</v>
      </c>
      <c r="N29" s="296" t="s">
        <v>12</v>
      </c>
      <c r="O29" s="296" t="s">
        <v>13</v>
      </c>
      <c r="P29" s="296" t="s">
        <v>14</v>
      </c>
      <c r="Q29" s="296" t="s">
        <v>15</v>
      </c>
      <c r="R29" s="303" t="s">
        <v>71</v>
      </c>
      <c r="S29" s="1150"/>
      <c r="T29" s="1151"/>
      <c r="U29" s="1151"/>
      <c r="V29" s="1151"/>
      <c r="W29" s="1151"/>
      <c r="X29" s="1151"/>
      <c r="Y29" s="1151"/>
      <c r="Z29" s="1151"/>
      <c r="AA29" s="1151"/>
      <c r="AB29" s="5"/>
      <c r="AE29" s="18"/>
      <c r="AF29" s="18"/>
      <c r="AG29" s="18"/>
      <c r="AH29" s="18"/>
      <c r="AI29" s="18"/>
      <c r="AJ29" s="18"/>
      <c r="AK29" s="18"/>
      <c r="AL29" s="18"/>
    </row>
    <row r="30" spans="2:38" ht="22.5" customHeight="1" x14ac:dyDescent="0.2">
      <c r="B30" s="4"/>
      <c r="C30" s="6"/>
      <c r="D30" s="70" t="s">
        <v>16</v>
      </c>
      <c r="E30" s="71"/>
      <c r="F30" s="164">
        <f>INDICADORES!H107</f>
        <v>299924703.80000001</v>
      </c>
      <c r="G30" s="164">
        <f>INDICADORES!K107</f>
        <v>2028205106.9400001</v>
      </c>
      <c r="H30" s="164">
        <f>INDICADORES!N107</f>
        <v>346999228</v>
      </c>
      <c r="I30" s="164">
        <f>INDICADORES!T107</f>
        <v>1054481351.1799999</v>
      </c>
      <c r="J30" s="164">
        <f>INDICADORES!W107</f>
        <v>3749527548.5599999</v>
      </c>
      <c r="K30" s="164">
        <f>INDICADORES!Z107</f>
        <v>2234538850</v>
      </c>
      <c r="L30" s="164">
        <f>INDICADORES!AF107</f>
        <v>839323319.63</v>
      </c>
      <c r="M30" s="164">
        <f>INDICADORES!AI107</f>
        <v>563154463</v>
      </c>
      <c r="N30" s="164">
        <f>INDICADORES!AL107</f>
        <v>1237758257.71</v>
      </c>
      <c r="O30" s="164">
        <f>INDICADORES!AR107</f>
        <v>1342874362</v>
      </c>
      <c r="P30" s="164">
        <f>INDICADORES!AU107</f>
        <v>288979418</v>
      </c>
      <c r="Q30" s="164">
        <f>INDICADORES!AX107</f>
        <v>3247126240</v>
      </c>
      <c r="R30" s="201">
        <f>SUM(F30:Q30)</f>
        <v>17232892848.82</v>
      </c>
      <c r="S30" s="1150"/>
      <c r="T30" s="1151"/>
      <c r="U30" s="1151"/>
      <c r="V30" s="1151"/>
      <c r="W30" s="1151"/>
      <c r="X30" s="1151"/>
      <c r="Y30" s="1151"/>
      <c r="Z30" s="1151"/>
      <c r="AA30" s="1151"/>
      <c r="AB30" s="5"/>
      <c r="AE30" s="18"/>
      <c r="AF30" s="18"/>
      <c r="AG30" s="18"/>
      <c r="AH30" s="18"/>
      <c r="AI30" s="18"/>
      <c r="AJ30" s="18"/>
      <c r="AK30" s="18"/>
      <c r="AL30" s="18"/>
    </row>
    <row r="31" spans="2:38" ht="22.5" customHeight="1" x14ac:dyDescent="0.2">
      <c r="B31" s="4"/>
      <c r="C31" s="6"/>
      <c r="D31" s="70" t="s">
        <v>18</v>
      </c>
      <c r="E31" s="71"/>
      <c r="F31" s="164">
        <f>INDICADORES!I107</f>
        <v>27291634522.229996</v>
      </c>
      <c r="G31" s="164">
        <f>INDICADORES!L107</f>
        <v>27291634522.229996</v>
      </c>
      <c r="H31" s="164">
        <f>INDICADORES!O107</f>
        <v>27291634522.229996</v>
      </c>
      <c r="I31" s="164">
        <f>INDICADORES!U107</f>
        <v>27291634522.229996</v>
      </c>
      <c r="J31" s="164">
        <f>INDICADORES!X107</f>
        <v>27291634522.229996</v>
      </c>
      <c r="K31" s="164">
        <f>INDICADORES!AA107</f>
        <v>27291634522.229996</v>
      </c>
      <c r="L31" s="164">
        <f>INDICADORES!AG107</f>
        <v>27291634522.229996</v>
      </c>
      <c r="M31" s="164">
        <f>INDICADORES!AJ107</f>
        <v>27291634522.229996</v>
      </c>
      <c r="N31" s="164">
        <f>INDICADORES!AM107</f>
        <v>27291634522.229996</v>
      </c>
      <c r="O31" s="164">
        <f>INDICADORES!AS107</f>
        <v>27291634522.229996</v>
      </c>
      <c r="P31" s="164">
        <f>INDICADORES!AV107</f>
        <v>27291634522.229996</v>
      </c>
      <c r="Q31" s="164">
        <f>INDICADORES!AY107</f>
        <v>27291634522.229996</v>
      </c>
      <c r="R31" s="201">
        <f>+F31</f>
        <v>27291634522.229996</v>
      </c>
      <c r="S31" s="1150"/>
      <c r="T31" s="1151"/>
      <c r="U31" s="1151"/>
      <c r="V31" s="1151"/>
      <c r="W31" s="1151"/>
      <c r="X31" s="1151"/>
      <c r="Y31" s="1151"/>
      <c r="Z31" s="1151"/>
      <c r="AA31" s="1151"/>
      <c r="AB31" s="5"/>
      <c r="AE31" s="18"/>
      <c r="AF31" s="18"/>
      <c r="AG31" s="18"/>
      <c r="AH31" s="18"/>
      <c r="AI31" s="18"/>
      <c r="AJ31" s="18"/>
      <c r="AK31" s="18"/>
      <c r="AL31" s="18"/>
    </row>
    <row r="32" spans="2:38" ht="22.5" customHeight="1" thickBot="1" x14ac:dyDescent="0.25">
      <c r="B32" s="4"/>
      <c r="C32" s="6"/>
      <c r="D32" s="48" t="s">
        <v>692</v>
      </c>
      <c r="E32" s="72"/>
      <c r="F32" s="207">
        <f>+F30/F31</f>
        <v>1.0989620411181338E-2</v>
      </c>
      <c r="G32" s="207">
        <f t="shared" ref="G32:R32" si="0">+G30/G31</f>
        <v>7.431599984559209E-2</v>
      </c>
      <c r="H32" s="207">
        <f t="shared" si="0"/>
        <v>1.2714490505043108E-2</v>
      </c>
      <c r="I32" s="207">
        <f t="shared" si="0"/>
        <v>3.863753013111354E-2</v>
      </c>
      <c r="J32" s="207">
        <f t="shared" si="0"/>
        <v>0.13738743077135515</v>
      </c>
      <c r="K32" s="207">
        <f t="shared" si="0"/>
        <v>8.1876329106631174E-2</v>
      </c>
      <c r="L32" s="207">
        <f t="shared" si="0"/>
        <v>3.0753867781218514E-2</v>
      </c>
      <c r="M32" s="207">
        <f t="shared" si="0"/>
        <v>2.0634691650340358E-2</v>
      </c>
      <c r="N32" s="207">
        <f t="shared" si="0"/>
        <v>4.5353027745619355E-2</v>
      </c>
      <c r="O32" s="207">
        <f t="shared" si="0"/>
        <v>4.9204614729329667E-2</v>
      </c>
      <c r="P32" s="207">
        <f t="shared" si="0"/>
        <v>1.0588571298821113E-2</v>
      </c>
      <c r="Q32" s="207">
        <f t="shared" si="0"/>
        <v>0.11897881152391593</v>
      </c>
      <c r="R32" s="208">
        <f t="shared" si="0"/>
        <v>0.63143498550016131</v>
      </c>
      <c r="S32" s="1150"/>
      <c r="T32" s="1151"/>
      <c r="U32" s="1151"/>
      <c r="V32" s="1151"/>
      <c r="W32" s="1151"/>
      <c r="X32" s="1151"/>
      <c r="Y32" s="1151"/>
      <c r="Z32" s="1151"/>
      <c r="AA32" s="1151"/>
      <c r="AB32" s="5"/>
      <c r="AE32" s="18"/>
      <c r="AF32" s="18"/>
      <c r="AG32" s="18"/>
      <c r="AH32" s="18"/>
      <c r="AI32" s="18"/>
      <c r="AJ32" s="18"/>
      <c r="AK32" s="18"/>
      <c r="AL32" s="18"/>
    </row>
    <row r="33" spans="2:38" ht="22.5" customHeight="1" thickBot="1" x14ac:dyDescent="0.25">
      <c r="B33" s="4"/>
      <c r="C33" s="6"/>
      <c r="D33" s="48" t="s">
        <v>651</v>
      </c>
      <c r="E33" s="58"/>
      <c r="F33" s="287">
        <v>8.3654784839611029E-2</v>
      </c>
      <c r="G33" s="287">
        <v>4.1110134586477227E-2</v>
      </c>
      <c r="H33" s="287">
        <v>6.5804806993609952E-2</v>
      </c>
      <c r="I33" s="287">
        <v>3.2776653660989613E-2</v>
      </c>
      <c r="J33" s="287">
        <v>3.322822363156093E-2</v>
      </c>
      <c r="K33" s="287">
        <v>6.1701707922320291E-2</v>
      </c>
      <c r="L33" s="287">
        <v>3.8736327287446255E-2</v>
      </c>
      <c r="M33" s="287">
        <v>3.4559271460408103E-2</v>
      </c>
      <c r="N33" s="287">
        <v>6.0106808721785504E-2</v>
      </c>
      <c r="O33" s="287">
        <v>6.9372491989412491E-2</v>
      </c>
      <c r="P33" s="287">
        <v>4.0102624204047498E-3</v>
      </c>
      <c r="Q33" s="287">
        <v>9.0334728056185238E-4</v>
      </c>
      <c r="R33" s="287">
        <v>0.43097908577261568</v>
      </c>
      <c r="S33" s="1150"/>
      <c r="T33" s="1151"/>
      <c r="U33" s="1151"/>
      <c r="V33" s="1151"/>
      <c r="W33" s="1151"/>
      <c r="X33" s="1151"/>
      <c r="Y33" s="1151"/>
      <c r="Z33" s="1151"/>
      <c r="AA33" s="1151"/>
      <c r="AB33" s="5"/>
      <c r="AE33" s="18"/>
      <c r="AF33" s="18"/>
      <c r="AG33" s="18"/>
      <c r="AH33" s="18"/>
      <c r="AI33" s="18"/>
      <c r="AJ33" s="18"/>
      <c r="AK33" s="18"/>
      <c r="AL33" s="18"/>
    </row>
    <row r="34" spans="2:38" ht="13.5" thickBot="1" x14ac:dyDescent="0.25">
      <c r="B34" s="4"/>
      <c r="C34" s="6"/>
      <c r="D34" s="809" t="s">
        <v>254</v>
      </c>
      <c r="E34" s="810"/>
      <c r="F34" s="287">
        <v>0.05</v>
      </c>
      <c r="G34" s="287">
        <v>0.05</v>
      </c>
      <c r="H34" s="287">
        <v>0.05</v>
      </c>
      <c r="I34" s="287">
        <v>0.05</v>
      </c>
      <c r="J34" s="287">
        <v>0.05</v>
      </c>
      <c r="K34" s="287">
        <v>0.05</v>
      </c>
      <c r="L34" s="287">
        <v>0.05</v>
      </c>
      <c r="M34" s="287">
        <v>0.05</v>
      </c>
      <c r="N34" s="287">
        <v>0.05</v>
      </c>
      <c r="O34" s="287">
        <v>0.05</v>
      </c>
      <c r="P34" s="287">
        <v>0.05</v>
      </c>
      <c r="Q34" s="287">
        <v>0.05</v>
      </c>
      <c r="R34" s="287">
        <f>SUM(F34:Q34)</f>
        <v>0.6</v>
      </c>
      <c r="S34" s="1150"/>
      <c r="T34" s="1151"/>
      <c r="U34" s="1151"/>
      <c r="V34" s="1151"/>
      <c r="W34" s="1151"/>
      <c r="X34" s="1151"/>
      <c r="Y34" s="1151"/>
      <c r="Z34" s="1151"/>
      <c r="AA34" s="1151"/>
      <c r="AB34" s="5"/>
      <c r="AE34" s="18"/>
      <c r="AF34" s="18"/>
      <c r="AG34" s="18"/>
      <c r="AH34" s="18"/>
      <c r="AI34" s="18"/>
      <c r="AJ34" s="18"/>
      <c r="AK34" s="18"/>
      <c r="AL34" s="18"/>
    </row>
    <row r="35" spans="2:38" ht="4.5" customHeight="1" thickBot="1" x14ac:dyDescent="0.25">
      <c r="B35" s="4"/>
      <c r="C35" s="6"/>
      <c r="D35" s="7"/>
      <c r="E35" s="7"/>
      <c r="F35" s="7"/>
      <c r="G35" s="7"/>
      <c r="H35" s="7"/>
      <c r="I35" s="7"/>
      <c r="J35" s="7"/>
      <c r="K35" s="7"/>
      <c r="L35" s="7"/>
      <c r="M35" s="7"/>
      <c r="N35" s="7"/>
      <c r="O35" s="7"/>
      <c r="P35" s="7"/>
      <c r="Q35" s="7"/>
      <c r="R35" s="7"/>
      <c r="S35" s="7"/>
      <c r="T35" s="7"/>
      <c r="U35" s="7"/>
      <c r="V35" s="7"/>
      <c r="W35" s="7"/>
      <c r="X35" s="7"/>
      <c r="Y35" s="7"/>
      <c r="Z35" s="7"/>
      <c r="AA35" s="8"/>
      <c r="AB35" s="5"/>
      <c r="AE35" s="18"/>
      <c r="AF35" s="18"/>
      <c r="AG35" s="18"/>
      <c r="AH35" s="18"/>
      <c r="AI35" s="18"/>
      <c r="AJ35" s="18"/>
      <c r="AK35" s="18"/>
      <c r="AL35" s="18"/>
    </row>
    <row r="36" spans="2:38" ht="12.75" customHeight="1" thickBot="1" x14ac:dyDescent="0.25">
      <c r="B36" s="4"/>
      <c r="C36" s="931" t="s">
        <v>85</v>
      </c>
      <c r="D36" s="932"/>
      <c r="E36" s="932"/>
      <c r="F36" s="932"/>
      <c r="G36" s="932"/>
      <c r="H36" s="932"/>
      <c r="I36" s="932"/>
      <c r="J36" s="932"/>
      <c r="K36" s="932"/>
      <c r="L36" s="932"/>
      <c r="M36" s="932"/>
      <c r="N36" s="933"/>
      <c r="O36" s="934" t="s">
        <v>86</v>
      </c>
      <c r="P36" s="935"/>
      <c r="Q36" s="935"/>
      <c r="R36" s="935"/>
      <c r="S36" s="935"/>
      <c r="T36" s="935"/>
      <c r="U36" s="935"/>
      <c r="V36" s="935"/>
      <c r="W36" s="935"/>
      <c r="X36" s="935"/>
      <c r="Y36" s="935"/>
      <c r="Z36" s="935"/>
      <c r="AA36" s="936"/>
      <c r="AB36" s="5"/>
      <c r="AE36" s="18"/>
      <c r="AF36" s="18"/>
      <c r="AG36" s="18"/>
      <c r="AH36" s="18"/>
      <c r="AI36" s="18"/>
      <c r="AJ36" s="18"/>
      <c r="AK36" s="18"/>
      <c r="AL36" s="18"/>
    </row>
    <row r="37" spans="2:38" ht="42.75" customHeight="1" x14ac:dyDescent="0.2">
      <c r="B37" s="4"/>
      <c r="C37" s="817" t="s">
        <v>16</v>
      </c>
      <c r="D37" s="818"/>
      <c r="E37" s="818"/>
      <c r="F37" s="818"/>
      <c r="G37" s="1128" t="s">
        <v>368</v>
      </c>
      <c r="H37" s="1128"/>
      <c r="I37" s="1128"/>
      <c r="J37" s="1128"/>
      <c r="K37" s="1128"/>
      <c r="L37" s="1128"/>
      <c r="M37" s="1128"/>
      <c r="N37" s="1129"/>
      <c r="O37" s="1064" t="s">
        <v>17</v>
      </c>
      <c r="P37" s="1065"/>
      <c r="Q37" s="1065"/>
      <c r="R37" s="1065"/>
      <c r="S37" s="1065"/>
      <c r="T37" s="948"/>
      <c r="U37" s="948"/>
      <c r="V37" s="948"/>
      <c r="W37" s="948"/>
      <c r="X37" s="948"/>
      <c r="Y37" s="948"/>
      <c r="Z37" s="948"/>
      <c r="AA37" s="949"/>
      <c r="AB37" s="5"/>
      <c r="AC37" s="20"/>
      <c r="AE37" s="9"/>
      <c r="AF37" s="877"/>
      <c r="AG37" s="877"/>
      <c r="AH37" s="877"/>
      <c r="AI37" s="877"/>
      <c r="AJ37" s="877"/>
      <c r="AK37" s="877"/>
      <c r="AL37" s="877"/>
    </row>
    <row r="38" spans="2:38" ht="24" customHeight="1" x14ac:dyDescent="0.2">
      <c r="B38" s="4"/>
      <c r="C38" s="827" t="s">
        <v>18</v>
      </c>
      <c r="D38" s="828"/>
      <c r="E38" s="828"/>
      <c r="F38" s="828"/>
      <c r="G38" s="861" t="s">
        <v>367</v>
      </c>
      <c r="H38" s="861"/>
      <c r="I38" s="861"/>
      <c r="J38" s="861"/>
      <c r="K38" s="861"/>
      <c r="L38" s="861"/>
      <c r="M38" s="861"/>
      <c r="N38" s="1101"/>
      <c r="O38" s="770" t="s">
        <v>19</v>
      </c>
      <c r="P38" s="771"/>
      <c r="Q38" s="771"/>
      <c r="R38" s="771"/>
      <c r="S38" s="771"/>
      <c r="T38" s="948"/>
      <c r="U38" s="948"/>
      <c r="V38" s="948"/>
      <c r="W38" s="948"/>
      <c r="X38" s="948"/>
      <c r="Y38" s="948"/>
      <c r="Z38" s="948"/>
      <c r="AA38" s="949"/>
      <c r="AB38" s="5"/>
      <c r="AC38" s="20"/>
      <c r="AE38" s="9"/>
      <c r="AF38" s="877"/>
      <c r="AG38" s="877"/>
      <c r="AH38" s="877"/>
      <c r="AI38" s="877"/>
      <c r="AJ38" s="877"/>
      <c r="AK38" s="877"/>
      <c r="AL38" s="877"/>
    </row>
    <row r="39" spans="2:38" ht="27" customHeight="1" x14ac:dyDescent="0.2">
      <c r="B39" s="4"/>
      <c r="C39" s="827" t="s">
        <v>20</v>
      </c>
      <c r="D39" s="828"/>
      <c r="E39" s="828"/>
      <c r="F39" s="828"/>
      <c r="G39" s="861" t="s">
        <v>369</v>
      </c>
      <c r="H39" s="861"/>
      <c r="I39" s="861"/>
      <c r="J39" s="861"/>
      <c r="K39" s="861"/>
      <c r="L39" s="861"/>
      <c r="M39" s="861"/>
      <c r="N39" s="1101"/>
      <c r="O39" s="865" t="s">
        <v>88</v>
      </c>
      <c r="P39" s="866"/>
      <c r="Q39" s="866"/>
      <c r="R39" s="866"/>
      <c r="S39" s="866"/>
      <c r="T39" s="948" t="s">
        <v>22</v>
      </c>
      <c r="U39" s="948"/>
      <c r="V39" s="948"/>
      <c r="W39" s="948"/>
      <c r="X39" s="948"/>
      <c r="Y39" s="948"/>
      <c r="Z39" s="948"/>
      <c r="AA39" s="949"/>
      <c r="AB39" s="5"/>
      <c r="AC39" s="20"/>
      <c r="AE39" s="9"/>
      <c r="AF39" s="19"/>
      <c r="AG39" s="19"/>
      <c r="AH39" s="19"/>
      <c r="AI39" s="19"/>
      <c r="AJ39" s="19"/>
      <c r="AK39" s="19"/>
      <c r="AL39" s="19"/>
    </row>
    <row r="40" spans="2:38" ht="21" customHeight="1" x14ac:dyDescent="0.2">
      <c r="B40" s="4"/>
      <c r="C40" s="827" t="s">
        <v>21</v>
      </c>
      <c r="D40" s="828"/>
      <c r="E40" s="828"/>
      <c r="F40" s="828"/>
      <c r="G40" s="861" t="s">
        <v>370</v>
      </c>
      <c r="H40" s="861"/>
      <c r="I40" s="861"/>
      <c r="J40" s="861"/>
      <c r="K40" s="861"/>
      <c r="L40" s="861"/>
      <c r="M40" s="861"/>
      <c r="N40" s="1101"/>
      <c r="O40" s="865" t="s">
        <v>24</v>
      </c>
      <c r="P40" s="866"/>
      <c r="Q40" s="866"/>
      <c r="R40" s="866"/>
      <c r="S40" s="866"/>
      <c r="T40" s="948" t="s">
        <v>22</v>
      </c>
      <c r="U40" s="948"/>
      <c r="V40" s="948"/>
      <c r="W40" s="948"/>
      <c r="X40" s="948"/>
      <c r="Y40" s="948"/>
      <c r="Z40" s="948"/>
      <c r="AA40" s="949"/>
      <c r="AB40" s="5"/>
      <c r="AC40" s="20"/>
      <c r="AE40" s="9"/>
      <c r="AF40" s="792"/>
      <c r="AG40" s="792"/>
      <c r="AH40" s="792"/>
      <c r="AI40" s="792"/>
      <c r="AJ40" s="792"/>
      <c r="AK40" s="792"/>
      <c r="AL40" s="792"/>
    </row>
    <row r="41" spans="2:38" ht="20.25" customHeight="1" x14ac:dyDescent="0.2">
      <c r="B41" s="4"/>
      <c r="C41" s="827" t="s">
        <v>23</v>
      </c>
      <c r="D41" s="828"/>
      <c r="E41" s="828"/>
      <c r="F41" s="828"/>
      <c r="G41" s="942" t="s">
        <v>371</v>
      </c>
      <c r="H41" s="942"/>
      <c r="I41" s="942"/>
      <c r="J41" s="942"/>
      <c r="K41" s="942"/>
      <c r="L41" s="942"/>
      <c r="M41" s="942"/>
      <c r="N41" s="1126"/>
      <c r="O41" s="770" t="s">
        <v>26</v>
      </c>
      <c r="P41" s="771"/>
      <c r="Q41" s="771"/>
      <c r="R41" s="771"/>
      <c r="S41" s="771"/>
      <c r="T41" s="948"/>
      <c r="U41" s="948"/>
      <c r="V41" s="948"/>
      <c r="W41" s="948"/>
      <c r="X41" s="948"/>
      <c r="Y41" s="948"/>
      <c r="Z41" s="948"/>
      <c r="AA41" s="949"/>
      <c r="AB41" s="5"/>
      <c r="AC41" s="20"/>
      <c r="AE41" s="9"/>
      <c r="AF41" s="792"/>
      <c r="AG41" s="792"/>
      <c r="AH41" s="792"/>
      <c r="AI41" s="792"/>
      <c r="AJ41" s="792"/>
      <c r="AK41" s="792"/>
      <c r="AL41" s="792"/>
    </row>
    <row r="42" spans="2:38" ht="24" customHeight="1" thickBot="1" x14ac:dyDescent="0.25">
      <c r="B42" s="4"/>
      <c r="C42" s="833"/>
      <c r="D42" s="834"/>
      <c r="E42" s="834"/>
      <c r="F42" s="834"/>
      <c r="G42" s="943"/>
      <c r="H42" s="943"/>
      <c r="I42" s="943"/>
      <c r="J42" s="943"/>
      <c r="K42" s="943"/>
      <c r="L42" s="943"/>
      <c r="M42" s="943"/>
      <c r="N42" s="1127"/>
      <c r="O42" s="1059" t="s">
        <v>89</v>
      </c>
      <c r="P42" s="1060"/>
      <c r="Q42" s="1060"/>
      <c r="R42" s="1060"/>
      <c r="S42" s="1060"/>
      <c r="T42" s="953"/>
      <c r="U42" s="953"/>
      <c r="V42" s="953"/>
      <c r="W42" s="953"/>
      <c r="X42" s="953"/>
      <c r="Y42" s="953"/>
      <c r="Z42" s="953"/>
      <c r="AA42" s="954"/>
      <c r="AB42" s="5"/>
      <c r="AC42" s="20"/>
      <c r="AE42" s="9"/>
      <c r="AF42" s="20"/>
      <c r="AG42" s="20"/>
      <c r="AH42" s="20"/>
      <c r="AI42" s="20"/>
      <c r="AJ42" s="20"/>
      <c r="AK42" s="20"/>
      <c r="AL42" s="20"/>
    </row>
    <row r="43" spans="2:38" ht="15" customHeight="1" thickBot="1" x14ac:dyDescent="0.25">
      <c r="B43" s="4"/>
      <c r="C43" s="934" t="s">
        <v>80</v>
      </c>
      <c r="D43" s="935"/>
      <c r="E43" s="935"/>
      <c r="F43" s="935"/>
      <c r="G43" s="932"/>
      <c r="H43" s="932"/>
      <c r="I43" s="932"/>
      <c r="J43" s="932"/>
      <c r="K43" s="932"/>
      <c r="L43" s="932"/>
      <c r="M43" s="932"/>
      <c r="N43" s="933"/>
      <c r="O43" s="928" t="s">
        <v>91</v>
      </c>
      <c r="P43" s="929"/>
      <c r="Q43" s="929"/>
      <c r="R43" s="929"/>
      <c r="S43" s="929"/>
      <c r="T43" s="929"/>
      <c r="U43" s="929"/>
      <c r="V43" s="929"/>
      <c r="W43" s="929"/>
      <c r="X43" s="929"/>
      <c r="Y43" s="929"/>
      <c r="Z43" s="929"/>
      <c r="AA43" s="930"/>
      <c r="AB43" s="5"/>
      <c r="AC43" s="20"/>
      <c r="AE43" s="9"/>
      <c r="AF43" s="792"/>
      <c r="AG43" s="792"/>
      <c r="AH43" s="792"/>
      <c r="AI43" s="792"/>
      <c r="AJ43" s="792"/>
      <c r="AK43" s="792"/>
      <c r="AL43" s="792"/>
    </row>
    <row r="44" spans="2:38" ht="27.75" customHeight="1" x14ac:dyDescent="0.2">
      <c r="B44" s="4"/>
      <c r="C44" s="782" t="s">
        <v>92</v>
      </c>
      <c r="D44" s="783"/>
      <c r="E44" s="783"/>
      <c r="F44" s="784"/>
      <c r="G44" s="940" t="s">
        <v>93</v>
      </c>
      <c r="H44" s="941"/>
      <c r="I44" s="30" t="s">
        <v>94</v>
      </c>
      <c r="J44" s="31" t="s">
        <v>95</v>
      </c>
      <c r="K44" s="30"/>
      <c r="L44" s="31" t="s">
        <v>96</v>
      </c>
      <c r="M44" s="32"/>
      <c r="N44" s="32"/>
      <c r="O44" s="851" t="s">
        <v>97</v>
      </c>
      <c r="P44" s="852"/>
      <c r="Q44" s="852"/>
      <c r="R44" s="852"/>
      <c r="S44" s="1037" t="s">
        <v>98</v>
      </c>
      <c r="T44" s="1038"/>
      <c r="U44" s="1038"/>
      <c r="V44" s="1038"/>
      <c r="W44" s="1038"/>
      <c r="X44" s="1038"/>
      <c r="Y44" s="1038"/>
      <c r="Z44" s="1038"/>
      <c r="AA44" s="1039"/>
      <c r="AB44" s="5"/>
      <c r="AC44" s="20"/>
      <c r="AE44" s="9"/>
      <c r="AF44" s="20"/>
      <c r="AG44" s="20"/>
      <c r="AH44" s="20"/>
      <c r="AI44" s="20"/>
      <c r="AJ44" s="20"/>
      <c r="AK44" s="20"/>
      <c r="AL44" s="20"/>
    </row>
    <row r="45" spans="2:38" ht="27.75" customHeight="1" x14ac:dyDescent="0.2">
      <c r="B45" s="4"/>
      <c r="C45" s="846"/>
      <c r="D45" s="847"/>
      <c r="E45" s="847"/>
      <c r="F45" s="848"/>
      <c r="G45" s="938"/>
      <c r="H45" s="938"/>
      <c r="I45" s="938"/>
      <c r="J45" s="938"/>
      <c r="K45" s="938"/>
      <c r="L45" s="938"/>
      <c r="M45" s="938"/>
      <c r="N45" s="156"/>
      <c r="O45" s="1023" t="s">
        <v>99</v>
      </c>
      <c r="P45" s="1024"/>
      <c r="Q45" s="1024"/>
      <c r="R45" s="1024"/>
      <c r="S45" s="861" t="s">
        <v>100</v>
      </c>
      <c r="T45" s="861"/>
      <c r="U45" s="861"/>
      <c r="V45" s="34"/>
      <c r="W45" s="779"/>
      <c r="X45" s="780"/>
      <c r="Y45" s="1029"/>
      <c r="Z45" s="863"/>
      <c r="AA45" s="864"/>
      <c r="AB45" s="5"/>
      <c r="AC45" s="20"/>
      <c r="AE45" s="9"/>
      <c r="AF45" s="792"/>
      <c r="AG45" s="792"/>
      <c r="AH45" s="792"/>
      <c r="AI45" s="792"/>
      <c r="AJ45" s="792"/>
      <c r="AK45" s="792"/>
      <c r="AL45" s="792"/>
    </row>
    <row r="46" spans="2:38" ht="30" customHeight="1" x14ac:dyDescent="0.2">
      <c r="B46" s="4"/>
      <c r="C46" s="865" t="s">
        <v>102</v>
      </c>
      <c r="D46" s="866"/>
      <c r="E46" s="866"/>
      <c r="F46" s="867"/>
      <c r="G46" s="938"/>
      <c r="H46" s="938"/>
      <c r="I46" s="938"/>
      <c r="J46" s="938"/>
      <c r="K46" s="938"/>
      <c r="L46" s="938"/>
      <c r="M46" s="938"/>
      <c r="N46" s="856"/>
      <c r="O46" s="1023"/>
      <c r="P46" s="1024"/>
      <c r="Q46" s="1024"/>
      <c r="R46" s="1024"/>
      <c r="S46" s="861" t="s">
        <v>89</v>
      </c>
      <c r="T46" s="861"/>
      <c r="U46" s="861"/>
      <c r="V46" s="869" t="s">
        <v>94</v>
      </c>
      <c r="W46" s="1111" t="s">
        <v>103</v>
      </c>
      <c r="X46" s="1112"/>
      <c r="Y46" s="1113"/>
      <c r="Z46" s="1115"/>
      <c r="AA46" s="1116"/>
      <c r="AB46" s="5"/>
      <c r="AC46" s="20"/>
      <c r="AE46" s="9"/>
      <c r="AF46" s="792"/>
      <c r="AG46" s="792"/>
      <c r="AH46" s="792"/>
      <c r="AI46" s="792"/>
      <c r="AJ46" s="792"/>
      <c r="AK46" s="792"/>
      <c r="AL46" s="792"/>
    </row>
    <row r="47" spans="2:38" ht="22.5" customHeight="1" x14ac:dyDescent="0.2">
      <c r="B47" s="4"/>
      <c r="C47" s="829" t="s">
        <v>28</v>
      </c>
      <c r="D47" s="830"/>
      <c r="E47" s="830"/>
      <c r="F47" s="830"/>
      <c r="G47" s="938" t="s">
        <v>266</v>
      </c>
      <c r="H47" s="938"/>
      <c r="I47" s="938"/>
      <c r="J47" s="938"/>
      <c r="K47" s="938"/>
      <c r="L47" s="938"/>
      <c r="M47" s="938"/>
      <c r="N47" s="856"/>
      <c r="O47" s="1023"/>
      <c r="P47" s="1024"/>
      <c r="Q47" s="1024"/>
      <c r="R47" s="1024"/>
      <c r="S47" s="861"/>
      <c r="T47" s="861"/>
      <c r="U47" s="861"/>
      <c r="V47" s="869"/>
      <c r="W47" s="991"/>
      <c r="X47" s="992"/>
      <c r="Y47" s="1114"/>
      <c r="Z47" s="1115"/>
      <c r="AA47" s="1116"/>
      <c r="AB47" s="5"/>
      <c r="AC47" s="20"/>
      <c r="AE47" s="9"/>
      <c r="AF47" s="792"/>
      <c r="AG47" s="792"/>
      <c r="AH47" s="792"/>
      <c r="AI47" s="792"/>
      <c r="AJ47" s="792"/>
      <c r="AK47" s="792"/>
      <c r="AL47" s="792"/>
    </row>
    <row r="48" spans="2:38" ht="14.25" customHeight="1" x14ac:dyDescent="0.2">
      <c r="B48" s="4"/>
      <c r="C48" s="829" t="s">
        <v>27</v>
      </c>
      <c r="D48" s="830"/>
      <c r="E48" s="830"/>
      <c r="F48" s="830"/>
      <c r="G48" s="937">
        <v>0.6</v>
      </c>
      <c r="H48" s="938"/>
      <c r="I48" s="938"/>
      <c r="J48" s="938"/>
      <c r="K48" s="938"/>
      <c r="L48" s="938"/>
      <c r="M48" s="938"/>
      <c r="N48" s="856"/>
      <c r="O48" s="1023"/>
      <c r="P48" s="1024"/>
      <c r="Q48" s="1024"/>
      <c r="R48" s="1024"/>
      <c r="S48" s="861" t="s">
        <v>105</v>
      </c>
      <c r="T48" s="861"/>
      <c r="U48" s="861"/>
      <c r="V48" s="869" t="s">
        <v>94</v>
      </c>
      <c r="W48" s="697" t="s">
        <v>553</v>
      </c>
      <c r="X48" s="697"/>
      <c r="Y48" s="697"/>
      <c r="Z48" s="685" t="s">
        <v>94</v>
      </c>
      <c r="AA48" s="686"/>
      <c r="AB48" s="5"/>
      <c r="AC48" s="20"/>
      <c r="AE48" s="9"/>
      <c r="AF48" s="792"/>
      <c r="AG48" s="792"/>
      <c r="AH48" s="792"/>
      <c r="AI48" s="792"/>
      <c r="AJ48" s="792"/>
      <c r="AK48" s="792"/>
      <c r="AL48" s="792"/>
    </row>
    <row r="49" spans="1:38" ht="14.25" customHeight="1" x14ac:dyDescent="0.2">
      <c r="B49" s="4"/>
      <c r="C49" s="829" t="s">
        <v>106</v>
      </c>
      <c r="D49" s="830"/>
      <c r="E49" s="830"/>
      <c r="F49" s="830"/>
      <c r="G49" s="937"/>
      <c r="H49" s="938"/>
      <c r="I49" s="938"/>
      <c r="J49" s="938"/>
      <c r="K49" s="938"/>
      <c r="L49" s="938"/>
      <c r="M49" s="938"/>
      <c r="N49" s="856"/>
      <c r="O49" s="1023"/>
      <c r="P49" s="1024"/>
      <c r="Q49" s="1024"/>
      <c r="R49" s="1024"/>
      <c r="S49" s="861"/>
      <c r="T49" s="861"/>
      <c r="U49" s="861"/>
      <c r="V49" s="869"/>
      <c r="W49" s="697"/>
      <c r="X49" s="697"/>
      <c r="Y49" s="697"/>
      <c r="Z49" s="685"/>
      <c r="AA49" s="686"/>
      <c r="AB49" s="5"/>
      <c r="AC49" s="20"/>
      <c r="AE49" s="9"/>
      <c r="AF49" s="792"/>
      <c r="AG49" s="792"/>
      <c r="AH49" s="792"/>
      <c r="AI49" s="792"/>
      <c r="AJ49" s="792"/>
      <c r="AK49" s="792"/>
      <c r="AL49" s="792"/>
    </row>
    <row r="50" spans="1:38" ht="21.75" customHeight="1" thickBot="1" x14ac:dyDescent="0.25">
      <c r="B50" s="4"/>
      <c r="C50" s="859" t="s">
        <v>107</v>
      </c>
      <c r="D50" s="860"/>
      <c r="E50" s="860"/>
      <c r="F50" s="860"/>
      <c r="G50" s="1108"/>
      <c r="H50" s="1109"/>
      <c r="I50" s="1109"/>
      <c r="J50" s="1109"/>
      <c r="K50" s="1109"/>
      <c r="L50" s="1109"/>
      <c r="M50" s="1109"/>
      <c r="N50" s="1110"/>
      <c r="O50" s="1026"/>
      <c r="P50" s="1027"/>
      <c r="Q50" s="1027"/>
      <c r="R50" s="1027"/>
      <c r="S50" s="1104"/>
      <c r="T50" s="1104"/>
      <c r="U50" s="1104"/>
      <c r="V50" s="882"/>
      <c r="W50" s="707"/>
      <c r="X50" s="707"/>
      <c r="Y50" s="707"/>
      <c r="Z50" s="703"/>
      <c r="AA50" s="704"/>
      <c r="AB50" s="5"/>
      <c r="AC50" s="20"/>
      <c r="AE50" s="9"/>
      <c r="AF50" s="792"/>
      <c r="AG50" s="792"/>
      <c r="AH50" s="792"/>
      <c r="AI50" s="792"/>
      <c r="AJ50" s="792"/>
      <c r="AK50" s="792"/>
      <c r="AL50" s="792"/>
    </row>
    <row r="51" spans="1:38" ht="4.5" customHeight="1" thickBot="1" x14ac:dyDescent="0.25">
      <c r="B51" s="10"/>
      <c r="C51" s="11"/>
      <c r="D51" s="12"/>
      <c r="E51" s="12"/>
      <c r="F51" s="12"/>
      <c r="G51" s="12"/>
      <c r="H51" s="12"/>
      <c r="I51" s="12"/>
      <c r="J51" s="12"/>
      <c r="K51" s="12"/>
      <c r="L51" s="12"/>
      <c r="M51" s="12"/>
      <c r="N51" s="12"/>
      <c r="O51" s="13"/>
      <c r="P51" s="11"/>
      <c r="Q51" s="23"/>
      <c r="R51" s="23"/>
      <c r="S51" s="23"/>
      <c r="T51" s="23"/>
      <c r="U51" s="23"/>
      <c r="V51" s="23"/>
      <c r="W51" s="23"/>
      <c r="X51" s="23"/>
      <c r="Y51" s="23"/>
      <c r="Z51" s="23"/>
      <c r="AA51" s="23"/>
      <c r="AB51" s="14"/>
      <c r="AC51" s="20"/>
      <c r="AE51" s="9"/>
      <c r="AF51" s="877"/>
      <c r="AG51" s="877"/>
      <c r="AH51" s="877"/>
      <c r="AI51" s="877"/>
      <c r="AJ51" s="877"/>
      <c r="AK51" s="877"/>
      <c r="AL51" s="877"/>
    </row>
    <row r="52" spans="1:38" ht="22.5" customHeight="1" x14ac:dyDescent="0.2">
      <c r="C52" s="15"/>
      <c r="D52" s="20"/>
      <c r="E52" s="20"/>
      <c r="F52" s="20"/>
      <c r="G52" s="20"/>
      <c r="H52" s="20"/>
      <c r="I52" s="20"/>
      <c r="J52" s="20"/>
      <c r="K52" s="20"/>
      <c r="L52" s="20"/>
      <c r="M52" s="20"/>
      <c r="N52" s="20"/>
      <c r="AA52" s="16"/>
      <c r="AC52" s="20"/>
      <c r="AE52" s="9"/>
      <c r="AF52" s="877"/>
      <c r="AG52" s="877"/>
      <c r="AH52" s="877"/>
      <c r="AI52" s="877"/>
      <c r="AJ52" s="877"/>
      <c r="AK52" s="877"/>
      <c r="AL52" s="877"/>
    </row>
    <row r="53" spans="1:38" ht="22.5" hidden="1" customHeight="1" x14ac:dyDescent="0.2">
      <c r="A53" s="52"/>
      <c r="C53" s="15"/>
      <c r="D53" s="20"/>
      <c r="E53" s="20"/>
      <c r="F53" s="20"/>
      <c r="G53" s="20"/>
      <c r="H53" s="20"/>
      <c r="I53" s="20"/>
      <c r="J53" s="20"/>
      <c r="K53" s="20"/>
      <c r="L53" s="20"/>
      <c r="M53" s="20"/>
      <c r="N53" s="20"/>
      <c r="AA53" s="16"/>
      <c r="AC53" s="20"/>
      <c r="AE53" s="9"/>
      <c r="AF53" s="19"/>
      <c r="AG53" s="19"/>
      <c r="AH53" s="19"/>
      <c r="AI53" s="19"/>
      <c r="AJ53" s="19"/>
      <c r="AK53" s="19"/>
      <c r="AL53" s="19"/>
    </row>
    <row r="54" spans="1:38" ht="22.5" hidden="1" customHeight="1" x14ac:dyDescent="0.2">
      <c r="C54" s="15"/>
      <c r="D54" s="20"/>
      <c r="E54" s="20"/>
      <c r="F54" s="20"/>
      <c r="G54" s="20"/>
      <c r="H54" s="20"/>
      <c r="I54" s="20"/>
      <c r="J54" s="20"/>
      <c r="K54" s="20"/>
      <c r="L54" s="20"/>
      <c r="M54" s="20"/>
      <c r="N54" s="20"/>
      <c r="AC54" s="20"/>
      <c r="AE54" s="9"/>
      <c r="AF54" s="877"/>
      <c r="AG54" s="877"/>
      <c r="AH54" s="877"/>
      <c r="AI54" s="877"/>
      <c r="AJ54" s="877"/>
      <c r="AK54" s="877"/>
      <c r="AL54" s="877"/>
    </row>
    <row r="55" spans="1:38" ht="22.5" hidden="1"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hidden="1"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hidden="1" customHeight="1" x14ac:dyDescent="0.2">
      <c r="C57" s="15"/>
      <c r="D57" s="20"/>
      <c r="E57" s="20"/>
      <c r="F57" s="20"/>
      <c r="G57" s="20"/>
      <c r="H57" s="20"/>
      <c r="I57" s="20"/>
      <c r="J57" s="20"/>
      <c r="K57" s="20"/>
      <c r="L57" s="20"/>
      <c r="M57" s="20"/>
      <c r="N57" s="20"/>
    </row>
    <row r="58" spans="1:38" ht="22.5" hidden="1" customHeight="1" x14ac:dyDescent="0.2">
      <c r="C58" s="15"/>
      <c r="D58" s="20"/>
      <c r="E58" s="20"/>
      <c r="F58" s="20"/>
      <c r="G58" s="20"/>
      <c r="H58" s="20"/>
      <c r="I58" s="20"/>
      <c r="J58" s="20"/>
      <c r="K58" s="20"/>
      <c r="L58" s="20"/>
      <c r="M58" s="20"/>
      <c r="N58" s="20"/>
    </row>
    <row r="59" spans="1:38" ht="22.5" hidden="1" customHeight="1" x14ac:dyDescent="0.2">
      <c r="C59" s="15"/>
      <c r="D59" s="20"/>
      <c r="E59" s="20"/>
      <c r="F59" s="20"/>
      <c r="G59" s="20"/>
      <c r="H59" s="20"/>
      <c r="I59" s="20"/>
      <c r="J59" s="20"/>
      <c r="K59" s="20"/>
      <c r="L59" s="20"/>
      <c r="M59" s="20"/>
      <c r="N59" s="20"/>
    </row>
    <row r="60" spans="1:38" ht="22.5" hidden="1"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hidden="1"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hidden="1"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hidden="1"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hidden="1"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hidden="1"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hidden="1"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hidden="1"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hidden="1"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hidden="1"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hidden="1"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hidden="1"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hidden="1"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hidden="1"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hidden="1"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idden="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idden="1"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hidden="1" x14ac:dyDescent="0.2">
      <c r="C77" s="15"/>
      <c r="D77" s="20"/>
      <c r="E77" s="20"/>
      <c r="F77" s="20"/>
      <c r="G77" s="20"/>
      <c r="H77" s="20"/>
      <c r="I77" s="20"/>
      <c r="J77" s="20"/>
      <c r="K77" s="20"/>
      <c r="L77" s="20"/>
      <c r="M77" s="20"/>
      <c r="N77" s="20"/>
      <c r="O77" s="17"/>
      <c r="P77" s="15"/>
      <c r="Q77" s="16"/>
      <c r="R77" s="16"/>
      <c r="S77" s="16"/>
      <c r="T77" s="16"/>
      <c r="U77" s="16"/>
      <c r="V77" s="16"/>
      <c r="W77" s="16"/>
      <c r="X77" s="16"/>
      <c r="Y77" s="16"/>
      <c r="Z77" s="16"/>
      <c r="AA77" s="16"/>
    </row>
    <row r="78" spans="3:27" hidden="1"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hidden="1"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hidden="1"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hidden="1"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hidden="1" x14ac:dyDescent="0.2">
      <c r="C82" s="15"/>
      <c r="D82" s="20"/>
      <c r="E82" s="20"/>
      <c r="F82" s="20"/>
      <c r="G82" s="20"/>
      <c r="H82" s="20"/>
      <c r="I82" s="20"/>
      <c r="J82" s="20"/>
      <c r="K82" s="20"/>
      <c r="L82" s="20"/>
      <c r="M82" s="20"/>
      <c r="N82" s="20"/>
      <c r="O82" s="17"/>
      <c r="P82" s="15"/>
      <c r="Q82" s="16"/>
      <c r="R82" s="16"/>
      <c r="S82" s="16"/>
      <c r="T82" s="16"/>
      <c r="U82" s="16"/>
      <c r="V82" s="16"/>
      <c r="W82" s="16"/>
      <c r="X82" s="16"/>
      <c r="Y82" s="16"/>
      <c r="Z82" s="16"/>
      <c r="AA82" s="16"/>
    </row>
    <row r="83" spans="3:27" hidden="1" x14ac:dyDescent="0.2">
      <c r="C83" s="15"/>
      <c r="D83" s="20"/>
      <c r="E83" s="20"/>
      <c r="F83" s="20"/>
      <c r="G83" s="20"/>
      <c r="H83" s="20"/>
      <c r="I83" s="20"/>
      <c r="J83" s="20"/>
      <c r="K83" s="20"/>
      <c r="L83" s="20"/>
      <c r="M83" s="20"/>
      <c r="N83" s="20"/>
      <c r="P83" s="15"/>
      <c r="Q83" s="16"/>
      <c r="R83" s="16"/>
      <c r="S83" s="16"/>
      <c r="T83" s="16"/>
      <c r="U83" s="16"/>
      <c r="V83" s="16"/>
      <c r="W83" s="16"/>
      <c r="X83" s="16"/>
      <c r="Y83" s="16"/>
      <c r="Z83" s="16"/>
      <c r="AA83" s="16"/>
    </row>
  </sheetData>
  <sheetProtection algorithmName="SHA-512" hashValue="tqFru6E6BVDLNYeCVDWDKUyo5G8TJsmbBo8OUPBpt1rEjAZiOpJ0wOxFmWZC3f6atMKKW43E4zWQLDOky21APw==" saltValue="cWVl4aqJd2/tKWRmwbhyYQ==" spinCount="100000" sheet="1" objects="1" scenarios="1"/>
  <customSheetViews>
    <customSheetView guid="{9C949C4D-EB11-4549-99F8-6A6E19FEDD35}" scale="90" showGridLines="0" hiddenRows="1" hiddenColumns="1" topLeftCell="A15">
      <selection activeCell="A5" sqref="A5"/>
      <pageMargins left="0.5" right="0.43" top="1.04" bottom="0.45" header="0.31496062992125984" footer="0.31496062992125984"/>
      <pageSetup paperSize="9" scale="76" orientation="portrait" r:id="rId1"/>
      <headerFooter alignWithMargins="0"/>
    </customSheetView>
    <customSheetView guid="{B4BD0B13-0F90-4B98-B77F-542E51A48189}" scale="90" showGridLines="0" hiddenRows="1" hiddenColumns="1" topLeftCell="A14">
      <pageMargins left="0.5" right="0.43" top="1.04" bottom="0.45" header="0.31496062992125984" footer="0.31496062992125984"/>
      <pageSetup paperSize="9" scale="76" orientation="portrait" r:id="rId2"/>
      <headerFooter alignWithMargins="0"/>
    </customSheetView>
    <customSheetView guid="{1132D6BB-BD35-469F-BF41-A86B335BD97B}" scale="90" showGridLines="0" hiddenRows="1" hiddenColumns="1" topLeftCell="A14">
      <pageMargins left="0.5" right="0.43" top="1.04" bottom="0.45" header="0.31496062992125984" footer="0.31496062992125984"/>
      <pageSetup paperSize="9" scale="76" orientation="portrait" r:id="rId3"/>
      <headerFooter alignWithMargins="0"/>
    </customSheetView>
    <customSheetView guid="{A5C6589E-C55F-4BEC-9ECE-919FCABF52F8}" scale="90" showGridLines="0" hiddenRows="1" hiddenColumns="1" topLeftCell="A14">
      <pageMargins left="0.5" right="0.43" top="1.04" bottom="0.45" header="0.31496062992125984" footer="0.31496062992125984"/>
      <pageSetup paperSize="9" scale="76" orientation="portrait" r:id="rId4"/>
      <headerFooter alignWithMargins="0"/>
    </customSheetView>
    <customSheetView guid="{01A85145-F11B-4D07-813B-8A8758CDD710}" scale="90" showGridLines="0" hiddenRows="1" hiddenColumns="1" topLeftCell="A14">
      <pageMargins left="0.5" right="0.43" top="1.04" bottom="0.45" header="0.31496062992125984" footer="0.31496062992125984"/>
      <pageSetup paperSize="9" scale="76" orientation="portrait" r:id="rId5"/>
      <headerFooter alignWithMargins="0"/>
    </customSheetView>
    <customSheetView guid="{4F27A6F2-707D-47B2-BF4A-F027B75A33FC}" scale="90" showGridLines="0" hiddenRows="1" hiddenColumns="1" topLeftCell="I22">
      <selection activeCell="R30" sqref="R30"/>
      <pageMargins left="0.5" right="0.43" top="1.04" bottom="0.45" header="0.31496062992125984" footer="0.31496062992125984"/>
      <pageSetup paperSize="9" scale="76" orientation="portrait" r:id="rId6"/>
      <headerFooter alignWithMargins="0"/>
    </customSheetView>
    <customSheetView guid="{F4F98609-4C61-4A0E-851B-59BEC64AAB9F}" scale="90" showGridLines="0" hiddenRows="1" hiddenColumns="1" topLeftCell="I22">
      <selection activeCell="R30" sqref="R30"/>
      <pageMargins left="0.5" right="0.43" top="1.04" bottom="0.45" header="0.31496062992125984" footer="0.31496062992125984"/>
      <pageSetup paperSize="9" scale="76" orientation="portrait" r:id="rId7"/>
      <headerFooter alignWithMargins="0"/>
    </customSheetView>
    <customSheetView guid="{8381FC96-6810-4EAA-ACD8-B607E0FD2281}" scale="90" showGridLines="0" hiddenRows="1" hiddenColumns="1" topLeftCell="I22">
      <selection activeCell="R30" sqref="R30"/>
      <pageMargins left="0.5" right="0.43" top="1.04" bottom="0.45" header="0.31496062992125984" footer="0.31496062992125984"/>
      <pageSetup paperSize="9" scale="76" orientation="portrait" r:id="rId8"/>
      <headerFooter alignWithMargins="0"/>
    </customSheetView>
    <customSheetView guid="{7315456F-420E-439E-9602-F32EDF9D3E94}" scale="90" showGridLines="0" hiddenRows="1" hiddenColumns="1" topLeftCell="I1">
      <selection activeCell="R30" sqref="R30"/>
      <pageMargins left="0.5" right="0.43" top="1.04" bottom="0.45" header="0.31496062992125984" footer="0.31496062992125984"/>
      <pageSetup paperSize="9" scale="76" orientation="portrait" r:id="rId9"/>
      <headerFooter alignWithMargins="0"/>
    </customSheetView>
    <customSheetView guid="{216CB5F9-6788-4A70-880A-08553118F167}" scale="90" showGridLines="0" hiddenRows="1" hiddenColumns="1" topLeftCell="E19">
      <selection activeCell="I32" sqref="I32"/>
      <pageMargins left="0.5" right="0.43" top="1.04" bottom="0.45" header="0.31496062992125984" footer="0.31496062992125984"/>
      <pageSetup paperSize="9" scale="76" orientation="portrait" r:id="rId10"/>
      <headerFooter alignWithMargins="0"/>
    </customSheetView>
    <customSheetView guid="{B0451CD7-59C4-4E11-B7C2-BC13CF4127A6}" scale="90" showGridLines="0" hiddenRows="1" hiddenColumns="1" topLeftCell="E19">
      <selection activeCell="I32" sqref="I32"/>
      <pageMargins left="0.5" right="0.43" top="1.04" bottom="0.45" header="0.31496062992125984" footer="0.31496062992125984"/>
      <pageSetup paperSize="9" scale="76" orientation="portrait" r:id="rId11"/>
      <headerFooter alignWithMargins="0"/>
    </customSheetView>
    <customSheetView guid="{7A5BCE0F-1F1B-4E52-9652-01329CBCC77F}" scale="90" showGridLines="0" hiddenRows="1" hiddenColumns="1" topLeftCell="K14">
      <selection activeCell="S22" sqref="S22:AA34"/>
      <pageMargins left="0.5" right="0.43" top="1.04" bottom="0.45" header="0.31496062992125984" footer="0.31496062992125984"/>
      <pageSetup paperSize="9" scale="76" orientation="portrait" r:id="rId12"/>
      <headerFooter alignWithMargins="0"/>
    </customSheetView>
    <customSheetView guid="{62DF5315-3D99-4C8E-BAEC-100B3280B10D}" scale="90" showGridLines="0" hiddenRows="1" hiddenColumns="1" topLeftCell="K14">
      <selection activeCell="S22" sqref="S22:AA34"/>
      <pageMargins left="0.5" right="0.43" top="1.04" bottom="0.45" header="0.31496062992125984" footer="0.31496062992125984"/>
      <pageSetup paperSize="9" scale="76" orientation="portrait" r:id="rId13"/>
      <headerFooter alignWithMargins="0"/>
    </customSheetView>
    <customSheetView guid="{CAC1BF5B-64DA-4E65-B9F3-F58AF1593EA5}" scale="90" showGridLines="0" hiddenRows="1" hiddenColumns="1" topLeftCell="K14">
      <selection activeCell="S22" sqref="S22:AA34"/>
      <pageMargins left="0.5" right="0.43" top="1.04" bottom="0.45" header="0.31496062992125984" footer="0.31496062992125984"/>
      <pageSetup paperSize="9" scale="76" orientation="portrait" r:id="rId14"/>
      <headerFooter alignWithMargins="0"/>
    </customSheetView>
    <customSheetView guid="{E4188361-4B87-4969-89CB-DD6AB944FA81}" scale="90" showGridLines="0" hiddenRows="1" hiddenColumns="1" topLeftCell="K14">
      <selection activeCell="S22" sqref="S22:AA34"/>
      <pageMargins left="0.5" right="0.43" top="1.04" bottom="0.45" header="0.31496062992125984" footer="0.31496062992125984"/>
      <pageSetup paperSize="9" scale="76" orientation="portrait" r:id="rId15"/>
      <headerFooter alignWithMargins="0"/>
    </customSheetView>
    <customSheetView guid="{0001DF65-3B0F-497C-ACF5-D49EC607FD88}" scale="90" showGridLines="0" hiddenRows="1" hiddenColumns="1" topLeftCell="K14">
      <selection activeCell="S22" sqref="S22:AA34"/>
      <pageMargins left="0.5" right="0.43" top="1.04" bottom="0.45" header="0.31496062992125984" footer="0.31496062992125984"/>
      <pageSetup paperSize="9" scale="76" orientation="portrait" r:id="rId16"/>
      <headerFooter alignWithMargins="0"/>
    </customSheetView>
    <customSheetView guid="{39DA2FDD-4E3D-481D-A336-9D29DBC11B08}" scale="90" showGridLines="0" hiddenRows="1" hiddenColumns="1">
      <selection activeCell="G49" sqref="G49:N49"/>
      <pageMargins left="0.5" right="0.43" top="1.04" bottom="0.45" header="0.31496062992125984" footer="0.31496062992125984"/>
      <pageSetup paperSize="9" scale="76" orientation="portrait" r:id="rId17"/>
      <headerFooter alignWithMargins="0"/>
    </customSheetView>
    <customSheetView guid="{95329FFD-9B66-4A76-A861-4EF913CB9438}" scale="90" showGridLines="0" hiddenRows="1" hiddenColumns="1">
      <selection activeCell="G49" sqref="G49:N49"/>
      <pageMargins left="0.5" right="0.43" top="1.04" bottom="0.45" header="0.31496062992125984" footer="0.31496062992125984"/>
      <pageSetup paperSize="9" scale="76" orientation="portrait" r:id="rId18"/>
      <headerFooter alignWithMargins="0"/>
    </customSheetView>
    <customSheetView guid="{F7DB7EE5-42A9-41B9-A823-ADC3C22C28DE}" scale="90" showGridLines="0" hiddenRows="1" hiddenColumns="1">
      <selection activeCell="G49" sqref="G49:N49"/>
      <pageMargins left="0.5" right="0.43" top="1.04" bottom="0.45" header="0.31496062992125984" footer="0.31496062992125984"/>
      <pageSetup paperSize="9" scale="76" orientation="portrait" r:id="rId19"/>
      <headerFooter alignWithMargins="0"/>
    </customSheetView>
    <customSheetView guid="{187695E8-F439-4E8B-9390-62D53A41785B}" scale="90" showGridLines="0" hiddenRows="1" hiddenColumns="1" topLeftCell="L1">
      <pageMargins left="0.5" right="0.43" top="1.04" bottom="0.45" header="0.31496062992125984" footer="0.31496062992125984"/>
      <pageSetup paperSize="9" scale="76" orientation="portrait" r:id="rId20"/>
      <headerFooter alignWithMargins="0"/>
    </customSheetView>
    <customSheetView guid="{C3D58349-1F04-4F6C-B93C-BB0D41DB41D6}" scale="90" showGridLines="0" hiddenRows="1" hiddenColumns="1">
      <selection activeCell="G49" sqref="G49:N49"/>
      <pageMargins left="0.5" right="0.43" top="1.04" bottom="0.45" header="0.31496062992125984" footer="0.31496062992125984"/>
      <pageSetup paperSize="9" scale="76" orientation="portrait" r:id="rId21"/>
      <headerFooter alignWithMargins="0"/>
    </customSheetView>
    <customSheetView guid="{71206789-1A95-4243-B1E4-204F0D4BB0C1}" scale="90" showGridLines="0" hiddenRows="1" hiddenColumns="1" topLeftCell="I22">
      <selection activeCell="R30" sqref="R30"/>
      <pageMargins left="0.5" right="0.43" top="1.04" bottom="0.45" header="0.31496062992125984" footer="0.31496062992125984"/>
      <pageSetup paperSize="9" scale="76" orientation="portrait" r:id="rId22"/>
      <headerFooter alignWithMargins="0"/>
    </customSheetView>
    <customSheetView guid="{DAB8803B-91D8-4FA1-8E83-BA8E4F51ECEF}" scale="90" showGridLines="0" hiddenRows="1" hiddenColumns="1" topLeftCell="I22">
      <selection activeCell="R30" sqref="R30"/>
      <pageMargins left="0.5" right="0.43" top="1.04" bottom="0.45" header="0.31496062992125984" footer="0.31496062992125984"/>
      <pageSetup paperSize="9" scale="76" orientation="portrait" r:id="rId23"/>
      <headerFooter alignWithMargins="0"/>
    </customSheetView>
    <customSheetView guid="{4B06A440-0745-43CE-8047-97DB98249CF6}" scale="90" showGridLines="0" hiddenRows="1" hiddenColumns="1" topLeftCell="I22">
      <selection activeCell="R30" sqref="R30"/>
      <pageMargins left="0.5" right="0.43" top="1.04" bottom="0.45" header="0.31496062992125984" footer="0.31496062992125984"/>
      <pageSetup paperSize="9" scale="76" orientation="portrait" r:id="rId24"/>
      <headerFooter alignWithMargins="0"/>
    </customSheetView>
    <customSheetView guid="{201C1097-0C3C-4AFA-814C-99E885BB3BA9}" scale="90" showGridLines="0" hiddenRows="1" hiddenColumns="1" topLeftCell="A14">
      <pageMargins left="0.5" right="0.43" top="1.04" bottom="0.45" header="0.31496062992125984" footer="0.31496062992125984"/>
      <pageSetup paperSize="9" scale="76" orientation="portrait" r:id="rId25"/>
      <headerFooter alignWithMargins="0"/>
    </customSheetView>
    <customSheetView guid="{44F0F931-FF8F-4146-9628-099A7B02EE59}" scale="90" showGridLines="0" hiddenRows="1" hiddenColumns="1" topLeftCell="A14">
      <pageMargins left="0.5" right="0.43" top="1.04" bottom="0.45" header="0.31496062992125984" footer="0.31496062992125984"/>
      <pageSetup paperSize="9" scale="76" orientation="portrait" r:id="rId26"/>
      <headerFooter alignWithMargins="0"/>
    </customSheetView>
    <customSheetView guid="{DE4F901A-4159-44A8-9F61-37E29931259E}" scale="90" showGridLines="0" hiddenRows="1" hiddenColumns="1" topLeftCell="A14">
      <pageMargins left="0.5" right="0.43" top="1.04" bottom="0.45" header="0.31496062992125984" footer="0.31496062992125984"/>
      <pageSetup paperSize="9" scale="76" orientation="portrait" r:id="rId27"/>
      <headerFooter alignWithMargins="0"/>
    </customSheetView>
    <customSheetView guid="{11E60353-53A2-40FD-8DD1-6654D3943E00}" scale="90" showGridLines="0" hiddenRows="1" hiddenColumns="1" topLeftCell="A14">
      <pageMargins left="0.5" right="0.43" top="1.04" bottom="0.45" header="0.31496062992125984" footer="0.31496062992125984"/>
      <pageSetup paperSize="9" scale="76" orientation="portrait" r:id="rId28"/>
      <headerFooter alignWithMargins="0"/>
    </customSheetView>
    <customSheetView guid="{D405E5B0-829D-4CFF-BABC-C1974EED185D}" scale="90" showGridLines="0" hiddenRows="1" hiddenColumns="1" topLeftCell="A14">
      <pageMargins left="0.5" right="0.43" top="1.04" bottom="0.45" header="0.31496062992125984" footer="0.31496062992125984"/>
      <pageSetup paperSize="9" scale="76" orientation="portrait" r:id="rId29"/>
      <headerFooter alignWithMargins="0"/>
    </customSheetView>
  </customSheetViews>
  <mergeCells count="88">
    <mergeCell ref="AF51:AL51"/>
    <mergeCell ref="AF52:AL52"/>
    <mergeCell ref="AF54:AL54"/>
    <mergeCell ref="AF55:AL55"/>
    <mergeCell ref="AF56:AL56"/>
    <mergeCell ref="C39:F39"/>
    <mergeCell ref="G39:N39"/>
    <mergeCell ref="O39:S39"/>
    <mergeCell ref="T39:AA39"/>
    <mergeCell ref="G40:N40"/>
    <mergeCell ref="O40:S40"/>
    <mergeCell ref="T40:AA40"/>
    <mergeCell ref="AF50:AL50"/>
    <mergeCell ref="AF47:AL47"/>
    <mergeCell ref="AF48:AL48"/>
    <mergeCell ref="AF46:AL46"/>
    <mergeCell ref="AF49:AL49"/>
    <mergeCell ref="C50:F50"/>
    <mergeCell ref="G50:N50"/>
    <mergeCell ref="C49:F49"/>
    <mergeCell ref="O45:R50"/>
    <mergeCell ref="S45:U45"/>
    <mergeCell ref="S48:U50"/>
    <mergeCell ref="G49:N49"/>
    <mergeCell ref="C47:F47"/>
    <mergeCell ref="G47:N47"/>
    <mergeCell ref="C48:F48"/>
    <mergeCell ref="G48:N48"/>
    <mergeCell ref="G45:M45"/>
    <mergeCell ref="C46:F46"/>
    <mergeCell ref="G46:N46"/>
    <mergeCell ref="V48:V50"/>
    <mergeCell ref="W48:Y50"/>
    <mergeCell ref="S44:AA44"/>
    <mergeCell ref="O44:R44"/>
    <mergeCell ref="Z48:AA50"/>
    <mergeCell ref="Z45:AA45"/>
    <mergeCell ref="Z46:AA47"/>
    <mergeCell ref="S46:U47"/>
    <mergeCell ref="V46:V47"/>
    <mergeCell ref="W46:Y47"/>
    <mergeCell ref="AF40:AL40"/>
    <mergeCell ref="C41:F42"/>
    <mergeCell ref="G41:N42"/>
    <mergeCell ref="O41:S41"/>
    <mergeCell ref="T41:AA41"/>
    <mergeCell ref="AF41:AL41"/>
    <mergeCell ref="O42:S42"/>
    <mergeCell ref="T42:AA42"/>
    <mergeCell ref="C40:F40"/>
    <mergeCell ref="AF43:AL43"/>
    <mergeCell ref="C44:F45"/>
    <mergeCell ref="G44:H44"/>
    <mergeCell ref="W45:Y45"/>
    <mergeCell ref="AF45:AL45"/>
    <mergeCell ref="C43:N43"/>
    <mergeCell ref="O43:AA43"/>
    <mergeCell ref="O36:AA36"/>
    <mergeCell ref="C37:F37"/>
    <mergeCell ref="G37:N37"/>
    <mergeCell ref="O37:S37"/>
    <mergeCell ref="T37:AA37"/>
    <mergeCell ref="C36:N36"/>
    <mergeCell ref="AF37:AL37"/>
    <mergeCell ref="C38:F38"/>
    <mergeCell ref="G38:N38"/>
    <mergeCell ref="O38:S38"/>
    <mergeCell ref="T38:AA38"/>
    <mergeCell ref="AF38:AL38"/>
    <mergeCell ref="D34:E34"/>
    <mergeCell ref="G3:P3"/>
    <mergeCell ref="G4:P4"/>
    <mergeCell ref="G5:P5"/>
    <mergeCell ref="C7:AA7"/>
    <mergeCell ref="C8:E8"/>
    <mergeCell ref="F8:P8"/>
    <mergeCell ref="Q8:R8"/>
    <mergeCell ref="S8:T8"/>
    <mergeCell ref="U8:V8"/>
    <mergeCell ref="W8:AA8"/>
    <mergeCell ref="S22:AA34"/>
    <mergeCell ref="AF8:AL8"/>
    <mergeCell ref="R13:AA20"/>
    <mergeCell ref="S21:AA21"/>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55"/>
  <dimension ref="A1:AL83"/>
  <sheetViews>
    <sheetView showGridLines="0" topLeftCell="O22" zoomScale="120" zoomScaleNormal="120" workbookViewId="0">
      <selection activeCell="R26" sqref="R26"/>
    </sheetView>
  </sheetViews>
  <sheetFormatPr baseColWidth="10" defaultColWidth="11.42578125" defaultRowHeight="12.75" zeroHeight="1" x14ac:dyDescent="0.2"/>
  <cols>
    <col min="1" max="2" width="1.140625" customWidth="1"/>
    <col min="3" max="3" width="4.28515625" customWidth="1"/>
    <col min="4" max="4" width="5" customWidth="1"/>
    <col min="5" max="5" width="6" customWidth="1"/>
    <col min="6" max="18" width="15.7109375" customWidth="1"/>
    <col min="19" max="27" width="8.7109375" customWidth="1"/>
    <col min="28" max="29" width="1.140625" customWidth="1"/>
    <col min="30" max="30" width="11.42578125" customWidth="1"/>
    <col min="31" max="31" width="11.42578125" hidden="1" customWidth="1"/>
    <col min="32" max="32" width="62.85546875" hidden="1" customWidth="1"/>
    <col min="33" max="38" width="0" hidden="1"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388</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389</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S12" s="1252" t="s">
        <v>191</v>
      </c>
      <c r="T12" s="1253"/>
      <c r="U12" s="1253"/>
      <c r="V12" s="1253"/>
      <c r="W12" s="1253"/>
      <c r="X12" s="1253"/>
      <c r="Y12" s="1253"/>
      <c r="Z12" s="1253"/>
      <c r="AA12" s="1254"/>
      <c r="AB12" s="5"/>
      <c r="AE12" s="18"/>
      <c r="AF12" s="18"/>
      <c r="AG12" s="18"/>
      <c r="AH12" s="18"/>
      <c r="AI12" s="18"/>
      <c r="AJ12" s="18"/>
      <c r="AK12" s="18"/>
      <c r="AL12" s="18"/>
    </row>
    <row r="13" spans="2:38" ht="23.25" customHeight="1" x14ac:dyDescent="0.2">
      <c r="B13" s="4"/>
      <c r="C13" s="6"/>
      <c r="D13" s="7"/>
      <c r="E13" s="7"/>
      <c r="F13" s="7"/>
      <c r="G13" s="7"/>
      <c r="H13" s="7"/>
      <c r="I13" s="7"/>
      <c r="J13" s="7"/>
      <c r="K13" s="7"/>
      <c r="L13" s="7"/>
      <c r="M13" s="7"/>
      <c r="N13" s="7"/>
      <c r="O13" s="7"/>
      <c r="P13" s="7"/>
      <c r="Q13" s="7"/>
      <c r="S13" s="1147" t="s">
        <v>1050</v>
      </c>
      <c r="T13" s="1148"/>
      <c r="U13" s="1148"/>
      <c r="V13" s="1148"/>
      <c r="W13" s="1148"/>
      <c r="X13" s="1148"/>
      <c r="Y13" s="1148"/>
      <c r="Z13" s="1148"/>
      <c r="AA13" s="1149"/>
      <c r="AB13" s="5"/>
      <c r="AE13" s="18"/>
      <c r="AF13" s="18"/>
      <c r="AG13" s="18"/>
      <c r="AH13" s="18"/>
      <c r="AI13" s="18"/>
      <c r="AJ13" s="18"/>
      <c r="AK13" s="18"/>
      <c r="AL13" s="18"/>
    </row>
    <row r="14" spans="2:38" ht="23.25" customHeight="1" x14ac:dyDescent="0.2">
      <c r="B14" s="4"/>
      <c r="C14" s="6"/>
      <c r="D14" s="7"/>
      <c r="E14" s="7"/>
      <c r="F14" s="7"/>
      <c r="G14" s="7"/>
      <c r="H14" s="7"/>
      <c r="I14" s="7"/>
      <c r="J14" s="7"/>
      <c r="K14" s="7"/>
      <c r="L14" s="7"/>
      <c r="M14" s="7"/>
      <c r="N14" s="7"/>
      <c r="O14" s="7"/>
      <c r="P14" s="7"/>
      <c r="Q14" s="7"/>
      <c r="S14" s="1150"/>
      <c r="T14" s="1151"/>
      <c r="U14" s="1151"/>
      <c r="V14" s="1151"/>
      <c r="W14" s="1151"/>
      <c r="X14" s="1151"/>
      <c r="Y14" s="1151"/>
      <c r="Z14" s="1151"/>
      <c r="AA14" s="115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S15" s="1150"/>
      <c r="T15" s="1151"/>
      <c r="U15" s="1151"/>
      <c r="V15" s="1151"/>
      <c r="W15" s="1151"/>
      <c r="X15" s="1151"/>
      <c r="Y15" s="1151"/>
      <c r="Z15" s="1151"/>
      <c r="AA15" s="115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S16" s="1150"/>
      <c r="T16" s="1151"/>
      <c r="U16" s="1151"/>
      <c r="V16" s="1151"/>
      <c r="W16" s="1151"/>
      <c r="X16" s="1151"/>
      <c r="Y16" s="1151"/>
      <c r="Z16" s="1151"/>
      <c r="AA16" s="1152"/>
      <c r="AB16" s="5"/>
      <c r="AE16" s="18"/>
      <c r="AF16" s="18"/>
      <c r="AG16" s="18"/>
      <c r="AH16" s="18"/>
      <c r="AI16" s="18"/>
      <c r="AJ16" s="18"/>
      <c r="AK16" s="18"/>
      <c r="AL16" s="18"/>
    </row>
    <row r="17" spans="2:38" ht="35.25" customHeight="1" x14ac:dyDescent="0.2">
      <c r="B17" s="4"/>
      <c r="C17" s="6"/>
      <c r="D17" s="7"/>
      <c r="E17" s="7"/>
      <c r="F17" s="7"/>
      <c r="G17" s="7"/>
      <c r="H17" s="7"/>
      <c r="I17" s="7"/>
      <c r="J17" s="7"/>
      <c r="K17" s="7"/>
      <c r="L17" s="7"/>
      <c r="M17" s="7"/>
      <c r="N17" s="7"/>
      <c r="O17" s="7"/>
      <c r="P17" s="7"/>
      <c r="Q17" s="7"/>
      <c r="S17" s="1150"/>
      <c r="T17" s="1151"/>
      <c r="U17" s="1151"/>
      <c r="V17" s="1151"/>
      <c r="W17" s="1151"/>
      <c r="X17" s="1151"/>
      <c r="Y17" s="1151"/>
      <c r="Z17" s="1151"/>
      <c r="AA17" s="1152"/>
      <c r="AB17" s="5"/>
      <c r="AE17" s="18"/>
      <c r="AF17" s="18"/>
      <c r="AG17" s="18"/>
      <c r="AH17" s="18"/>
      <c r="AI17" s="18"/>
      <c r="AJ17" s="18"/>
      <c r="AK17" s="18"/>
      <c r="AL17" s="18"/>
    </row>
    <row r="18" spans="2:38" ht="24" customHeight="1" x14ac:dyDescent="0.2">
      <c r="B18" s="4"/>
      <c r="C18" s="6"/>
      <c r="D18" s="7"/>
      <c r="E18" s="7"/>
      <c r="F18" s="7"/>
      <c r="G18" s="7"/>
      <c r="H18" s="7"/>
      <c r="I18" s="7"/>
      <c r="J18" s="7"/>
      <c r="K18" s="7"/>
      <c r="L18" s="7"/>
      <c r="M18" s="7"/>
      <c r="N18" s="7"/>
      <c r="O18" s="7"/>
      <c r="P18" s="7"/>
      <c r="Q18" s="7"/>
      <c r="S18" s="1150"/>
      <c r="T18" s="1151"/>
      <c r="U18" s="1151"/>
      <c r="V18" s="1151"/>
      <c r="W18" s="1151"/>
      <c r="X18" s="1151"/>
      <c r="Y18" s="1151"/>
      <c r="Z18" s="1151"/>
      <c r="AA18" s="1152"/>
      <c r="AB18" s="5"/>
      <c r="AE18" s="18"/>
      <c r="AF18" s="18"/>
      <c r="AG18" s="18"/>
      <c r="AH18" s="18"/>
      <c r="AI18" s="18"/>
      <c r="AJ18" s="18"/>
      <c r="AK18" s="18"/>
      <c r="AL18" s="18"/>
    </row>
    <row r="19" spans="2:38" ht="21.75" customHeight="1" x14ac:dyDescent="0.2">
      <c r="B19" s="4"/>
      <c r="C19" s="6"/>
      <c r="D19" s="7"/>
      <c r="E19" s="7"/>
      <c r="F19" s="7"/>
      <c r="G19" s="7"/>
      <c r="H19" s="7"/>
      <c r="I19" s="7"/>
      <c r="J19" s="7"/>
      <c r="K19" s="7"/>
      <c r="L19" s="7"/>
      <c r="M19" s="7"/>
      <c r="N19" s="7"/>
      <c r="O19" s="7"/>
      <c r="P19" s="7"/>
      <c r="Q19" s="7"/>
      <c r="S19" s="1150"/>
      <c r="T19" s="1151"/>
      <c r="U19" s="1151"/>
      <c r="V19" s="1151"/>
      <c r="W19" s="1151"/>
      <c r="X19" s="1151"/>
      <c r="Y19" s="1151"/>
      <c r="Z19" s="1151"/>
      <c r="AA19" s="115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S20" s="1153"/>
      <c r="T20" s="1154"/>
      <c r="U20" s="1154"/>
      <c r="V20" s="1154"/>
      <c r="W20" s="1154"/>
      <c r="X20" s="1154"/>
      <c r="Y20" s="1154"/>
      <c r="Z20" s="1154"/>
      <c r="AA20" s="1155"/>
      <c r="AB20" s="5"/>
      <c r="AE20" s="18"/>
      <c r="AF20" s="18"/>
      <c r="AG20" s="18"/>
      <c r="AH20" s="18"/>
      <c r="AI20" s="18"/>
      <c r="AJ20" s="18"/>
      <c r="AK20" s="18"/>
      <c r="AL20" s="18"/>
    </row>
    <row r="21" spans="2:38" ht="18" customHeight="1" thickBot="1" x14ac:dyDescent="0.25">
      <c r="B21" s="4"/>
      <c r="C21" s="6"/>
      <c r="D21" s="7"/>
      <c r="E21" s="7"/>
      <c r="F21" s="7"/>
      <c r="G21" s="7"/>
      <c r="H21" s="7"/>
      <c r="I21" s="7"/>
      <c r="J21" s="7"/>
      <c r="K21" s="7"/>
      <c r="L21" s="7"/>
      <c r="M21" s="7"/>
      <c r="N21" s="7"/>
      <c r="O21" s="7"/>
      <c r="P21" s="7"/>
      <c r="Q21" s="7"/>
      <c r="S21" s="1271" t="s">
        <v>80</v>
      </c>
      <c r="T21" s="1272"/>
      <c r="U21" s="1272"/>
      <c r="V21" s="1272"/>
      <c r="W21" s="1272"/>
      <c r="X21" s="1272"/>
      <c r="Y21" s="1272"/>
      <c r="Z21" s="1272"/>
      <c r="AA21" s="1273"/>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S22" s="960" t="s">
        <v>1345</v>
      </c>
      <c r="T22" s="961"/>
      <c r="U22" s="961"/>
      <c r="V22" s="961"/>
      <c r="W22" s="961"/>
      <c r="X22" s="961"/>
      <c r="Y22" s="961"/>
      <c r="Z22" s="961"/>
      <c r="AA22" s="9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S23" s="760"/>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S24" s="760"/>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S25" s="760"/>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S26" s="760"/>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S27" s="760"/>
      <c r="T27" s="761"/>
      <c r="U27" s="761"/>
      <c r="V27" s="761"/>
      <c r="W27" s="761"/>
      <c r="X27" s="761"/>
      <c r="Y27" s="761"/>
      <c r="Z27" s="761"/>
      <c r="AA27" s="762"/>
      <c r="AB27" s="5"/>
      <c r="AE27" s="18"/>
      <c r="AF27" s="18"/>
      <c r="AG27" s="18"/>
      <c r="AH27" s="18"/>
      <c r="AI27" s="18"/>
      <c r="AJ27" s="18"/>
      <c r="AK27" s="18"/>
      <c r="AL27" s="18"/>
    </row>
    <row r="28" spans="2:38" ht="3.75" customHeight="1" thickBot="1" x14ac:dyDescent="0.25">
      <c r="B28" s="4"/>
      <c r="C28" s="6"/>
      <c r="D28" s="7"/>
      <c r="E28" s="7"/>
      <c r="F28" s="7"/>
      <c r="G28" s="7"/>
      <c r="H28" s="7"/>
      <c r="I28" s="7"/>
      <c r="J28" s="7"/>
      <c r="K28" s="7"/>
      <c r="L28" s="7"/>
      <c r="M28" s="7"/>
      <c r="N28" s="7"/>
      <c r="O28" s="7"/>
      <c r="P28" s="7"/>
      <c r="Q28" s="7"/>
      <c r="R28" s="7"/>
      <c r="S28" s="760"/>
      <c r="T28" s="761"/>
      <c r="U28" s="761"/>
      <c r="V28" s="761"/>
      <c r="W28" s="761"/>
      <c r="X28" s="761"/>
      <c r="Y28" s="761"/>
      <c r="Z28" s="761"/>
      <c r="AA28" s="762"/>
      <c r="AB28" s="5"/>
      <c r="AE28" s="18"/>
      <c r="AF28" s="18"/>
      <c r="AG28" s="18"/>
      <c r="AH28" s="18"/>
      <c r="AI28" s="18"/>
      <c r="AJ28" s="18"/>
      <c r="AK28" s="18"/>
      <c r="AL28" s="18"/>
    </row>
    <row r="29" spans="2:38" ht="22.5" customHeight="1" x14ac:dyDescent="0.2">
      <c r="B29" s="4"/>
      <c r="C29" s="6"/>
      <c r="D29" s="298" t="s">
        <v>3</v>
      </c>
      <c r="E29" s="295"/>
      <c r="F29" s="296" t="s">
        <v>4</v>
      </c>
      <c r="G29" s="296" t="s">
        <v>5</v>
      </c>
      <c r="H29" s="296" t="s">
        <v>6</v>
      </c>
      <c r="I29" s="296" t="s">
        <v>7</v>
      </c>
      <c r="J29" s="296" t="s">
        <v>8</v>
      </c>
      <c r="K29" s="296" t="s">
        <v>9</v>
      </c>
      <c r="L29" s="296" t="s">
        <v>10</v>
      </c>
      <c r="M29" s="296" t="s">
        <v>11</v>
      </c>
      <c r="N29" s="296" t="s">
        <v>12</v>
      </c>
      <c r="O29" s="296" t="s">
        <v>13</v>
      </c>
      <c r="P29" s="296" t="s">
        <v>14</v>
      </c>
      <c r="Q29" s="296" t="s">
        <v>15</v>
      </c>
      <c r="R29" s="303" t="s">
        <v>71</v>
      </c>
      <c r="S29" s="760"/>
      <c r="T29" s="761"/>
      <c r="U29" s="761"/>
      <c r="V29" s="761"/>
      <c r="W29" s="761"/>
      <c r="X29" s="761"/>
      <c r="Y29" s="761"/>
      <c r="Z29" s="761"/>
      <c r="AA29" s="762"/>
      <c r="AB29" s="5"/>
      <c r="AE29" s="18"/>
      <c r="AF29" s="18"/>
      <c r="AG29" s="18"/>
      <c r="AH29" s="18"/>
      <c r="AI29" s="18"/>
      <c r="AJ29" s="18"/>
      <c r="AK29" s="18"/>
      <c r="AL29" s="18"/>
    </row>
    <row r="30" spans="2:38" ht="22.5" customHeight="1" x14ac:dyDescent="0.2">
      <c r="B30" s="4"/>
      <c r="C30" s="6"/>
      <c r="D30" s="70" t="s">
        <v>16</v>
      </c>
      <c r="E30" s="71"/>
      <c r="F30" s="161">
        <f>INDICADORES!H108</f>
        <v>30730143081.819988</v>
      </c>
      <c r="G30" s="161">
        <f>INDICADORES!K108</f>
        <v>32297998784.519989</v>
      </c>
      <c r="H30" s="161">
        <f>INDICADORES!N108</f>
        <v>32909826067</v>
      </c>
      <c r="I30" s="161">
        <f>INDICADORES!T108</f>
        <v>34220124099.80999</v>
      </c>
      <c r="J30" s="161">
        <f>INDICADORES!W108</f>
        <v>35587504529</v>
      </c>
      <c r="K30" s="161">
        <f>INDICADORES!Z108</f>
        <v>37909572992</v>
      </c>
      <c r="L30" s="161">
        <f>INDICADORES!AF108</f>
        <v>40428695214.189987</v>
      </c>
      <c r="M30" s="161">
        <f>INDICADORES!AI108</f>
        <v>42516626773.859985</v>
      </c>
      <c r="N30" s="161">
        <f>INDICADORES!AL108</f>
        <v>43592827442.099983</v>
      </c>
      <c r="O30" s="161">
        <f>INDICADORES!AR108</f>
        <v>45653519105.42498</v>
      </c>
      <c r="P30" s="161">
        <f>INDICADORES!AU108</f>
        <v>46928348138.794983</v>
      </c>
      <c r="Q30" s="161">
        <f>INDICADORES!AX108</f>
        <v>46563998612.35498</v>
      </c>
      <c r="R30" s="162">
        <f>+Q30</f>
        <v>46563998612.35498</v>
      </c>
      <c r="S30" s="760"/>
      <c r="T30" s="761"/>
      <c r="U30" s="761"/>
      <c r="V30" s="761"/>
      <c r="W30" s="761"/>
      <c r="X30" s="761"/>
      <c r="Y30" s="761"/>
      <c r="Z30" s="761"/>
      <c r="AA30" s="762"/>
      <c r="AB30" s="5"/>
      <c r="AE30" s="18"/>
      <c r="AF30" s="18"/>
      <c r="AG30" s="18"/>
      <c r="AH30" s="18"/>
      <c r="AI30" s="18"/>
      <c r="AJ30" s="18"/>
      <c r="AK30" s="18"/>
      <c r="AL30" s="18"/>
    </row>
    <row r="31" spans="2:38" ht="22.5" customHeight="1" x14ac:dyDescent="0.2">
      <c r="B31" s="4"/>
      <c r="C31" s="6"/>
      <c r="D31" s="70" t="s">
        <v>18</v>
      </c>
      <c r="E31" s="71"/>
      <c r="F31" s="161"/>
      <c r="G31" s="161"/>
      <c r="H31" s="161"/>
      <c r="I31" s="161"/>
      <c r="J31" s="161"/>
      <c r="K31" s="161"/>
      <c r="L31" s="161"/>
      <c r="M31" s="161"/>
      <c r="N31" s="161"/>
      <c r="O31" s="161"/>
      <c r="P31" s="161"/>
      <c r="Q31" s="161"/>
      <c r="R31" s="162"/>
      <c r="S31" s="760"/>
      <c r="T31" s="761"/>
      <c r="U31" s="761"/>
      <c r="V31" s="761"/>
      <c r="W31" s="761"/>
      <c r="X31" s="761"/>
      <c r="Y31" s="761"/>
      <c r="Z31" s="761"/>
      <c r="AA31" s="762"/>
      <c r="AB31" s="5"/>
      <c r="AE31" s="18"/>
      <c r="AF31" s="18"/>
      <c r="AG31" s="18"/>
      <c r="AH31" s="18"/>
      <c r="AI31" s="18"/>
      <c r="AJ31" s="18"/>
      <c r="AK31" s="18"/>
      <c r="AL31" s="18"/>
    </row>
    <row r="32" spans="2:38" ht="22.5" customHeight="1" thickBot="1" x14ac:dyDescent="0.25">
      <c r="B32" s="4"/>
      <c r="C32" s="6"/>
      <c r="D32" s="48" t="s">
        <v>692</v>
      </c>
      <c r="E32" s="72"/>
      <c r="F32" s="143">
        <f>+F30</f>
        <v>30730143081.819988</v>
      </c>
      <c r="G32" s="143">
        <f t="shared" ref="G32:Q32" si="0">+G30</f>
        <v>32297998784.519989</v>
      </c>
      <c r="H32" s="143">
        <f t="shared" si="0"/>
        <v>32909826067</v>
      </c>
      <c r="I32" s="143">
        <f t="shared" si="0"/>
        <v>34220124099.80999</v>
      </c>
      <c r="J32" s="143">
        <f t="shared" si="0"/>
        <v>35587504529</v>
      </c>
      <c r="K32" s="143">
        <f t="shared" si="0"/>
        <v>37909572992</v>
      </c>
      <c r="L32" s="143">
        <f t="shared" si="0"/>
        <v>40428695214.189987</v>
      </c>
      <c r="M32" s="143">
        <f t="shared" si="0"/>
        <v>42516626773.859985</v>
      </c>
      <c r="N32" s="143">
        <f t="shared" si="0"/>
        <v>43592827442.099983</v>
      </c>
      <c r="O32" s="143">
        <f t="shared" si="0"/>
        <v>45653519105.42498</v>
      </c>
      <c r="P32" s="143">
        <f t="shared" si="0"/>
        <v>46928348138.794983</v>
      </c>
      <c r="Q32" s="143">
        <f t="shared" si="0"/>
        <v>46563998612.35498</v>
      </c>
      <c r="R32" s="230">
        <f>+Q32</f>
        <v>46563998612.35498</v>
      </c>
      <c r="S32" s="760"/>
      <c r="T32" s="761"/>
      <c r="U32" s="761"/>
      <c r="V32" s="761"/>
      <c r="W32" s="761"/>
      <c r="X32" s="761"/>
      <c r="Y32" s="761"/>
      <c r="Z32" s="761"/>
      <c r="AA32" s="762"/>
      <c r="AB32" s="5"/>
      <c r="AE32" s="18"/>
      <c r="AF32" s="18"/>
      <c r="AG32" s="18"/>
      <c r="AH32" s="18"/>
      <c r="AI32" s="18"/>
      <c r="AJ32" s="18"/>
      <c r="AK32" s="18"/>
      <c r="AL32" s="18"/>
    </row>
    <row r="33" spans="2:38" ht="22.5" customHeight="1" thickBot="1" x14ac:dyDescent="0.25">
      <c r="B33" s="4"/>
      <c r="C33" s="6"/>
      <c r="D33" s="48" t="s">
        <v>651</v>
      </c>
      <c r="E33" s="58"/>
      <c r="F33" s="288">
        <v>18788588244.5</v>
      </c>
      <c r="G33" s="288">
        <v>19979905857.5</v>
      </c>
      <c r="H33" s="288">
        <v>20666359622.5</v>
      </c>
      <c r="I33" s="288">
        <v>21948423183.5</v>
      </c>
      <c r="J33" s="288">
        <v>24332684620.5</v>
      </c>
      <c r="K33" s="288">
        <v>26704783805</v>
      </c>
      <c r="L33" s="288">
        <v>28661334750.25</v>
      </c>
      <c r="M33" s="288">
        <v>30487324404.299999</v>
      </c>
      <c r="N33" s="288">
        <v>32454272252.450001</v>
      </c>
      <c r="O33" s="288">
        <v>29378351764.5</v>
      </c>
      <c r="P33" s="288">
        <v>29674691038.400002</v>
      </c>
      <c r="Q33" s="288">
        <v>28357098496.879997</v>
      </c>
      <c r="R33" s="288">
        <f>+Q33</f>
        <v>28357098496.879997</v>
      </c>
      <c r="S33" s="760"/>
      <c r="T33" s="761"/>
      <c r="U33" s="761"/>
      <c r="V33" s="761"/>
      <c r="W33" s="761"/>
      <c r="X33" s="761"/>
      <c r="Y33" s="761"/>
      <c r="Z33" s="761"/>
      <c r="AA33" s="762"/>
      <c r="AB33" s="5"/>
      <c r="AE33" s="18"/>
      <c r="AF33" s="18"/>
      <c r="AG33" s="18"/>
      <c r="AH33" s="18"/>
      <c r="AI33" s="18"/>
      <c r="AJ33" s="18"/>
      <c r="AK33" s="18"/>
      <c r="AL33" s="18"/>
    </row>
    <row r="34" spans="2:38" ht="21" customHeight="1" thickBot="1" x14ac:dyDescent="0.25">
      <c r="B34" s="4"/>
      <c r="C34" s="6"/>
      <c r="D34" s="809" t="s">
        <v>254</v>
      </c>
      <c r="E34" s="810"/>
      <c r="F34" s="289">
        <v>23000000000</v>
      </c>
      <c r="G34" s="289">
        <v>23000000000</v>
      </c>
      <c r="H34" s="289">
        <v>23000000000</v>
      </c>
      <c r="I34" s="289">
        <v>23000000000</v>
      </c>
      <c r="J34" s="289">
        <v>23000000000</v>
      </c>
      <c r="K34" s="289">
        <v>23000000000</v>
      </c>
      <c r="L34" s="289">
        <v>23000000000</v>
      </c>
      <c r="M34" s="289">
        <v>23000000000</v>
      </c>
      <c r="N34" s="289">
        <v>23000000000</v>
      </c>
      <c r="O34" s="289">
        <v>23000000000</v>
      </c>
      <c r="P34" s="289">
        <v>23000000000</v>
      </c>
      <c r="Q34" s="289">
        <v>23000000000</v>
      </c>
      <c r="R34" s="289">
        <v>23000000000</v>
      </c>
      <c r="S34" s="763"/>
      <c r="T34" s="764"/>
      <c r="U34" s="764"/>
      <c r="V34" s="764"/>
      <c r="W34" s="764"/>
      <c r="X34" s="764"/>
      <c r="Y34" s="764"/>
      <c r="Z34" s="764"/>
      <c r="AA34" s="765"/>
      <c r="AB34" s="5"/>
      <c r="AE34" s="18"/>
      <c r="AF34" s="18"/>
      <c r="AG34" s="18"/>
      <c r="AH34" s="18"/>
      <c r="AI34" s="18"/>
      <c r="AJ34" s="18"/>
      <c r="AK34" s="18"/>
      <c r="AL34" s="18"/>
    </row>
    <row r="35" spans="2:38" ht="4.5" customHeight="1" thickBot="1" x14ac:dyDescent="0.25">
      <c r="B35" s="4"/>
      <c r="C35" s="6"/>
      <c r="D35" s="7"/>
      <c r="E35" s="7"/>
      <c r="F35" s="7"/>
      <c r="G35" s="7"/>
      <c r="H35" s="7"/>
      <c r="I35" s="7"/>
      <c r="J35" s="7"/>
      <c r="K35" s="7"/>
      <c r="L35" s="7"/>
      <c r="M35" s="7"/>
      <c r="N35" s="7"/>
      <c r="O35" s="7"/>
      <c r="P35" s="7"/>
      <c r="Q35" s="7"/>
      <c r="R35" s="7"/>
      <c r="S35" s="7"/>
      <c r="T35" s="7"/>
      <c r="U35" s="7"/>
      <c r="V35" s="7"/>
      <c r="W35" s="7"/>
      <c r="X35" s="7"/>
      <c r="Y35" s="7"/>
      <c r="Z35" s="7"/>
      <c r="AA35" s="8"/>
      <c r="AB35" s="5"/>
      <c r="AE35" s="18"/>
      <c r="AF35" s="18"/>
      <c r="AG35" s="18"/>
      <c r="AH35" s="18"/>
      <c r="AI35" s="18"/>
      <c r="AJ35" s="18"/>
      <c r="AK35" s="18"/>
      <c r="AL35" s="18"/>
    </row>
    <row r="36" spans="2:38" ht="12.75" customHeight="1" thickBot="1" x14ac:dyDescent="0.25">
      <c r="B36" s="4"/>
      <c r="C36" s="931" t="s">
        <v>85</v>
      </c>
      <c r="D36" s="932"/>
      <c r="E36" s="932"/>
      <c r="F36" s="932"/>
      <c r="G36" s="932"/>
      <c r="H36" s="932"/>
      <c r="I36" s="932"/>
      <c r="J36" s="932"/>
      <c r="K36" s="932"/>
      <c r="L36" s="932"/>
      <c r="M36" s="932"/>
      <c r="N36" s="933"/>
      <c r="O36" s="934" t="s">
        <v>86</v>
      </c>
      <c r="P36" s="935"/>
      <c r="Q36" s="935"/>
      <c r="R36" s="935"/>
      <c r="S36" s="935"/>
      <c r="T36" s="935"/>
      <c r="U36" s="935"/>
      <c r="V36" s="935"/>
      <c r="W36" s="935"/>
      <c r="X36" s="935"/>
      <c r="Y36" s="935"/>
      <c r="Z36" s="935"/>
      <c r="AA36" s="936"/>
      <c r="AB36" s="5"/>
      <c r="AE36" s="18"/>
      <c r="AF36" s="18"/>
      <c r="AG36" s="18"/>
      <c r="AH36" s="18"/>
      <c r="AI36" s="18"/>
      <c r="AJ36" s="18"/>
      <c r="AK36" s="18"/>
      <c r="AL36" s="18"/>
    </row>
    <row r="37" spans="2:38" ht="42.75" customHeight="1" x14ac:dyDescent="0.2">
      <c r="B37" s="4"/>
      <c r="C37" s="817" t="s">
        <v>16</v>
      </c>
      <c r="D37" s="818"/>
      <c r="E37" s="818"/>
      <c r="F37" s="818"/>
      <c r="G37" s="1128" t="s">
        <v>390</v>
      </c>
      <c r="H37" s="1128"/>
      <c r="I37" s="1128"/>
      <c r="J37" s="1128"/>
      <c r="K37" s="1128"/>
      <c r="L37" s="1128"/>
      <c r="M37" s="1128"/>
      <c r="N37" s="1129"/>
      <c r="O37" s="1064" t="s">
        <v>17</v>
      </c>
      <c r="P37" s="1065"/>
      <c r="Q37" s="1065"/>
      <c r="R37" s="1065"/>
      <c r="S37" s="1065"/>
      <c r="T37" s="948"/>
      <c r="U37" s="948"/>
      <c r="V37" s="948"/>
      <c r="W37" s="948"/>
      <c r="X37" s="948"/>
      <c r="Y37" s="948"/>
      <c r="Z37" s="948"/>
      <c r="AA37" s="949"/>
      <c r="AB37" s="5"/>
      <c r="AC37" s="20"/>
      <c r="AE37" s="9"/>
      <c r="AF37" s="877"/>
      <c r="AG37" s="877"/>
      <c r="AH37" s="877"/>
      <c r="AI37" s="877"/>
      <c r="AJ37" s="877"/>
      <c r="AK37" s="877"/>
      <c r="AL37" s="877"/>
    </row>
    <row r="38" spans="2:38" ht="24" customHeight="1" x14ac:dyDescent="0.2">
      <c r="B38" s="4"/>
      <c r="C38" s="827" t="s">
        <v>18</v>
      </c>
      <c r="D38" s="828"/>
      <c r="E38" s="828"/>
      <c r="F38" s="828"/>
      <c r="G38" s="861" t="s">
        <v>168</v>
      </c>
      <c r="H38" s="861"/>
      <c r="I38" s="861"/>
      <c r="J38" s="861"/>
      <c r="K38" s="861"/>
      <c r="L38" s="861"/>
      <c r="M38" s="861"/>
      <c r="N38" s="1101"/>
      <c r="O38" s="770" t="s">
        <v>19</v>
      </c>
      <c r="P38" s="771"/>
      <c r="Q38" s="771"/>
      <c r="R38" s="771"/>
      <c r="S38" s="771"/>
      <c r="T38" s="948"/>
      <c r="U38" s="948"/>
      <c r="V38" s="948"/>
      <c r="W38" s="948"/>
      <c r="X38" s="948"/>
      <c r="Y38" s="948"/>
      <c r="Z38" s="948"/>
      <c r="AA38" s="949"/>
      <c r="AB38" s="5"/>
      <c r="AC38" s="20"/>
      <c r="AE38" s="9"/>
      <c r="AF38" s="877"/>
      <c r="AG38" s="877"/>
      <c r="AH38" s="877"/>
      <c r="AI38" s="877"/>
      <c r="AJ38" s="877"/>
      <c r="AK38" s="877"/>
      <c r="AL38" s="877"/>
    </row>
    <row r="39" spans="2:38" ht="27" customHeight="1" x14ac:dyDescent="0.2">
      <c r="B39" s="4"/>
      <c r="C39" s="827" t="s">
        <v>20</v>
      </c>
      <c r="D39" s="828"/>
      <c r="E39" s="828"/>
      <c r="F39" s="828"/>
      <c r="G39" s="861" t="s">
        <v>390</v>
      </c>
      <c r="H39" s="861"/>
      <c r="I39" s="861"/>
      <c r="J39" s="861"/>
      <c r="K39" s="861"/>
      <c r="L39" s="861"/>
      <c r="M39" s="861"/>
      <c r="N39" s="1101"/>
      <c r="O39" s="865" t="s">
        <v>88</v>
      </c>
      <c r="P39" s="866"/>
      <c r="Q39" s="866"/>
      <c r="R39" s="866"/>
      <c r="S39" s="866"/>
      <c r="T39" s="948" t="s">
        <v>22</v>
      </c>
      <c r="U39" s="948"/>
      <c r="V39" s="948"/>
      <c r="W39" s="948"/>
      <c r="X39" s="948"/>
      <c r="Y39" s="948"/>
      <c r="Z39" s="948"/>
      <c r="AA39" s="949"/>
      <c r="AB39" s="5"/>
      <c r="AC39" s="20"/>
      <c r="AE39" s="9"/>
      <c r="AF39" s="19"/>
      <c r="AG39" s="19"/>
      <c r="AH39" s="19"/>
      <c r="AI39" s="19"/>
      <c r="AJ39" s="19"/>
      <c r="AK39" s="19"/>
      <c r="AL39" s="19"/>
    </row>
    <row r="40" spans="2:38" ht="21" customHeight="1" x14ac:dyDescent="0.2">
      <c r="B40" s="4"/>
      <c r="C40" s="827" t="s">
        <v>21</v>
      </c>
      <c r="D40" s="828"/>
      <c r="E40" s="828"/>
      <c r="F40" s="828"/>
      <c r="G40" s="861" t="s">
        <v>348</v>
      </c>
      <c r="H40" s="861"/>
      <c r="I40" s="861"/>
      <c r="J40" s="861"/>
      <c r="K40" s="861"/>
      <c r="L40" s="861"/>
      <c r="M40" s="861"/>
      <c r="N40" s="1101"/>
      <c r="O40" s="865" t="s">
        <v>24</v>
      </c>
      <c r="P40" s="866"/>
      <c r="Q40" s="866"/>
      <c r="R40" s="866"/>
      <c r="S40" s="866"/>
      <c r="T40" s="948" t="s">
        <v>22</v>
      </c>
      <c r="U40" s="948"/>
      <c r="V40" s="948"/>
      <c r="W40" s="948"/>
      <c r="X40" s="948"/>
      <c r="Y40" s="948"/>
      <c r="Z40" s="948"/>
      <c r="AA40" s="949"/>
      <c r="AB40" s="5"/>
      <c r="AC40" s="20"/>
      <c r="AE40" s="9"/>
      <c r="AF40" s="792"/>
      <c r="AG40" s="792"/>
      <c r="AH40" s="792"/>
      <c r="AI40" s="792"/>
      <c r="AJ40" s="792"/>
      <c r="AK40" s="792"/>
      <c r="AL40" s="792"/>
    </row>
    <row r="41" spans="2:38" ht="20.25" customHeight="1" x14ac:dyDescent="0.2">
      <c r="B41" s="4"/>
      <c r="C41" s="827" t="s">
        <v>23</v>
      </c>
      <c r="D41" s="828"/>
      <c r="E41" s="828"/>
      <c r="F41" s="828"/>
      <c r="G41" s="942" t="s">
        <v>349</v>
      </c>
      <c r="H41" s="942"/>
      <c r="I41" s="942"/>
      <c r="J41" s="942"/>
      <c r="K41" s="942"/>
      <c r="L41" s="942"/>
      <c r="M41" s="942"/>
      <c r="N41" s="1126"/>
      <c r="O41" s="770" t="s">
        <v>26</v>
      </c>
      <c r="P41" s="771"/>
      <c r="Q41" s="771"/>
      <c r="R41" s="771"/>
      <c r="S41" s="771"/>
      <c r="T41" s="948"/>
      <c r="U41" s="948"/>
      <c r="V41" s="948"/>
      <c r="W41" s="948"/>
      <c r="X41" s="948"/>
      <c r="Y41" s="948"/>
      <c r="Z41" s="948"/>
      <c r="AA41" s="949"/>
      <c r="AB41" s="5"/>
      <c r="AC41" s="20"/>
      <c r="AE41" s="9"/>
      <c r="AF41" s="792"/>
      <c r="AG41" s="792"/>
      <c r="AH41" s="792"/>
      <c r="AI41" s="792"/>
      <c r="AJ41" s="792"/>
      <c r="AK41" s="792"/>
      <c r="AL41" s="792"/>
    </row>
    <row r="42" spans="2:38" ht="24" customHeight="1" thickBot="1" x14ac:dyDescent="0.25">
      <c r="B42" s="4"/>
      <c r="C42" s="833"/>
      <c r="D42" s="834"/>
      <c r="E42" s="834"/>
      <c r="F42" s="834"/>
      <c r="G42" s="943"/>
      <c r="H42" s="943"/>
      <c r="I42" s="943"/>
      <c r="J42" s="943"/>
      <c r="K42" s="943"/>
      <c r="L42" s="943"/>
      <c r="M42" s="943"/>
      <c r="N42" s="1127"/>
      <c r="O42" s="1059" t="s">
        <v>89</v>
      </c>
      <c r="P42" s="1060"/>
      <c r="Q42" s="1060"/>
      <c r="R42" s="1060"/>
      <c r="S42" s="1060"/>
      <c r="T42" s="953"/>
      <c r="U42" s="953"/>
      <c r="V42" s="953"/>
      <c r="W42" s="953"/>
      <c r="X42" s="953"/>
      <c r="Y42" s="953"/>
      <c r="Z42" s="953"/>
      <c r="AA42" s="954"/>
      <c r="AB42" s="5"/>
      <c r="AC42" s="20"/>
      <c r="AE42" s="9"/>
      <c r="AF42" s="20"/>
      <c r="AG42" s="20"/>
      <c r="AH42" s="20"/>
      <c r="AI42" s="20"/>
      <c r="AJ42" s="20"/>
      <c r="AK42" s="20"/>
      <c r="AL42" s="20"/>
    </row>
    <row r="43" spans="2:38" ht="15" customHeight="1" thickBot="1" x14ac:dyDescent="0.25">
      <c r="B43" s="4"/>
      <c r="C43" s="934" t="s">
        <v>80</v>
      </c>
      <c r="D43" s="935"/>
      <c r="E43" s="935"/>
      <c r="F43" s="935"/>
      <c r="G43" s="932"/>
      <c r="H43" s="932"/>
      <c r="I43" s="932"/>
      <c r="J43" s="932"/>
      <c r="K43" s="932"/>
      <c r="L43" s="932"/>
      <c r="M43" s="932"/>
      <c r="N43" s="933"/>
      <c r="O43" s="928" t="s">
        <v>91</v>
      </c>
      <c r="P43" s="929"/>
      <c r="Q43" s="929"/>
      <c r="R43" s="929"/>
      <c r="S43" s="929"/>
      <c r="T43" s="929"/>
      <c r="U43" s="929"/>
      <c r="V43" s="929"/>
      <c r="W43" s="929"/>
      <c r="X43" s="929"/>
      <c r="Y43" s="929"/>
      <c r="Z43" s="929"/>
      <c r="AA43" s="930"/>
      <c r="AB43" s="5"/>
      <c r="AC43" s="20"/>
      <c r="AE43" s="9"/>
      <c r="AF43" s="792"/>
      <c r="AG43" s="792"/>
      <c r="AH43" s="792"/>
      <c r="AI43" s="792"/>
      <c r="AJ43" s="792"/>
      <c r="AK43" s="792"/>
      <c r="AL43" s="792"/>
    </row>
    <row r="44" spans="2:38" ht="27.75" customHeight="1" x14ac:dyDescent="0.2">
      <c r="B44" s="4"/>
      <c r="C44" s="782" t="s">
        <v>92</v>
      </c>
      <c r="D44" s="783"/>
      <c r="E44" s="783"/>
      <c r="F44" s="784"/>
      <c r="G44" s="940" t="s">
        <v>93</v>
      </c>
      <c r="H44" s="941"/>
      <c r="I44" s="30" t="s">
        <v>94</v>
      </c>
      <c r="J44" s="31" t="s">
        <v>95</v>
      </c>
      <c r="K44" s="30"/>
      <c r="L44" s="31" t="s">
        <v>96</v>
      </c>
      <c r="M44" s="32"/>
      <c r="N44" s="32"/>
      <c r="O44" s="851" t="s">
        <v>97</v>
      </c>
      <c r="P44" s="852"/>
      <c r="Q44" s="852"/>
      <c r="R44" s="852"/>
      <c r="S44" s="1037" t="s">
        <v>98</v>
      </c>
      <c r="T44" s="1038"/>
      <c r="U44" s="1038"/>
      <c r="V44" s="1038"/>
      <c r="W44" s="1038"/>
      <c r="X44" s="1038"/>
      <c r="Y44" s="1038"/>
      <c r="Z44" s="1038"/>
      <c r="AA44" s="1039"/>
      <c r="AB44" s="5"/>
      <c r="AC44" s="20"/>
      <c r="AE44" s="9"/>
      <c r="AF44" s="20"/>
      <c r="AG44" s="20"/>
      <c r="AH44" s="20"/>
      <c r="AI44" s="20"/>
      <c r="AJ44" s="20"/>
      <c r="AK44" s="20"/>
      <c r="AL44" s="20"/>
    </row>
    <row r="45" spans="2:38" ht="27.75" customHeight="1" x14ac:dyDescent="0.2">
      <c r="B45" s="4"/>
      <c r="C45" s="846"/>
      <c r="D45" s="847"/>
      <c r="E45" s="847"/>
      <c r="F45" s="848"/>
      <c r="G45" s="938"/>
      <c r="H45" s="938"/>
      <c r="I45" s="938"/>
      <c r="J45" s="938"/>
      <c r="K45" s="938"/>
      <c r="L45" s="938"/>
      <c r="M45" s="938"/>
      <c r="N45" s="156"/>
      <c r="O45" s="1023" t="s">
        <v>99</v>
      </c>
      <c r="P45" s="1024"/>
      <c r="Q45" s="1024"/>
      <c r="R45" s="1024"/>
      <c r="S45" s="861" t="s">
        <v>100</v>
      </c>
      <c r="T45" s="861"/>
      <c r="U45" s="861"/>
      <c r="V45" s="34"/>
      <c r="W45" s="779"/>
      <c r="X45" s="780"/>
      <c r="Y45" s="1029"/>
      <c r="Z45" s="863"/>
      <c r="AA45" s="864"/>
      <c r="AB45" s="5"/>
      <c r="AC45" s="20"/>
      <c r="AE45" s="9"/>
      <c r="AF45" s="792"/>
      <c r="AG45" s="792"/>
      <c r="AH45" s="792"/>
      <c r="AI45" s="792"/>
      <c r="AJ45" s="792"/>
      <c r="AK45" s="792"/>
      <c r="AL45" s="792"/>
    </row>
    <row r="46" spans="2:38" ht="30" customHeight="1" x14ac:dyDescent="0.2">
      <c r="B46" s="4"/>
      <c r="C46" s="865" t="s">
        <v>102</v>
      </c>
      <c r="D46" s="866"/>
      <c r="E46" s="866"/>
      <c r="F46" s="867"/>
      <c r="G46" s="938"/>
      <c r="H46" s="938"/>
      <c r="I46" s="938"/>
      <c r="J46" s="938"/>
      <c r="K46" s="938"/>
      <c r="L46" s="938"/>
      <c r="M46" s="938"/>
      <c r="N46" s="856"/>
      <c r="O46" s="1023"/>
      <c r="P46" s="1024"/>
      <c r="Q46" s="1024"/>
      <c r="R46" s="1024"/>
      <c r="S46" s="861" t="s">
        <v>89</v>
      </c>
      <c r="T46" s="861"/>
      <c r="U46" s="861"/>
      <c r="V46" s="869" t="s">
        <v>94</v>
      </c>
      <c r="W46" s="1111" t="s">
        <v>103</v>
      </c>
      <c r="X46" s="1112"/>
      <c r="Y46" s="1113"/>
      <c r="Z46" s="1115"/>
      <c r="AA46" s="1116"/>
      <c r="AB46" s="5"/>
      <c r="AC46" s="20"/>
      <c r="AE46" s="9"/>
      <c r="AF46" s="792"/>
      <c r="AG46" s="792"/>
      <c r="AH46" s="792"/>
      <c r="AI46" s="792"/>
      <c r="AJ46" s="792"/>
      <c r="AK46" s="792"/>
      <c r="AL46" s="792"/>
    </row>
    <row r="47" spans="2:38" ht="22.5" customHeight="1" x14ac:dyDescent="0.2">
      <c r="B47" s="4"/>
      <c r="C47" s="829" t="s">
        <v>28</v>
      </c>
      <c r="D47" s="830"/>
      <c r="E47" s="830"/>
      <c r="F47" s="830"/>
      <c r="G47" s="938" t="s">
        <v>270</v>
      </c>
      <c r="H47" s="938"/>
      <c r="I47" s="938"/>
      <c r="J47" s="938"/>
      <c r="K47" s="938"/>
      <c r="L47" s="938"/>
      <c r="M47" s="938"/>
      <c r="N47" s="856"/>
      <c r="O47" s="1023"/>
      <c r="P47" s="1024"/>
      <c r="Q47" s="1024"/>
      <c r="R47" s="1024"/>
      <c r="S47" s="861"/>
      <c r="T47" s="861"/>
      <c r="U47" s="861"/>
      <c r="V47" s="869"/>
      <c r="W47" s="991"/>
      <c r="X47" s="992"/>
      <c r="Y47" s="1114"/>
      <c r="Z47" s="1115"/>
      <c r="AA47" s="1116"/>
      <c r="AB47" s="5"/>
      <c r="AC47" s="20"/>
      <c r="AE47" s="9"/>
      <c r="AF47" s="792"/>
      <c r="AG47" s="792"/>
      <c r="AH47" s="792"/>
      <c r="AI47" s="792"/>
      <c r="AJ47" s="792"/>
      <c r="AK47" s="792"/>
      <c r="AL47" s="792"/>
    </row>
    <row r="48" spans="2:38" ht="14.25" customHeight="1" x14ac:dyDescent="0.2">
      <c r="B48" s="4"/>
      <c r="C48" s="829" t="s">
        <v>27</v>
      </c>
      <c r="D48" s="830"/>
      <c r="E48" s="830"/>
      <c r="F48" s="830"/>
      <c r="G48" s="937" t="s">
        <v>1197</v>
      </c>
      <c r="H48" s="938"/>
      <c r="I48" s="938"/>
      <c r="J48" s="938"/>
      <c r="K48" s="938"/>
      <c r="L48" s="938"/>
      <c r="M48" s="938"/>
      <c r="N48" s="856"/>
      <c r="O48" s="1023"/>
      <c r="P48" s="1024"/>
      <c r="Q48" s="1024"/>
      <c r="R48" s="1024"/>
      <c r="S48" s="861" t="s">
        <v>105</v>
      </c>
      <c r="T48" s="861"/>
      <c r="U48" s="861"/>
      <c r="V48" s="869" t="s">
        <v>94</v>
      </c>
      <c r="W48" s="697" t="s">
        <v>553</v>
      </c>
      <c r="X48" s="697"/>
      <c r="Y48" s="697"/>
      <c r="Z48" s="685" t="s">
        <v>94</v>
      </c>
      <c r="AA48" s="686"/>
      <c r="AB48" s="5"/>
      <c r="AC48" s="20"/>
      <c r="AE48" s="9"/>
      <c r="AF48" s="792"/>
      <c r="AG48" s="792"/>
      <c r="AH48" s="792"/>
      <c r="AI48" s="792"/>
      <c r="AJ48" s="792"/>
      <c r="AK48" s="792"/>
      <c r="AL48" s="792"/>
    </row>
    <row r="49" spans="1:38" ht="14.25" customHeight="1" x14ac:dyDescent="0.2">
      <c r="B49" s="4"/>
      <c r="C49" s="829" t="s">
        <v>106</v>
      </c>
      <c r="D49" s="830"/>
      <c r="E49" s="830"/>
      <c r="F49" s="830"/>
      <c r="G49" s="937"/>
      <c r="H49" s="938"/>
      <c r="I49" s="938"/>
      <c r="J49" s="938"/>
      <c r="K49" s="938"/>
      <c r="L49" s="938"/>
      <c r="M49" s="938"/>
      <c r="N49" s="856"/>
      <c r="O49" s="1023"/>
      <c r="P49" s="1024"/>
      <c r="Q49" s="1024"/>
      <c r="R49" s="1024"/>
      <c r="S49" s="861"/>
      <c r="T49" s="861"/>
      <c r="U49" s="861"/>
      <c r="V49" s="869"/>
      <c r="W49" s="697"/>
      <c r="X49" s="697"/>
      <c r="Y49" s="697"/>
      <c r="Z49" s="685"/>
      <c r="AA49" s="686"/>
      <c r="AB49" s="5"/>
      <c r="AC49" s="20"/>
      <c r="AE49" s="9"/>
      <c r="AF49" s="792"/>
      <c r="AG49" s="792"/>
      <c r="AH49" s="792"/>
      <c r="AI49" s="792"/>
      <c r="AJ49" s="792"/>
      <c r="AK49" s="792"/>
      <c r="AL49" s="792"/>
    </row>
    <row r="50" spans="1:38" ht="21.75" customHeight="1" thickBot="1" x14ac:dyDescent="0.25">
      <c r="B50" s="4"/>
      <c r="C50" s="859" t="s">
        <v>107</v>
      </c>
      <c r="D50" s="860"/>
      <c r="E50" s="860"/>
      <c r="F50" s="860"/>
      <c r="G50" s="1108"/>
      <c r="H50" s="1109"/>
      <c r="I50" s="1109"/>
      <c r="J50" s="1109"/>
      <c r="K50" s="1109"/>
      <c r="L50" s="1109"/>
      <c r="M50" s="1109"/>
      <c r="N50" s="1110"/>
      <c r="O50" s="1026"/>
      <c r="P50" s="1027"/>
      <c r="Q50" s="1027"/>
      <c r="R50" s="1027"/>
      <c r="S50" s="1104"/>
      <c r="T50" s="1104"/>
      <c r="U50" s="1104"/>
      <c r="V50" s="882"/>
      <c r="W50" s="707"/>
      <c r="X50" s="707"/>
      <c r="Y50" s="707"/>
      <c r="Z50" s="703"/>
      <c r="AA50" s="704"/>
      <c r="AB50" s="5"/>
      <c r="AC50" s="20"/>
      <c r="AE50" s="9"/>
      <c r="AF50" s="792"/>
      <c r="AG50" s="792"/>
      <c r="AH50" s="792"/>
      <c r="AI50" s="792"/>
      <c r="AJ50" s="792"/>
      <c r="AK50" s="792"/>
      <c r="AL50" s="792"/>
    </row>
    <row r="51" spans="1:38" ht="4.5" customHeight="1" thickBot="1" x14ac:dyDescent="0.25">
      <c r="B51" s="10"/>
      <c r="C51" s="11"/>
      <c r="D51" s="12"/>
      <c r="E51" s="12"/>
      <c r="F51" s="12"/>
      <c r="G51" s="12"/>
      <c r="H51" s="12"/>
      <c r="I51" s="12"/>
      <c r="J51" s="12"/>
      <c r="K51" s="12"/>
      <c r="L51" s="12"/>
      <c r="M51" s="12"/>
      <c r="N51" s="12"/>
      <c r="O51" s="13"/>
      <c r="P51" s="11"/>
      <c r="Q51" s="23"/>
      <c r="R51" s="23"/>
      <c r="S51" s="23"/>
      <c r="T51" s="23"/>
      <c r="U51" s="23"/>
      <c r="V51" s="23"/>
      <c r="W51" s="23"/>
      <c r="X51" s="23"/>
      <c r="Y51" s="23"/>
      <c r="Z51" s="23"/>
      <c r="AA51" s="23"/>
      <c r="AB51" s="14"/>
      <c r="AC51" s="20"/>
      <c r="AE51" s="9"/>
      <c r="AF51" s="877"/>
      <c r="AG51" s="877"/>
      <c r="AH51" s="877"/>
      <c r="AI51" s="877"/>
      <c r="AJ51" s="877"/>
      <c r="AK51" s="877"/>
      <c r="AL51" s="877"/>
    </row>
    <row r="52" spans="1:38" ht="22.5" customHeight="1" x14ac:dyDescent="0.2">
      <c r="C52" s="15"/>
      <c r="D52" s="20"/>
      <c r="E52" s="20"/>
      <c r="F52" s="20"/>
      <c r="G52" s="20"/>
      <c r="H52" s="20"/>
      <c r="I52" s="20"/>
      <c r="J52" s="20"/>
      <c r="K52" s="20"/>
      <c r="L52" s="20"/>
      <c r="M52" s="20"/>
      <c r="N52" s="20"/>
      <c r="AA52" s="16"/>
      <c r="AC52" s="20"/>
      <c r="AE52" s="9"/>
      <c r="AF52" s="877"/>
      <c r="AG52" s="877"/>
      <c r="AH52" s="877"/>
      <c r="AI52" s="877"/>
      <c r="AJ52" s="877"/>
      <c r="AK52" s="877"/>
      <c r="AL52" s="877"/>
    </row>
    <row r="53" spans="1:38" ht="22.5" hidden="1" customHeight="1" x14ac:dyDescent="0.2">
      <c r="A53" s="52"/>
      <c r="C53" s="15"/>
      <c r="D53" s="20"/>
      <c r="E53" s="20"/>
      <c r="F53" s="20"/>
      <c r="G53" s="20"/>
      <c r="H53" s="20"/>
      <c r="I53" s="20"/>
      <c r="J53" s="20"/>
      <c r="K53" s="20"/>
      <c r="L53" s="20"/>
      <c r="M53" s="20"/>
      <c r="N53" s="20"/>
      <c r="AA53" s="16"/>
      <c r="AC53" s="20"/>
      <c r="AE53" s="9"/>
      <c r="AF53" s="19"/>
      <c r="AG53" s="19"/>
      <c r="AH53" s="19"/>
      <c r="AI53" s="19"/>
      <c r="AJ53" s="19"/>
      <c r="AK53" s="19"/>
      <c r="AL53" s="19"/>
    </row>
    <row r="54" spans="1:38" ht="22.5" hidden="1" customHeight="1" x14ac:dyDescent="0.2">
      <c r="C54" s="15"/>
      <c r="D54" s="20"/>
      <c r="E54" s="20"/>
      <c r="F54" s="20"/>
      <c r="G54" s="20"/>
      <c r="H54" s="20"/>
      <c r="I54" s="20"/>
      <c r="J54" s="20"/>
      <c r="K54" s="20"/>
      <c r="L54" s="20"/>
      <c r="M54" s="20"/>
      <c r="N54" s="20"/>
      <c r="AC54" s="20"/>
      <c r="AE54" s="9"/>
      <c r="AF54" s="877"/>
      <c r="AG54" s="877"/>
      <c r="AH54" s="877"/>
      <c r="AI54" s="877"/>
      <c r="AJ54" s="877"/>
      <c r="AK54" s="877"/>
      <c r="AL54" s="877"/>
    </row>
    <row r="55" spans="1:38" ht="22.5" hidden="1"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hidden="1" customHeight="1" x14ac:dyDescent="0.2">
      <c r="C56" s="15"/>
      <c r="D56" s="20"/>
      <c r="E56" s="20"/>
      <c r="F56" s="78"/>
      <c r="G56" s="20"/>
      <c r="H56" s="20"/>
      <c r="I56" s="20"/>
      <c r="J56" s="20"/>
      <c r="K56" s="20"/>
      <c r="L56" s="20"/>
      <c r="M56" s="20"/>
      <c r="N56" s="20"/>
      <c r="AC56" s="20"/>
      <c r="AE56" s="9"/>
      <c r="AF56" s="877"/>
      <c r="AG56" s="877"/>
      <c r="AH56" s="877"/>
      <c r="AI56" s="877"/>
      <c r="AJ56" s="877"/>
      <c r="AK56" s="877"/>
      <c r="AL56" s="877"/>
    </row>
    <row r="57" spans="1:38" ht="22.5" hidden="1" customHeight="1" x14ac:dyDescent="0.2">
      <c r="C57" s="15"/>
      <c r="D57" s="20"/>
      <c r="E57" s="20"/>
      <c r="F57" s="78"/>
      <c r="G57" s="20"/>
      <c r="H57" s="20"/>
      <c r="I57" s="20"/>
      <c r="J57" s="20"/>
      <c r="K57" s="20"/>
      <c r="L57" s="20"/>
      <c r="M57" s="20"/>
      <c r="N57" s="20"/>
    </row>
    <row r="58" spans="1:38" ht="22.5" hidden="1" customHeight="1" x14ac:dyDescent="0.2">
      <c r="C58" s="15"/>
      <c r="D58" s="20"/>
      <c r="E58" s="20"/>
      <c r="F58" s="78"/>
      <c r="G58" s="20"/>
      <c r="H58" s="20"/>
      <c r="I58" s="20"/>
      <c r="J58" s="20"/>
      <c r="K58" s="20"/>
      <c r="L58" s="20"/>
      <c r="M58" s="20"/>
      <c r="N58" s="20"/>
    </row>
    <row r="59" spans="1:38" ht="22.5" hidden="1" customHeight="1" x14ac:dyDescent="0.2">
      <c r="C59" s="15"/>
      <c r="D59" s="20"/>
      <c r="E59" s="20"/>
      <c r="F59" s="78"/>
      <c r="G59" s="20"/>
      <c r="H59" s="20"/>
      <c r="I59" s="20"/>
      <c r="J59" s="20"/>
      <c r="K59" s="20"/>
      <c r="L59" s="20"/>
      <c r="M59" s="20"/>
      <c r="N59" s="20"/>
    </row>
    <row r="60" spans="1:38" ht="22.5" hidden="1" customHeight="1" x14ac:dyDescent="0.2">
      <c r="C60" s="15"/>
      <c r="D60" s="20"/>
      <c r="E60" s="20"/>
      <c r="F60" s="78"/>
      <c r="G60" s="20"/>
      <c r="H60" s="20"/>
      <c r="I60" s="20"/>
      <c r="J60" s="20"/>
      <c r="K60" s="20"/>
      <c r="L60" s="20"/>
      <c r="M60" s="20"/>
      <c r="N60" s="20"/>
      <c r="P60" s="15"/>
      <c r="Q60" s="16"/>
      <c r="R60" s="16"/>
      <c r="S60" s="16"/>
      <c r="T60" s="16"/>
      <c r="U60" s="16"/>
      <c r="V60" s="16"/>
      <c r="W60" s="16"/>
      <c r="X60" s="16"/>
      <c r="Y60" s="16"/>
      <c r="Z60" s="16"/>
      <c r="AA60" s="16"/>
    </row>
    <row r="61" spans="1:38" ht="22.5" hidden="1" customHeight="1" x14ac:dyDescent="0.2">
      <c r="C61" s="15"/>
      <c r="D61" s="20"/>
      <c r="E61" s="20"/>
      <c r="F61" s="78"/>
      <c r="G61" s="20"/>
      <c r="H61" s="20"/>
      <c r="I61" s="20"/>
      <c r="J61" s="20"/>
      <c r="K61" s="20"/>
      <c r="L61" s="20"/>
      <c r="M61" s="20"/>
      <c r="N61" s="20"/>
      <c r="P61" s="15"/>
      <c r="Q61" s="16"/>
      <c r="R61" s="16"/>
      <c r="S61" s="16"/>
      <c r="T61" s="16"/>
      <c r="U61" s="16"/>
      <c r="V61" s="16"/>
      <c r="W61" s="16"/>
      <c r="X61" s="16"/>
      <c r="Y61" s="16"/>
      <c r="Z61" s="16"/>
      <c r="AA61" s="16"/>
    </row>
    <row r="62" spans="1:38" ht="22.5" hidden="1" customHeight="1" x14ac:dyDescent="0.2">
      <c r="C62" s="15"/>
      <c r="D62" s="20"/>
      <c r="E62" s="20"/>
      <c r="F62" s="78"/>
      <c r="G62" s="20"/>
      <c r="H62" s="20"/>
      <c r="I62" s="20"/>
      <c r="J62" s="20"/>
      <c r="K62" s="20"/>
      <c r="L62" s="20"/>
      <c r="M62" s="20"/>
      <c r="N62" s="20"/>
      <c r="P62" s="15"/>
      <c r="Q62" s="16"/>
      <c r="R62" s="16"/>
      <c r="S62" s="16"/>
      <c r="T62" s="16"/>
      <c r="U62" s="16"/>
      <c r="V62" s="16"/>
      <c r="W62" s="16"/>
      <c r="X62" s="16"/>
      <c r="Y62" s="16"/>
      <c r="Z62" s="16"/>
      <c r="AA62" s="16"/>
    </row>
    <row r="63" spans="1:38" ht="22.5" hidden="1"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hidden="1"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hidden="1"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hidden="1"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hidden="1"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hidden="1"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hidden="1"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hidden="1"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hidden="1"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hidden="1"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hidden="1"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hidden="1"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idden="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idden="1"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hidden="1" x14ac:dyDescent="0.2">
      <c r="C77" s="15"/>
      <c r="D77" s="20"/>
      <c r="E77" s="20"/>
      <c r="F77" s="20"/>
      <c r="G77" s="20"/>
      <c r="H77" s="20"/>
      <c r="I77" s="20"/>
      <c r="J77" s="20"/>
      <c r="K77" s="20"/>
      <c r="L77" s="20"/>
      <c r="M77" s="20"/>
      <c r="N77" s="20"/>
      <c r="O77" s="17"/>
      <c r="P77" s="15"/>
      <c r="Q77" s="16"/>
      <c r="R77" s="16"/>
      <c r="S77" s="16"/>
      <c r="T77" s="16"/>
      <c r="U77" s="16"/>
      <c r="V77" s="16"/>
      <c r="W77" s="16"/>
      <c r="X77" s="16"/>
      <c r="Y77" s="16"/>
      <c r="Z77" s="16"/>
      <c r="AA77" s="16"/>
    </row>
    <row r="78" spans="3:27" hidden="1"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hidden="1"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hidden="1"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hidden="1"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hidden="1" x14ac:dyDescent="0.2">
      <c r="C82" s="15"/>
      <c r="D82" s="20"/>
      <c r="E82" s="20"/>
      <c r="F82" s="20"/>
      <c r="G82" s="20"/>
      <c r="H82" s="20"/>
      <c r="I82" s="20"/>
      <c r="J82" s="20"/>
      <c r="K82" s="20"/>
      <c r="L82" s="20"/>
      <c r="M82" s="20"/>
      <c r="N82" s="20"/>
      <c r="O82" s="17"/>
      <c r="P82" s="15"/>
      <c r="Q82" s="16"/>
      <c r="R82" s="16"/>
      <c r="S82" s="16"/>
      <c r="T82" s="16"/>
      <c r="U82" s="16"/>
      <c r="V82" s="16"/>
      <c r="W82" s="16"/>
      <c r="X82" s="16"/>
      <c r="Y82" s="16"/>
      <c r="Z82" s="16"/>
      <c r="AA82" s="16"/>
    </row>
    <row r="83" spans="3:27" hidden="1" x14ac:dyDescent="0.2">
      <c r="C83" s="15"/>
      <c r="D83" s="20"/>
      <c r="E83" s="20"/>
      <c r="F83" s="20"/>
      <c r="G83" s="20"/>
      <c r="H83" s="20"/>
      <c r="I83" s="20"/>
      <c r="J83" s="20"/>
      <c r="K83" s="20"/>
      <c r="L83" s="20"/>
      <c r="M83" s="20"/>
      <c r="N83" s="20"/>
      <c r="P83" s="15"/>
      <c r="Q83" s="16"/>
      <c r="R83" s="16"/>
      <c r="S83" s="16"/>
      <c r="T83" s="16"/>
      <c r="U83" s="16"/>
      <c r="V83" s="16"/>
      <c r="W83" s="16"/>
      <c r="X83" s="16"/>
      <c r="Y83" s="16"/>
      <c r="Z83" s="16"/>
      <c r="AA83" s="16"/>
    </row>
  </sheetData>
  <sheetProtection algorithmName="SHA-512" hashValue="lsTpultoGjYOjXz0kzBuxkJmYGHS7pnJxKIguw2ygC0GvuQeI9LOmEaEp44KU5s5TdJ1P5K2ZeRRowpp8Ve5Tw==" saltValue="VGdIdXvU5B4Foxf0LFChmw==" spinCount="100000" sheet="1" objects="1" scenarios="1"/>
  <customSheetViews>
    <customSheetView guid="{9C949C4D-EB11-4549-99F8-6A6E19FEDD35}" scale="120" showGridLines="0" hiddenRows="1" hiddenColumns="1" topLeftCell="I23">
      <selection activeCell="Q23" sqref="Q23"/>
      <pageMargins left="0.51181102362204722" right="0.43307086614173229" top="1.0236220472440944" bottom="0.43307086614173229" header="0.31496062992125984" footer="0.31496062992125984"/>
      <pageSetup paperSize="9" scale="76" orientation="portrait" r:id="rId1"/>
      <headerFooter alignWithMargins="0"/>
    </customSheetView>
    <customSheetView guid="{B4BD0B13-0F90-4B98-B77F-542E51A48189}" showGridLines="0" hiddenRows="1" hiddenColumns="1" topLeftCell="A16">
      <selection activeCell="G38" sqref="G38:N38"/>
      <pageMargins left="0.51181102362204722" right="0.43307086614173229" top="1.0236220472440944" bottom="0.43307086614173229" header="0.31496062992125984" footer="0.31496062992125984"/>
      <pageSetup paperSize="9" scale="76" orientation="portrait" r:id="rId2"/>
      <headerFooter alignWithMargins="0"/>
    </customSheetView>
    <customSheetView guid="{1132D6BB-BD35-469F-BF41-A86B335BD97B}" showGridLines="0" hiddenRows="1" hiddenColumns="1" topLeftCell="A16">
      <selection activeCell="G38" sqref="G38:N38"/>
      <pageMargins left="0.51181102362204722" right="0.43307086614173229" top="1.0236220472440944" bottom="0.43307086614173229" header="0.31496062992125984" footer="0.31496062992125984"/>
      <pageSetup paperSize="9" scale="76" orientation="portrait" r:id="rId3"/>
      <headerFooter alignWithMargins="0"/>
    </customSheetView>
    <customSheetView guid="{A5C6589E-C55F-4BEC-9ECE-919FCABF52F8}" showGridLines="0" hiddenRows="1" hiddenColumns="1" topLeftCell="A16">
      <selection activeCell="G38" sqref="G38:N38"/>
      <pageMargins left="0.51181102362204722" right="0.43307086614173229" top="1.0236220472440944" bottom="0.43307086614173229" header="0.31496062992125984" footer="0.31496062992125984"/>
      <pageSetup paperSize="9" scale="76" orientation="portrait" r:id="rId4"/>
      <headerFooter alignWithMargins="0"/>
    </customSheetView>
    <customSheetView guid="{01A85145-F11B-4D07-813B-8A8758CDD710}" showGridLines="0" hiddenRows="1" hiddenColumns="1" topLeftCell="A16">
      <selection activeCell="G38" sqref="G38:N38"/>
      <pageMargins left="0.51181102362204722" right="0.43307086614173229" top="1.0236220472440944" bottom="0.43307086614173229" header="0.31496062992125984" footer="0.31496062992125984"/>
      <pageSetup paperSize="9" scale="76" orientation="portrait" r:id="rId5"/>
      <headerFooter alignWithMargins="0"/>
    </customSheetView>
    <customSheetView guid="{4F27A6F2-707D-47B2-BF4A-F027B75A33FC}" showGridLines="0" hiddenRows="1" hiddenColumns="1" topLeftCell="A14">
      <pageMargins left="0.51181102362204722" right="0.43307086614173229" top="1.0236220472440944" bottom="0.43307086614173229" header="0.31496062992125984" footer="0.31496062992125984"/>
      <pageSetup paperSize="9" scale="76" orientation="portrait" r:id="rId6"/>
      <headerFooter alignWithMargins="0"/>
    </customSheetView>
    <customSheetView guid="{F4F98609-4C61-4A0E-851B-59BEC64AAB9F}" showGridLines="0" hiddenRows="1" hiddenColumns="1" topLeftCell="G19">
      <pageMargins left="0.51181102362204722" right="0.43307086614173229" top="1.0236220472440944" bottom="0.43307086614173229" header="0.31496062992125984" footer="0.31496062992125984"/>
      <pageSetup paperSize="9" scale="76" orientation="portrait" r:id="rId7"/>
      <headerFooter alignWithMargins="0"/>
    </customSheetView>
    <customSheetView guid="{8381FC96-6810-4EAA-ACD8-B607E0FD2281}" showGridLines="0" hiddenRows="1" hiddenColumns="1" topLeftCell="G19">
      <pageMargins left="0.51181102362204722" right="0.43307086614173229" top="1.0236220472440944" bottom="0.43307086614173229" header="0.31496062992125984" footer="0.31496062992125984"/>
      <pageSetup paperSize="9" scale="76" orientation="portrait" r:id="rId8"/>
      <headerFooter alignWithMargins="0"/>
    </customSheetView>
    <customSheetView guid="{7315456F-420E-439E-9602-F32EDF9D3E94}" showGridLines="0" hiddenRows="1" hiddenColumns="1" topLeftCell="M1">
      <pageMargins left="0.51181102362204722" right="0.43307086614173229" top="1.0236220472440944" bottom="0.43307086614173229" header="0.31496062992125984" footer="0.31496062992125984"/>
      <pageSetup paperSize="9" scale="76" orientation="portrait" r:id="rId9"/>
      <headerFooter alignWithMargins="0"/>
    </customSheetView>
    <customSheetView guid="{216CB5F9-6788-4A70-880A-08553118F167}" scale="110" showGridLines="0" hiddenRows="1" hiddenColumns="1" topLeftCell="B25">
      <selection activeCell="B35" sqref="B35"/>
      <pageMargins left="0.51181102362204722" right="0.43307086614173229" top="1.0236220472440944" bottom="0.43307086614173229" header="0.31496062992125984" footer="0.31496062992125984"/>
      <pageSetup paperSize="9" scale="76" orientation="portrait" r:id="rId10"/>
      <headerFooter alignWithMargins="0"/>
    </customSheetView>
    <customSheetView guid="{B0451CD7-59C4-4E11-B7C2-BC13CF4127A6}" scale="110" showGridLines="0" hiddenRows="1" hiddenColumns="1" topLeftCell="B25">
      <selection activeCell="B35" sqref="B35"/>
      <pageMargins left="0.51181102362204722" right="0.43307086614173229" top="1.0236220472440944" bottom="0.43307086614173229" header="0.31496062992125984" footer="0.31496062992125984"/>
      <pageSetup paperSize="9" scale="76" orientation="portrait" r:id="rId11"/>
      <headerFooter alignWithMargins="0"/>
    </customSheetView>
    <customSheetView guid="{7A5BCE0F-1F1B-4E52-9652-01329CBCC77F}" scale="110" showGridLines="0" hiddenRows="1" hiddenColumns="1" topLeftCell="M13">
      <selection activeCell="S13" sqref="S13:AA20"/>
      <pageMargins left="0.51181102362204722" right="0.43307086614173229" top="1.0236220472440944" bottom="0.43307086614173229" header="0.31496062992125984" footer="0.31496062992125984"/>
      <pageSetup paperSize="9" scale="76" orientation="portrait" r:id="rId12"/>
      <headerFooter alignWithMargins="0"/>
    </customSheetView>
    <customSheetView guid="{62DF5315-3D99-4C8E-BAEC-100B3280B10D}" scale="110" showGridLines="0" hiddenRows="1" hiddenColumns="1" topLeftCell="M13">
      <selection activeCell="S13" sqref="S13:AA20"/>
      <pageMargins left="0.51181102362204722" right="0.43307086614173229" top="1.0236220472440944" bottom="0.43307086614173229" header="0.31496062992125984" footer="0.31496062992125984"/>
      <pageSetup paperSize="9" scale="76" orientation="portrait" r:id="rId13"/>
      <headerFooter alignWithMargins="0"/>
    </customSheetView>
    <customSheetView guid="{CAC1BF5B-64DA-4E65-B9F3-F58AF1593EA5}" scale="110" showGridLines="0" hiddenRows="1" hiddenColumns="1" topLeftCell="M13">
      <selection activeCell="S13" sqref="S13:AA20"/>
      <pageMargins left="0.51181102362204722" right="0.43307086614173229" top="1.0236220472440944" bottom="0.43307086614173229" header="0.31496062992125984" footer="0.31496062992125984"/>
      <pageSetup paperSize="9" scale="76" orientation="portrait" r:id="rId14"/>
      <headerFooter alignWithMargins="0"/>
    </customSheetView>
    <customSheetView guid="{E4188361-4B87-4969-89CB-DD6AB944FA81}" scale="110" showGridLines="0" hiddenRows="1" hiddenColumns="1" topLeftCell="M13">
      <selection activeCell="S13" sqref="S13:AA20"/>
      <pageMargins left="0.51181102362204722" right="0.43307086614173229" top="1.0236220472440944" bottom="0.43307086614173229" header="0.31496062992125984" footer="0.31496062992125984"/>
      <pageSetup paperSize="9" scale="76" orientation="portrait" r:id="rId15"/>
      <headerFooter alignWithMargins="0"/>
    </customSheetView>
    <customSheetView guid="{0001DF65-3B0F-497C-ACF5-D49EC607FD88}" scale="110" showGridLines="0" hiddenRows="1" hiddenColumns="1" topLeftCell="M13">
      <selection activeCell="S13" sqref="S13:AA20"/>
      <pageMargins left="0.51181102362204722" right="0.43307086614173229" top="1.0236220472440944" bottom="0.43307086614173229" header="0.31496062992125984" footer="0.31496062992125984"/>
      <pageSetup paperSize="9" scale="76" orientation="portrait" r:id="rId16"/>
      <headerFooter alignWithMargins="0"/>
    </customSheetView>
    <customSheetView guid="{39DA2FDD-4E3D-481D-A336-9D29DBC11B08}" showGridLines="0" hiddenRows="1" hiddenColumns="1" topLeftCell="A9">
      <selection activeCell="S22" sqref="S22:AA34"/>
      <pageMargins left="0.51181102362204722" right="0.43307086614173229" top="1.0236220472440944" bottom="0.43307086614173229" header="0.31496062992125984" footer="0.31496062992125984"/>
      <pageSetup paperSize="9" scale="76" orientation="portrait" r:id="rId17"/>
      <headerFooter alignWithMargins="0"/>
    </customSheetView>
    <customSheetView guid="{95329FFD-9B66-4A76-A861-4EF913CB9438}" showGridLines="0" hiddenRows="1" hiddenColumns="1" topLeftCell="A9">
      <selection activeCell="S22" sqref="S22:AA34"/>
      <pageMargins left="0.51181102362204722" right="0.43307086614173229" top="1.0236220472440944" bottom="0.43307086614173229" header="0.31496062992125984" footer="0.31496062992125984"/>
      <pageSetup paperSize="9" scale="76" orientation="portrait" r:id="rId18"/>
      <headerFooter alignWithMargins="0"/>
    </customSheetView>
    <customSheetView guid="{F7DB7EE5-42A9-41B9-A823-ADC3C22C28DE}" showGridLines="0" hiddenRows="1" hiddenColumns="1" topLeftCell="A9">
      <selection activeCell="S22" sqref="S22:AA34"/>
      <pageMargins left="0.51181102362204722" right="0.43307086614173229" top="1.0236220472440944" bottom="0.43307086614173229" header="0.31496062992125984" footer="0.31496062992125984"/>
      <pageSetup paperSize="9" scale="76" orientation="portrait" r:id="rId19"/>
      <headerFooter alignWithMargins="0"/>
    </customSheetView>
    <customSheetView guid="{187695E8-F439-4E8B-9390-62D53A41785B}" showGridLines="0" hiddenRows="1" hiddenColumns="1" topLeftCell="J1">
      <selection activeCell="L30" sqref="L30"/>
      <pageMargins left="0.51181102362204722" right="0.43307086614173229" top="1.0236220472440944" bottom="0.43307086614173229" header="0.31496062992125984" footer="0.31496062992125984"/>
      <pageSetup paperSize="9" scale="76" orientation="portrait" r:id="rId20"/>
      <headerFooter alignWithMargins="0"/>
    </customSheetView>
    <customSheetView guid="{C3D58349-1F04-4F6C-B93C-BB0D41DB41D6}" showGridLines="0" hiddenRows="1" hiddenColumns="1" topLeftCell="A9">
      <selection activeCell="S22" sqref="S22:AA34"/>
      <pageMargins left="0.51181102362204722" right="0.43307086614173229" top="1.0236220472440944" bottom="0.43307086614173229" header="0.31496062992125984" footer="0.31496062992125984"/>
      <pageSetup paperSize="9" scale="76" orientation="portrait" r:id="rId21"/>
      <headerFooter alignWithMargins="0"/>
    </customSheetView>
    <customSheetView guid="{71206789-1A95-4243-B1E4-204F0D4BB0C1}" showGridLines="0" hiddenRows="1" hiddenColumns="1" topLeftCell="G19">
      <pageMargins left="0.51181102362204722" right="0.43307086614173229" top="1.0236220472440944" bottom="0.43307086614173229" header="0.31496062992125984" footer="0.31496062992125984"/>
      <pageSetup paperSize="9" scale="76" orientation="portrait" r:id="rId22"/>
      <headerFooter alignWithMargins="0"/>
    </customSheetView>
    <customSheetView guid="{DAB8803B-91D8-4FA1-8E83-BA8E4F51ECEF}" showGridLines="0" hiddenRows="1" hiddenColumns="1" topLeftCell="G19">
      <pageMargins left="0.51181102362204722" right="0.43307086614173229" top="1.0236220472440944" bottom="0.43307086614173229" header="0.31496062992125984" footer="0.31496062992125984"/>
      <pageSetup paperSize="9" scale="76" orientation="portrait" r:id="rId23"/>
      <headerFooter alignWithMargins="0"/>
    </customSheetView>
    <customSheetView guid="{4B06A440-0745-43CE-8047-97DB98249CF6}" showGridLines="0" hiddenRows="1" hiddenColumns="1">
      <pageMargins left="0.51181102362204722" right="0.43307086614173229" top="1.0236220472440944" bottom="0.43307086614173229" header="0.31496062992125984" footer="0.31496062992125984"/>
      <pageSetup paperSize="9" scale="76" orientation="portrait" r:id="rId24"/>
      <headerFooter alignWithMargins="0"/>
    </customSheetView>
    <customSheetView guid="{201C1097-0C3C-4AFA-814C-99E885BB3BA9}" showGridLines="0" hiddenRows="1" hiddenColumns="1">
      <pageMargins left="0.51181102362204722" right="0.43307086614173229" top="1.0236220472440944" bottom="0.43307086614173229" header="0.31496062992125984" footer="0.31496062992125984"/>
      <pageSetup paperSize="9" scale="76" orientation="portrait" r:id="rId25"/>
      <headerFooter alignWithMargins="0"/>
    </customSheetView>
    <customSheetView guid="{44F0F931-FF8F-4146-9628-099A7B02EE59}" showGridLines="0" hiddenRows="1" hiddenColumns="1" topLeftCell="A16">
      <selection activeCell="G38" sqref="G38:N38"/>
      <pageMargins left="0.51181102362204722" right="0.43307086614173229" top="1.0236220472440944" bottom="0.43307086614173229" header="0.31496062992125984" footer="0.31496062992125984"/>
      <pageSetup paperSize="9" scale="76" orientation="portrait" r:id="rId26"/>
      <headerFooter alignWithMargins="0"/>
    </customSheetView>
    <customSheetView guid="{DE4F901A-4159-44A8-9F61-37E29931259E}" showGridLines="0" hiddenRows="1" hiddenColumns="1" topLeftCell="A16">
      <selection activeCell="G38" sqref="G38:N38"/>
      <pageMargins left="0.51181102362204722" right="0.43307086614173229" top="1.0236220472440944" bottom="0.43307086614173229" header="0.31496062992125984" footer="0.31496062992125984"/>
      <pageSetup paperSize="9" scale="76" orientation="portrait" r:id="rId27"/>
      <headerFooter alignWithMargins="0"/>
    </customSheetView>
    <customSheetView guid="{11E60353-53A2-40FD-8DD1-6654D3943E00}" showGridLines="0" hiddenRows="1" hiddenColumns="1" topLeftCell="A16">
      <selection activeCell="G38" sqref="G38:N38"/>
      <pageMargins left="0.51181102362204722" right="0.43307086614173229" top="1.0236220472440944" bottom="0.43307086614173229" header="0.31496062992125984" footer="0.31496062992125984"/>
      <pageSetup paperSize="9" scale="76" orientation="portrait" r:id="rId28"/>
      <headerFooter alignWithMargins="0"/>
    </customSheetView>
    <customSheetView guid="{D405E5B0-829D-4CFF-BABC-C1974EED185D}" showGridLines="0" hiddenRows="1" hiddenColumns="1" topLeftCell="A16">
      <selection activeCell="G38" sqref="G38:N38"/>
      <pageMargins left="0.51181102362204722" right="0.43307086614173229" top="1.0236220472440944" bottom="0.43307086614173229" header="0.31496062992125984" footer="0.31496062992125984"/>
      <pageSetup paperSize="9" scale="76" orientation="portrait" r:id="rId29"/>
      <headerFooter alignWithMargins="0"/>
    </customSheetView>
  </customSheetViews>
  <mergeCells count="88">
    <mergeCell ref="AF51:AL51"/>
    <mergeCell ref="AF52:AL52"/>
    <mergeCell ref="AF54:AL54"/>
    <mergeCell ref="AF55:AL55"/>
    <mergeCell ref="AF56:AL56"/>
    <mergeCell ref="Z48:AA50"/>
    <mergeCell ref="AF48:AL48"/>
    <mergeCell ref="C49:F49"/>
    <mergeCell ref="G49:N49"/>
    <mergeCell ref="AF49:AL49"/>
    <mergeCell ref="C50:F50"/>
    <mergeCell ref="G50:N50"/>
    <mergeCell ref="AF50:AL50"/>
    <mergeCell ref="C48:F48"/>
    <mergeCell ref="G48:N48"/>
    <mergeCell ref="S48:U50"/>
    <mergeCell ref="V48:V50"/>
    <mergeCell ref="W48:Y50"/>
    <mergeCell ref="V46:V47"/>
    <mergeCell ref="W46:Y47"/>
    <mergeCell ref="Z46:AA47"/>
    <mergeCell ref="AF46:AL46"/>
    <mergeCell ref="C47:F47"/>
    <mergeCell ref="G47:N47"/>
    <mergeCell ref="AF47:AL47"/>
    <mergeCell ref="C43:N43"/>
    <mergeCell ref="O43:AA43"/>
    <mergeCell ref="AF43:AL43"/>
    <mergeCell ref="C44:F45"/>
    <mergeCell ref="G44:H44"/>
    <mergeCell ref="O44:R44"/>
    <mergeCell ref="S44:AA44"/>
    <mergeCell ref="G45:M45"/>
    <mergeCell ref="O45:R50"/>
    <mergeCell ref="S45:U45"/>
    <mergeCell ref="W45:Y45"/>
    <mergeCell ref="Z45:AA45"/>
    <mergeCell ref="AF45:AL45"/>
    <mergeCell ref="C46:F46"/>
    <mergeCell ref="G46:N46"/>
    <mergeCell ref="S46:U47"/>
    <mergeCell ref="AF40:AL40"/>
    <mergeCell ref="C41:F42"/>
    <mergeCell ref="G41:N42"/>
    <mergeCell ref="O41:S41"/>
    <mergeCell ref="T41:AA41"/>
    <mergeCell ref="AF41:AL41"/>
    <mergeCell ref="O42:S42"/>
    <mergeCell ref="T42:AA42"/>
    <mergeCell ref="C39:F39"/>
    <mergeCell ref="G39:N39"/>
    <mergeCell ref="O39:S39"/>
    <mergeCell ref="T39:AA39"/>
    <mergeCell ref="C40:F40"/>
    <mergeCell ref="G40:N40"/>
    <mergeCell ref="O40:S40"/>
    <mergeCell ref="T40:AA40"/>
    <mergeCell ref="C36:N36"/>
    <mergeCell ref="O36:AA36"/>
    <mergeCell ref="AF37:AL37"/>
    <mergeCell ref="C38:F38"/>
    <mergeCell ref="G38:N38"/>
    <mergeCell ref="O38:S38"/>
    <mergeCell ref="T38:AA38"/>
    <mergeCell ref="AF38:AL38"/>
    <mergeCell ref="C37:F37"/>
    <mergeCell ref="G37:N37"/>
    <mergeCell ref="O37:S37"/>
    <mergeCell ref="T37:AA37"/>
    <mergeCell ref="AF8:AL8"/>
    <mergeCell ref="C9:E10"/>
    <mergeCell ref="F9:AA10"/>
    <mergeCell ref="AF9:AL9"/>
    <mergeCell ref="D34:E34"/>
    <mergeCell ref="S21:AA21"/>
    <mergeCell ref="S22:AA34"/>
    <mergeCell ref="S13:AA20"/>
    <mergeCell ref="S12:AA12"/>
    <mergeCell ref="G3:P3"/>
    <mergeCell ref="G4:P4"/>
    <mergeCell ref="G5:P5"/>
    <mergeCell ref="C7:AA7"/>
    <mergeCell ref="C8:E8"/>
    <mergeCell ref="F8:P8"/>
    <mergeCell ref="Q8:R8"/>
    <mergeCell ref="S8:T8"/>
    <mergeCell ref="U8:V8"/>
    <mergeCell ref="W8:AA8"/>
  </mergeCells>
  <pageMargins left="0.51181102362204722" right="0.43307086614173229" top="1.0236220472440944" bottom="0.43307086614173229" header="0.31496062992125984" footer="0.31496062992125984"/>
  <pageSetup paperSize="9" scale="76" orientation="portrait" r:id="rId30"/>
  <headerFooter alignWithMargins="0"/>
  <drawing r:id="rId3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59"/>
  <dimension ref="A1:AL52"/>
  <sheetViews>
    <sheetView showGridLines="0" topLeftCell="N14" workbookViewId="0"/>
  </sheetViews>
  <sheetFormatPr baseColWidth="10" defaultColWidth="0" defaultRowHeight="12.75" zeroHeight="1" x14ac:dyDescent="0.2"/>
  <cols>
    <col min="1" max="2" width="1.140625" customWidth="1"/>
    <col min="3" max="3" width="4.28515625" customWidth="1"/>
    <col min="4" max="4" width="7.140625" customWidth="1"/>
    <col min="5" max="5" width="9" customWidth="1"/>
    <col min="6" max="18" width="15.7109375" customWidth="1"/>
    <col min="19" max="27" width="8.7109375" customWidth="1"/>
    <col min="28" max="29" width="1.140625" customWidth="1"/>
    <col min="30" max="30" width="11.42578125" customWidth="1"/>
    <col min="31" max="31" width="11.42578125" hidden="1" customWidth="1"/>
    <col min="32" max="32" width="62.85546875" hidden="1" customWidth="1"/>
    <col min="33" max="38" width="0" hidden="1" customWidth="1"/>
    <col min="39" max="16384" width="11.42578125" hidden="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330</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365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S12" s="664" t="s">
        <v>191</v>
      </c>
      <c r="T12" s="665"/>
      <c r="U12" s="665"/>
      <c r="V12" s="665"/>
      <c r="W12" s="665"/>
      <c r="X12" s="665"/>
      <c r="Y12" s="665"/>
      <c r="Z12" s="665"/>
      <c r="AA12" s="666"/>
      <c r="AB12" s="5"/>
      <c r="AE12" s="18"/>
      <c r="AF12" s="18"/>
      <c r="AG12" s="18"/>
      <c r="AH12" s="18"/>
      <c r="AI12" s="18"/>
      <c r="AJ12" s="18"/>
      <c r="AK12" s="18"/>
      <c r="AL12" s="18"/>
    </row>
    <row r="13" spans="2:38" ht="21.75" customHeight="1" x14ac:dyDescent="0.2">
      <c r="B13" s="4"/>
      <c r="C13" s="6"/>
      <c r="D13" s="7"/>
      <c r="E13" s="7"/>
      <c r="F13" s="7"/>
      <c r="G13" s="7"/>
      <c r="H13" s="7"/>
      <c r="I13" s="7"/>
      <c r="J13" s="7"/>
      <c r="K13" s="7"/>
      <c r="L13" s="7"/>
      <c r="M13" s="7"/>
      <c r="N13" s="7"/>
      <c r="O13" s="7"/>
      <c r="P13" s="7"/>
      <c r="Q13" s="7"/>
      <c r="R13" s="154"/>
      <c r="S13" s="960" t="s">
        <v>995</v>
      </c>
      <c r="T13" s="961"/>
      <c r="U13" s="961"/>
      <c r="V13" s="961"/>
      <c r="W13" s="961"/>
      <c r="X13" s="961"/>
      <c r="Y13" s="961"/>
      <c r="Z13" s="961"/>
      <c r="AA13" s="962"/>
      <c r="AB13" s="5"/>
      <c r="AE13" s="18"/>
      <c r="AF13" s="18"/>
      <c r="AG13" s="18"/>
      <c r="AH13" s="18"/>
      <c r="AI13" s="18"/>
      <c r="AJ13" s="18"/>
      <c r="AK13" s="18"/>
      <c r="AL13" s="18"/>
    </row>
    <row r="14" spans="2:38" ht="24" customHeight="1" x14ac:dyDescent="0.2">
      <c r="B14" s="4"/>
      <c r="C14" s="6"/>
      <c r="D14" s="7"/>
      <c r="E14" s="7"/>
      <c r="F14" s="7"/>
      <c r="G14" s="7"/>
      <c r="H14" s="7"/>
      <c r="I14" s="7"/>
      <c r="J14" s="7"/>
      <c r="K14" s="7"/>
      <c r="L14" s="7"/>
      <c r="M14" s="7"/>
      <c r="N14" s="7"/>
      <c r="O14" s="7"/>
      <c r="P14" s="7"/>
      <c r="Q14" s="7"/>
      <c r="R14" s="154"/>
      <c r="S14" s="760"/>
      <c r="T14" s="761"/>
      <c r="U14" s="761"/>
      <c r="V14" s="761"/>
      <c r="W14" s="761"/>
      <c r="X14" s="761"/>
      <c r="Y14" s="761"/>
      <c r="Z14" s="761"/>
      <c r="AA14" s="762"/>
      <c r="AB14" s="5"/>
      <c r="AE14" s="18"/>
      <c r="AF14" s="18"/>
      <c r="AG14" s="18"/>
      <c r="AH14" s="18"/>
      <c r="AI14" s="18"/>
      <c r="AJ14" s="18"/>
      <c r="AK14" s="18"/>
      <c r="AL14" s="18"/>
    </row>
    <row r="15" spans="2:38" ht="15" customHeight="1" x14ac:dyDescent="0.2">
      <c r="B15" s="4"/>
      <c r="C15" s="6"/>
      <c r="D15" s="7"/>
      <c r="E15" s="7"/>
      <c r="F15" s="7"/>
      <c r="G15" s="7"/>
      <c r="H15" s="7"/>
      <c r="I15" s="7"/>
      <c r="J15" s="7"/>
      <c r="K15" s="7"/>
      <c r="L15" s="7"/>
      <c r="M15" s="7"/>
      <c r="N15" s="7"/>
      <c r="O15" s="7"/>
      <c r="P15" s="7"/>
      <c r="Q15" s="7"/>
      <c r="R15" s="154"/>
      <c r="S15" s="760"/>
      <c r="T15" s="761"/>
      <c r="U15" s="761"/>
      <c r="V15" s="761"/>
      <c r="W15" s="761"/>
      <c r="X15" s="761"/>
      <c r="Y15" s="761"/>
      <c r="Z15" s="761"/>
      <c r="AA15" s="762"/>
      <c r="AB15" s="5"/>
      <c r="AE15" s="18"/>
      <c r="AF15" s="18"/>
      <c r="AG15" s="18"/>
      <c r="AH15" s="18"/>
      <c r="AI15" s="18"/>
      <c r="AJ15" s="18"/>
      <c r="AK15" s="18"/>
      <c r="AL15" s="18"/>
    </row>
    <row r="16" spans="2:38" ht="9.75" customHeight="1" x14ac:dyDescent="0.2">
      <c r="B16" s="4"/>
      <c r="C16" s="6"/>
      <c r="D16" s="7"/>
      <c r="E16" s="7"/>
      <c r="F16" s="7"/>
      <c r="G16" s="7"/>
      <c r="H16" s="7"/>
      <c r="I16" s="7"/>
      <c r="J16" s="7"/>
      <c r="K16" s="7"/>
      <c r="L16" s="7"/>
      <c r="M16" s="7"/>
      <c r="N16" s="7"/>
      <c r="O16" s="7"/>
      <c r="P16" s="7"/>
      <c r="Q16" s="7"/>
      <c r="R16" s="154"/>
      <c r="S16" s="760"/>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54"/>
      <c r="S17" s="760"/>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55"/>
      <c r="S18" s="760"/>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55"/>
      <c r="S19" s="760"/>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55"/>
      <c r="S20" s="763"/>
      <c r="T20" s="764"/>
      <c r="U20" s="764"/>
      <c r="V20" s="764"/>
      <c r="W20" s="764"/>
      <c r="X20" s="764"/>
      <c r="Y20" s="764"/>
      <c r="Z20" s="764"/>
      <c r="AA20" s="765"/>
      <c r="AB20" s="5"/>
      <c r="AE20" s="18"/>
      <c r="AF20" s="18"/>
      <c r="AG20" s="18"/>
      <c r="AH20" s="18"/>
      <c r="AI20" s="18"/>
      <c r="AJ20" s="18"/>
      <c r="AK20" s="18"/>
      <c r="AL20" s="18"/>
    </row>
    <row r="21" spans="2:38" ht="18" customHeight="1" thickBot="1" x14ac:dyDescent="0.25">
      <c r="B21" s="4"/>
      <c r="C21" s="6"/>
      <c r="D21" s="7"/>
      <c r="E21" s="7"/>
      <c r="F21" s="7"/>
      <c r="G21" s="7"/>
      <c r="H21" s="7"/>
      <c r="I21" s="7"/>
      <c r="J21" s="7"/>
      <c r="K21" s="7"/>
      <c r="L21" s="7"/>
      <c r="M21" s="7"/>
      <c r="N21" s="7"/>
      <c r="O21" s="7"/>
      <c r="P21" s="7"/>
      <c r="Q21" s="7"/>
      <c r="S21" s="664" t="s">
        <v>80</v>
      </c>
      <c r="T21" s="665"/>
      <c r="U21" s="665"/>
      <c r="V21" s="665"/>
      <c r="W21" s="665"/>
      <c r="X21" s="665"/>
      <c r="Y21" s="665"/>
      <c r="Z21" s="665"/>
      <c r="AA21" s="666"/>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53"/>
      <c r="S22" s="960" t="s">
        <v>996</v>
      </c>
      <c r="T22" s="961"/>
      <c r="U22" s="961"/>
      <c r="V22" s="961"/>
      <c r="W22" s="961"/>
      <c r="X22" s="961"/>
      <c r="Y22" s="961"/>
      <c r="Z22" s="961"/>
      <c r="AA22" s="9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153"/>
      <c r="S23" s="760"/>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153"/>
      <c r="S24" s="760"/>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53"/>
      <c r="S25" s="760"/>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153"/>
      <c r="S26" s="760"/>
      <c r="T26" s="761"/>
      <c r="U26" s="761"/>
      <c r="V26" s="761"/>
      <c r="W26" s="761"/>
      <c r="X26" s="761"/>
      <c r="Y26" s="761"/>
      <c r="Z26" s="761"/>
      <c r="AA26" s="762"/>
      <c r="AB26" s="5"/>
      <c r="AE26" s="18"/>
      <c r="AF26" s="18"/>
      <c r="AG26" s="18"/>
      <c r="AH26" s="18"/>
      <c r="AI26" s="18"/>
      <c r="AJ26" s="18"/>
      <c r="AK26" s="18"/>
      <c r="AL26" s="18"/>
    </row>
    <row r="27" spans="2:38" ht="36.75" customHeight="1" x14ac:dyDescent="0.2">
      <c r="B27" s="4"/>
      <c r="C27" s="6"/>
      <c r="D27" s="7"/>
      <c r="E27" s="7"/>
      <c r="F27" s="7"/>
      <c r="G27" s="7"/>
      <c r="H27" s="7"/>
      <c r="I27" s="7"/>
      <c r="J27" s="7"/>
      <c r="K27" s="7"/>
      <c r="L27" s="7"/>
      <c r="M27" s="7"/>
      <c r="N27" s="7"/>
      <c r="O27" s="7"/>
      <c r="P27" s="7"/>
      <c r="Q27" s="7"/>
      <c r="R27" s="153"/>
      <c r="S27" s="760"/>
      <c r="T27" s="761"/>
      <c r="U27" s="761"/>
      <c r="V27" s="761"/>
      <c r="W27" s="761"/>
      <c r="X27" s="761"/>
      <c r="Y27" s="761"/>
      <c r="Z27" s="761"/>
      <c r="AA27" s="762"/>
      <c r="AB27" s="5"/>
      <c r="AE27" s="18"/>
      <c r="AF27" s="18"/>
      <c r="AG27" s="18"/>
      <c r="AH27" s="18"/>
      <c r="AI27" s="18"/>
      <c r="AJ27" s="18"/>
      <c r="AK27" s="18"/>
      <c r="AL27" s="18"/>
    </row>
    <row r="28" spans="2:38" ht="3.75" customHeight="1" thickBot="1" x14ac:dyDescent="0.25">
      <c r="B28" s="4"/>
      <c r="C28" s="6"/>
      <c r="D28" s="7"/>
      <c r="E28" s="7"/>
      <c r="F28" s="7"/>
      <c r="G28" s="7"/>
      <c r="H28" s="7"/>
      <c r="I28" s="7"/>
      <c r="J28" s="7"/>
      <c r="K28" s="7"/>
      <c r="L28" s="7"/>
      <c r="M28" s="7"/>
      <c r="N28" s="7"/>
      <c r="O28" s="7"/>
      <c r="P28" s="7"/>
      <c r="Q28" s="7"/>
      <c r="R28" s="7"/>
      <c r="S28" s="760"/>
      <c r="T28" s="761"/>
      <c r="U28" s="761"/>
      <c r="V28" s="761"/>
      <c r="W28" s="761"/>
      <c r="X28" s="761"/>
      <c r="Y28" s="761"/>
      <c r="Z28" s="761"/>
      <c r="AA28" s="762"/>
      <c r="AB28" s="5"/>
      <c r="AE28" s="18"/>
      <c r="AF28" s="18"/>
      <c r="AG28" s="18"/>
      <c r="AH28" s="18"/>
      <c r="AI28" s="18"/>
      <c r="AJ28" s="18"/>
      <c r="AK28" s="18"/>
      <c r="AL28" s="18"/>
    </row>
    <row r="29" spans="2:38" ht="22.5" customHeight="1" x14ac:dyDescent="0.2">
      <c r="B29" s="4"/>
      <c r="C29" s="6"/>
      <c r="D29" s="298" t="s">
        <v>3</v>
      </c>
      <c r="E29" s="295"/>
      <c r="F29" s="296" t="s">
        <v>4</v>
      </c>
      <c r="G29" s="296" t="s">
        <v>5</v>
      </c>
      <c r="H29" s="296" t="s">
        <v>6</v>
      </c>
      <c r="I29" s="296" t="s">
        <v>7</v>
      </c>
      <c r="J29" s="296" t="s">
        <v>8</v>
      </c>
      <c r="K29" s="296" t="s">
        <v>9</v>
      </c>
      <c r="L29" s="296" t="s">
        <v>10</v>
      </c>
      <c r="M29" s="296" t="s">
        <v>11</v>
      </c>
      <c r="N29" s="296" t="s">
        <v>12</v>
      </c>
      <c r="O29" s="296" t="s">
        <v>13</v>
      </c>
      <c r="P29" s="296" t="s">
        <v>14</v>
      </c>
      <c r="Q29" s="296" t="s">
        <v>15</v>
      </c>
      <c r="R29" s="297" t="s">
        <v>71</v>
      </c>
      <c r="S29" s="760"/>
      <c r="T29" s="761"/>
      <c r="U29" s="761"/>
      <c r="V29" s="761"/>
      <c r="W29" s="761"/>
      <c r="X29" s="761"/>
      <c r="Y29" s="761"/>
      <c r="Z29" s="761"/>
      <c r="AA29" s="762"/>
      <c r="AB29" s="5"/>
      <c r="AE29" s="18"/>
      <c r="AF29" s="18"/>
      <c r="AG29" s="18"/>
      <c r="AH29" s="18"/>
      <c r="AI29" s="18"/>
      <c r="AJ29" s="18"/>
      <c r="AK29" s="18"/>
      <c r="AL29" s="18"/>
    </row>
    <row r="30" spans="2:38" ht="22.5" customHeight="1" x14ac:dyDescent="0.2">
      <c r="B30" s="4"/>
      <c r="C30" s="6"/>
      <c r="D30" s="70" t="s">
        <v>16</v>
      </c>
      <c r="E30" s="71"/>
      <c r="F30" s="148">
        <f>INDICADORES!H109</f>
        <v>354458527.80000001</v>
      </c>
      <c r="G30" s="148">
        <f>INDICADORES!K109</f>
        <v>2162469212.8200002</v>
      </c>
      <c r="H30" s="148">
        <f>INDICADORES!N109</f>
        <v>689793126.14999986</v>
      </c>
      <c r="I30" s="148">
        <f>INDICADORES!T109</f>
        <v>1823033391.1800001</v>
      </c>
      <c r="J30" s="148">
        <f>INDICADORES!W109</f>
        <v>4394663956.5600004</v>
      </c>
      <c r="K30" s="148">
        <f>INDICADORES!Z109</f>
        <v>3146614995.6199999</v>
      </c>
      <c r="L30" s="148">
        <f>INDICADORES!AF109</f>
        <v>2298380193.3499999</v>
      </c>
      <c r="M30" s="148">
        <f>INDICADORES!AI109</f>
        <v>3113865237.1500001</v>
      </c>
      <c r="N30" s="148">
        <f>INDICADORES!AL109</f>
        <v>3442465565.23</v>
      </c>
      <c r="O30" s="148">
        <f>INDICADORES!AR109</f>
        <v>2681166845.1199999</v>
      </c>
      <c r="P30" s="148">
        <f>INDICADORES!AU109</f>
        <v>3860619277.98</v>
      </c>
      <c r="Q30" s="148">
        <f>INDICADORES!AX109</f>
        <v>5200344899</v>
      </c>
      <c r="R30" s="147">
        <f>SUM(F30:Q30)</f>
        <v>33167875227.959999</v>
      </c>
      <c r="S30" s="760"/>
      <c r="T30" s="761"/>
      <c r="U30" s="761"/>
      <c r="V30" s="761"/>
      <c r="W30" s="761"/>
      <c r="X30" s="761"/>
      <c r="Y30" s="761"/>
      <c r="Z30" s="761"/>
      <c r="AA30" s="762"/>
      <c r="AB30" s="5"/>
      <c r="AE30" s="18"/>
      <c r="AF30" s="18"/>
      <c r="AG30" s="18"/>
      <c r="AH30" s="18"/>
      <c r="AI30" s="18"/>
      <c r="AJ30" s="18"/>
      <c r="AK30" s="18"/>
      <c r="AL30" s="18"/>
    </row>
    <row r="31" spans="2:38" ht="22.5" customHeight="1" x14ac:dyDescent="0.2">
      <c r="B31" s="4"/>
      <c r="C31" s="6"/>
      <c r="D31" s="70" t="s">
        <v>18</v>
      </c>
      <c r="E31" s="71"/>
      <c r="F31" s="148">
        <f>INDICADORES!I109</f>
        <v>1036729527</v>
      </c>
      <c r="G31" s="148">
        <f>INDICADORES!L109</f>
        <v>2697146039.8000002</v>
      </c>
      <c r="H31" s="148">
        <f>INDICADORES!O109</f>
        <v>3703053537</v>
      </c>
      <c r="I31" s="148">
        <f>INDICADORES!U109</f>
        <v>2417951573</v>
      </c>
      <c r="J31" s="148">
        <f>INDICADORES!X109</f>
        <v>3175808371.5700016</v>
      </c>
      <c r="K31" s="148">
        <f>INDICADORES!AA109</f>
        <v>1899757966.4400001</v>
      </c>
      <c r="L31" s="148">
        <f>INDICADORES!AG109</f>
        <v>3375043020.3200002</v>
      </c>
      <c r="M31" s="148">
        <f>INDICADORES!AJ109</f>
        <v>3086935233.8699999</v>
      </c>
      <c r="N31" s="148">
        <f>INDICADORES!AM109</f>
        <v>3911071045.29</v>
      </c>
      <c r="O31" s="148">
        <f>INDICADORES!AS109</f>
        <v>3886320994.21</v>
      </c>
      <c r="P31" s="148">
        <f>INDICADORES!AV109</f>
        <v>2704873141</v>
      </c>
      <c r="Q31" s="148">
        <f>INDICADORES!AY109</f>
        <v>4482934160</v>
      </c>
      <c r="R31" s="147">
        <f>SUM(F31:Q31)</f>
        <v>36377624609.5</v>
      </c>
      <c r="S31" s="760"/>
      <c r="T31" s="761"/>
      <c r="U31" s="761"/>
      <c r="V31" s="761"/>
      <c r="W31" s="761"/>
      <c r="X31" s="761"/>
      <c r="Y31" s="761"/>
      <c r="Z31" s="761"/>
      <c r="AA31" s="762"/>
      <c r="AB31" s="5"/>
      <c r="AE31" s="18"/>
      <c r="AF31" s="18"/>
      <c r="AG31" s="18"/>
      <c r="AH31" s="18"/>
      <c r="AI31" s="18"/>
      <c r="AJ31" s="18"/>
      <c r="AK31" s="18"/>
      <c r="AL31" s="18"/>
    </row>
    <row r="32" spans="2:38" ht="22.5" customHeight="1" thickBot="1" x14ac:dyDescent="0.25">
      <c r="B32" s="4"/>
      <c r="C32" s="6"/>
      <c r="D32" s="48" t="s">
        <v>692</v>
      </c>
      <c r="E32" s="72"/>
      <c r="F32" s="226">
        <f>F30/F31</f>
        <v>0.34190067762968229</v>
      </c>
      <c r="G32" s="226">
        <f t="shared" ref="G32:R32" si="0">G30/G31</f>
        <v>0.80176200358077476</v>
      </c>
      <c r="H32" s="226">
        <f t="shared" si="0"/>
        <v>0.18627684403094813</v>
      </c>
      <c r="I32" s="226">
        <f t="shared" si="0"/>
        <v>0.75395777629993088</v>
      </c>
      <c r="J32" s="226">
        <f t="shared" si="0"/>
        <v>1.3837938069252718</v>
      </c>
      <c r="K32" s="226">
        <f t="shared" si="0"/>
        <v>1.6563241482369009</v>
      </c>
      <c r="L32" s="226">
        <f t="shared" si="0"/>
        <v>0.68099285831683476</v>
      </c>
      <c r="M32" s="226">
        <f t="shared" si="0"/>
        <v>1.0087238640398162</v>
      </c>
      <c r="N32" s="226">
        <f t="shared" si="0"/>
        <v>0.88018487144989876</v>
      </c>
      <c r="O32" s="226">
        <f t="shared" si="0"/>
        <v>0.68989845386279514</v>
      </c>
      <c r="P32" s="226">
        <f t="shared" si="0"/>
        <v>1.4272829359208754</v>
      </c>
      <c r="Q32" s="232">
        <f t="shared" si="0"/>
        <v>1.1600315136013508</v>
      </c>
      <c r="R32" s="231">
        <f t="shared" si="0"/>
        <v>0.9117658336409965</v>
      </c>
      <c r="S32" s="760"/>
      <c r="T32" s="761"/>
      <c r="U32" s="761"/>
      <c r="V32" s="761"/>
      <c r="W32" s="761"/>
      <c r="X32" s="761"/>
      <c r="Y32" s="761"/>
      <c r="Z32" s="761"/>
      <c r="AA32" s="762"/>
      <c r="AB32" s="5"/>
      <c r="AE32" s="18"/>
      <c r="AF32" s="18"/>
      <c r="AG32" s="18"/>
      <c r="AH32" s="18"/>
      <c r="AI32" s="18"/>
      <c r="AJ32" s="18"/>
      <c r="AK32" s="18"/>
      <c r="AL32" s="18"/>
    </row>
    <row r="33" spans="2:38" ht="22.5" customHeight="1" thickBot="1" x14ac:dyDescent="0.25">
      <c r="B33" s="4"/>
      <c r="C33" s="6"/>
      <c r="D33" s="48" t="s">
        <v>651</v>
      </c>
      <c r="E33" s="58"/>
      <c r="F33" s="290">
        <v>1.528323011285851</v>
      </c>
      <c r="G33" s="290">
        <v>0.85071671740675725</v>
      </c>
      <c r="H33" s="290">
        <v>0.68691056081603152</v>
      </c>
      <c r="I33" s="290">
        <v>0.60086702325772179</v>
      </c>
      <c r="J33" s="290">
        <v>0.54806843450533882</v>
      </c>
      <c r="K33" s="290">
        <v>1.043481520077743</v>
      </c>
      <c r="L33" s="290">
        <v>0.74083249989967437</v>
      </c>
      <c r="M33" s="290">
        <v>0.94833882116552448</v>
      </c>
      <c r="N33" s="290">
        <v>1.4871737150970767</v>
      </c>
      <c r="O33" s="290">
        <v>1.6483098565729566</v>
      </c>
      <c r="P33" s="290">
        <v>1.5455770042973431</v>
      </c>
      <c r="Q33" s="290">
        <v>0.51800035790053256</v>
      </c>
      <c r="R33" s="290">
        <v>0.9352513234283889</v>
      </c>
      <c r="S33" s="760"/>
      <c r="T33" s="761"/>
      <c r="U33" s="761"/>
      <c r="V33" s="761"/>
      <c r="W33" s="761"/>
      <c r="X33" s="761"/>
      <c r="Y33" s="761"/>
      <c r="Z33" s="761"/>
      <c r="AA33" s="762"/>
      <c r="AB33" s="5"/>
      <c r="AE33" s="18"/>
      <c r="AF33" s="18"/>
      <c r="AG33" s="18"/>
      <c r="AH33" s="18"/>
      <c r="AI33" s="18"/>
      <c r="AJ33" s="18"/>
      <c r="AK33" s="18"/>
      <c r="AL33" s="18"/>
    </row>
    <row r="34" spans="2:38" ht="21" customHeight="1" thickBot="1" x14ac:dyDescent="0.25">
      <c r="B34" s="4"/>
      <c r="C34" s="6"/>
      <c r="D34" s="947" t="s">
        <v>254</v>
      </c>
      <c r="E34" s="946"/>
      <c r="F34" s="291">
        <v>1</v>
      </c>
      <c r="G34" s="291">
        <v>1</v>
      </c>
      <c r="H34" s="291">
        <v>1</v>
      </c>
      <c r="I34" s="291">
        <v>1</v>
      </c>
      <c r="J34" s="291">
        <v>1</v>
      </c>
      <c r="K34" s="291">
        <v>1</v>
      </c>
      <c r="L34" s="291">
        <v>1</v>
      </c>
      <c r="M34" s="291">
        <v>1</v>
      </c>
      <c r="N34" s="291">
        <v>1</v>
      </c>
      <c r="O34" s="291">
        <v>1</v>
      </c>
      <c r="P34" s="291">
        <v>1</v>
      </c>
      <c r="Q34" s="291">
        <v>1</v>
      </c>
      <c r="R34" s="250">
        <v>1</v>
      </c>
      <c r="S34" s="763"/>
      <c r="T34" s="764"/>
      <c r="U34" s="764"/>
      <c r="V34" s="764"/>
      <c r="W34" s="764"/>
      <c r="X34" s="764"/>
      <c r="Y34" s="764"/>
      <c r="Z34" s="764"/>
      <c r="AA34" s="765"/>
      <c r="AB34" s="5"/>
      <c r="AE34" s="18"/>
      <c r="AF34" s="18"/>
      <c r="AG34" s="18"/>
      <c r="AH34" s="18"/>
      <c r="AI34" s="18"/>
      <c r="AJ34" s="18"/>
      <c r="AK34" s="18"/>
      <c r="AL34" s="18"/>
    </row>
    <row r="35" spans="2:38" ht="14.25" customHeight="1" thickBot="1" x14ac:dyDescent="0.25">
      <c r="B35" s="4"/>
      <c r="C35" s="6"/>
      <c r="D35" s="7"/>
      <c r="E35" s="7"/>
      <c r="F35" s="7"/>
      <c r="G35" s="7"/>
      <c r="H35" s="7"/>
      <c r="I35" s="7"/>
      <c r="J35" s="7"/>
      <c r="K35" s="7"/>
      <c r="L35" s="7"/>
      <c r="M35" s="7"/>
      <c r="N35" s="7"/>
      <c r="O35" s="7"/>
      <c r="P35" s="7"/>
      <c r="Q35" s="7"/>
      <c r="R35" s="7"/>
      <c r="S35" s="7"/>
      <c r="T35" s="7"/>
      <c r="U35" s="7"/>
      <c r="V35" s="7"/>
      <c r="W35" s="7"/>
      <c r="X35" s="7"/>
      <c r="Y35" s="7"/>
      <c r="Z35" s="7"/>
      <c r="AA35" s="7"/>
      <c r="AB35" s="5"/>
      <c r="AE35" s="18"/>
      <c r="AF35" s="18"/>
      <c r="AG35" s="18"/>
      <c r="AH35" s="18"/>
      <c r="AI35" s="18"/>
      <c r="AJ35" s="18"/>
      <c r="AK35" s="18"/>
      <c r="AL35" s="18"/>
    </row>
    <row r="36" spans="2:38" ht="12.75" customHeight="1" thickBot="1" x14ac:dyDescent="0.25">
      <c r="B36" s="4"/>
      <c r="C36" s="931" t="s">
        <v>85</v>
      </c>
      <c r="D36" s="932"/>
      <c r="E36" s="932"/>
      <c r="F36" s="932"/>
      <c r="G36" s="932"/>
      <c r="H36" s="932"/>
      <c r="I36" s="932"/>
      <c r="J36" s="932"/>
      <c r="K36" s="932"/>
      <c r="L36" s="932"/>
      <c r="M36" s="932"/>
      <c r="N36" s="933"/>
      <c r="O36" s="934" t="s">
        <v>86</v>
      </c>
      <c r="P36" s="935"/>
      <c r="Q36" s="935"/>
      <c r="R36" s="935"/>
      <c r="S36" s="935"/>
      <c r="T36" s="935"/>
      <c r="U36" s="935"/>
      <c r="V36" s="935"/>
      <c r="W36" s="935"/>
      <c r="X36" s="935"/>
      <c r="Y36" s="935"/>
      <c r="Z36" s="935"/>
      <c r="AA36" s="936"/>
      <c r="AB36" s="5"/>
      <c r="AE36" s="18"/>
      <c r="AF36" s="18"/>
      <c r="AG36" s="18"/>
      <c r="AH36" s="18"/>
      <c r="AI36" s="18"/>
      <c r="AJ36" s="18"/>
      <c r="AK36" s="18"/>
      <c r="AL36" s="18"/>
    </row>
    <row r="37" spans="2:38" ht="33" customHeight="1" x14ac:dyDescent="0.2">
      <c r="B37" s="4"/>
      <c r="C37" s="817" t="s">
        <v>16</v>
      </c>
      <c r="D37" s="818"/>
      <c r="E37" s="818"/>
      <c r="F37" s="818"/>
      <c r="G37" s="1300" t="s">
        <v>400</v>
      </c>
      <c r="H37" s="1300"/>
      <c r="I37" s="1300"/>
      <c r="J37" s="1300"/>
      <c r="K37" s="1300"/>
      <c r="L37" s="1300"/>
      <c r="M37" s="1300"/>
      <c r="N37" s="1301"/>
      <c r="O37" s="1064" t="s">
        <v>17</v>
      </c>
      <c r="P37" s="1065"/>
      <c r="Q37" s="1065"/>
      <c r="R37" s="1065"/>
      <c r="S37" s="1065"/>
      <c r="T37" s="948"/>
      <c r="U37" s="948"/>
      <c r="V37" s="948"/>
      <c r="W37" s="948"/>
      <c r="X37" s="948"/>
      <c r="Y37" s="948"/>
      <c r="Z37" s="948"/>
      <c r="AA37" s="949"/>
      <c r="AB37" s="5"/>
      <c r="AC37" s="20"/>
      <c r="AE37" s="9"/>
      <c r="AF37" s="877"/>
      <c r="AG37" s="877"/>
      <c r="AH37" s="877"/>
      <c r="AI37" s="877"/>
      <c r="AJ37" s="877"/>
      <c r="AK37" s="877"/>
      <c r="AL37" s="877"/>
    </row>
    <row r="38" spans="2:38" ht="24" customHeight="1" x14ac:dyDescent="0.2">
      <c r="B38" s="4"/>
      <c r="C38" s="827" t="s">
        <v>18</v>
      </c>
      <c r="D38" s="828"/>
      <c r="E38" s="828"/>
      <c r="F38" s="828"/>
      <c r="G38" s="948" t="s">
        <v>401</v>
      </c>
      <c r="H38" s="948"/>
      <c r="I38" s="948"/>
      <c r="J38" s="948"/>
      <c r="K38" s="948"/>
      <c r="L38" s="948"/>
      <c r="M38" s="948"/>
      <c r="N38" s="949"/>
      <c r="O38" s="770" t="s">
        <v>19</v>
      </c>
      <c r="P38" s="771"/>
      <c r="Q38" s="771"/>
      <c r="R38" s="771"/>
      <c r="S38" s="771"/>
      <c r="T38" s="948"/>
      <c r="U38" s="948"/>
      <c r="V38" s="948"/>
      <c r="W38" s="948"/>
      <c r="X38" s="948"/>
      <c r="Y38" s="948"/>
      <c r="Z38" s="948"/>
      <c r="AA38" s="949"/>
      <c r="AB38" s="5"/>
      <c r="AC38" s="20"/>
      <c r="AE38" s="9"/>
      <c r="AF38" s="877"/>
      <c r="AG38" s="877"/>
      <c r="AH38" s="877"/>
      <c r="AI38" s="877"/>
      <c r="AJ38" s="877"/>
      <c r="AK38" s="877"/>
      <c r="AL38" s="877"/>
    </row>
    <row r="39" spans="2:38" ht="27" customHeight="1" x14ac:dyDescent="0.2">
      <c r="B39" s="4"/>
      <c r="C39" s="827" t="s">
        <v>20</v>
      </c>
      <c r="D39" s="828"/>
      <c r="E39" s="828"/>
      <c r="F39" s="828"/>
      <c r="G39" s="948" t="s">
        <v>229</v>
      </c>
      <c r="H39" s="948"/>
      <c r="I39" s="948"/>
      <c r="J39" s="948"/>
      <c r="K39" s="948"/>
      <c r="L39" s="948"/>
      <c r="M39" s="948"/>
      <c r="N39" s="949"/>
      <c r="O39" s="865" t="s">
        <v>88</v>
      </c>
      <c r="P39" s="866"/>
      <c r="Q39" s="866"/>
      <c r="R39" s="866"/>
      <c r="S39" s="866"/>
      <c r="T39" s="948" t="s">
        <v>22</v>
      </c>
      <c r="U39" s="948"/>
      <c r="V39" s="948"/>
      <c r="W39" s="948"/>
      <c r="X39" s="948"/>
      <c r="Y39" s="948"/>
      <c r="Z39" s="948"/>
      <c r="AA39" s="949"/>
      <c r="AB39" s="5"/>
      <c r="AC39" s="20"/>
      <c r="AE39" s="9"/>
      <c r="AF39" s="19"/>
      <c r="AG39" s="19"/>
      <c r="AH39" s="19"/>
      <c r="AI39" s="19"/>
      <c r="AJ39" s="19"/>
      <c r="AK39" s="19"/>
      <c r="AL39" s="19"/>
    </row>
    <row r="40" spans="2:38" ht="21" customHeight="1" x14ac:dyDescent="0.2">
      <c r="B40" s="4"/>
      <c r="C40" s="827" t="s">
        <v>21</v>
      </c>
      <c r="D40" s="828"/>
      <c r="E40" s="828"/>
      <c r="F40" s="828"/>
      <c r="G40" s="948" t="s">
        <v>138</v>
      </c>
      <c r="H40" s="948"/>
      <c r="I40" s="948"/>
      <c r="J40" s="948"/>
      <c r="K40" s="948"/>
      <c r="L40" s="948"/>
      <c r="M40" s="948"/>
      <c r="N40" s="949"/>
      <c r="O40" s="865" t="s">
        <v>24</v>
      </c>
      <c r="P40" s="866"/>
      <c r="Q40" s="866"/>
      <c r="R40" s="866"/>
      <c r="S40" s="866"/>
      <c r="T40" s="948" t="s">
        <v>22</v>
      </c>
      <c r="U40" s="948"/>
      <c r="V40" s="948"/>
      <c r="W40" s="948"/>
      <c r="X40" s="948"/>
      <c r="Y40" s="948"/>
      <c r="Z40" s="948"/>
      <c r="AA40" s="949"/>
      <c r="AB40" s="5"/>
      <c r="AC40" s="20"/>
      <c r="AE40" s="9"/>
      <c r="AF40" s="792"/>
      <c r="AG40" s="792"/>
      <c r="AH40" s="792"/>
      <c r="AI40" s="792"/>
      <c r="AJ40" s="792"/>
      <c r="AK40" s="792"/>
      <c r="AL40" s="792"/>
    </row>
    <row r="41" spans="2:38" ht="20.25" customHeight="1" x14ac:dyDescent="0.2">
      <c r="B41" s="4"/>
      <c r="C41" s="827" t="s">
        <v>23</v>
      </c>
      <c r="D41" s="828"/>
      <c r="E41" s="828"/>
      <c r="F41" s="828"/>
      <c r="G41" s="938">
        <v>100</v>
      </c>
      <c r="H41" s="938"/>
      <c r="I41" s="938"/>
      <c r="J41" s="938"/>
      <c r="K41" s="938"/>
      <c r="L41" s="938"/>
      <c r="M41" s="938"/>
      <c r="N41" s="1298"/>
      <c r="O41" s="770" t="s">
        <v>26</v>
      </c>
      <c r="P41" s="771"/>
      <c r="Q41" s="771"/>
      <c r="R41" s="771"/>
      <c r="S41" s="771"/>
      <c r="T41" s="948"/>
      <c r="U41" s="948"/>
      <c r="V41" s="948"/>
      <c r="W41" s="948"/>
      <c r="X41" s="948"/>
      <c r="Y41" s="948"/>
      <c r="Z41" s="948"/>
      <c r="AA41" s="949"/>
      <c r="AB41" s="5"/>
      <c r="AC41" s="20"/>
      <c r="AE41" s="9"/>
      <c r="AF41" s="792"/>
      <c r="AG41" s="792"/>
      <c r="AH41" s="792"/>
      <c r="AI41" s="792"/>
      <c r="AJ41" s="792"/>
      <c r="AK41" s="792"/>
      <c r="AL41" s="792"/>
    </row>
    <row r="42" spans="2:38" ht="24" customHeight="1" thickBot="1" x14ac:dyDescent="0.25">
      <c r="B42" s="4"/>
      <c r="C42" s="833"/>
      <c r="D42" s="834"/>
      <c r="E42" s="834"/>
      <c r="F42" s="834"/>
      <c r="G42" s="1109"/>
      <c r="H42" s="1109"/>
      <c r="I42" s="1109"/>
      <c r="J42" s="1109"/>
      <c r="K42" s="1109"/>
      <c r="L42" s="1109"/>
      <c r="M42" s="1109"/>
      <c r="N42" s="1299"/>
      <c r="O42" s="1059" t="s">
        <v>89</v>
      </c>
      <c r="P42" s="1060"/>
      <c r="Q42" s="1060"/>
      <c r="R42" s="1060"/>
      <c r="S42" s="1060"/>
      <c r="T42" s="953" t="s">
        <v>550</v>
      </c>
      <c r="U42" s="953"/>
      <c r="V42" s="953"/>
      <c r="W42" s="953"/>
      <c r="X42" s="953"/>
      <c r="Y42" s="953"/>
      <c r="Z42" s="953"/>
      <c r="AA42" s="954"/>
      <c r="AB42" s="5"/>
      <c r="AC42" s="20"/>
      <c r="AE42" s="9"/>
      <c r="AF42" s="20"/>
      <c r="AG42" s="20"/>
      <c r="AH42" s="20"/>
      <c r="AI42" s="20"/>
      <c r="AJ42" s="20"/>
      <c r="AK42" s="20"/>
      <c r="AL42" s="20"/>
    </row>
    <row r="43" spans="2:38" ht="15" customHeight="1" thickBot="1" x14ac:dyDescent="0.25">
      <c r="B43" s="4"/>
      <c r="C43" s="934" t="s">
        <v>80</v>
      </c>
      <c r="D43" s="935"/>
      <c r="E43" s="935"/>
      <c r="F43" s="935"/>
      <c r="G43" s="932"/>
      <c r="H43" s="932"/>
      <c r="I43" s="932"/>
      <c r="J43" s="932"/>
      <c r="K43" s="932"/>
      <c r="L43" s="932"/>
      <c r="M43" s="932"/>
      <c r="N43" s="933"/>
      <c r="O43" s="928" t="s">
        <v>91</v>
      </c>
      <c r="P43" s="929"/>
      <c r="Q43" s="929"/>
      <c r="R43" s="929"/>
      <c r="S43" s="929"/>
      <c r="T43" s="929"/>
      <c r="U43" s="929"/>
      <c r="V43" s="929"/>
      <c r="W43" s="929"/>
      <c r="X43" s="929"/>
      <c r="Y43" s="929"/>
      <c r="Z43" s="929"/>
      <c r="AA43" s="930"/>
      <c r="AB43" s="5"/>
      <c r="AC43" s="20"/>
      <c r="AE43" s="9"/>
      <c r="AF43" s="792"/>
      <c r="AG43" s="792"/>
      <c r="AH43" s="792"/>
      <c r="AI43" s="792"/>
      <c r="AJ43" s="792"/>
      <c r="AK43" s="792"/>
      <c r="AL43" s="792"/>
    </row>
    <row r="44" spans="2:38" ht="27.75" customHeight="1" x14ac:dyDescent="0.2">
      <c r="B44" s="4"/>
      <c r="C44" s="782" t="s">
        <v>92</v>
      </c>
      <c r="D44" s="783"/>
      <c r="E44" s="783"/>
      <c r="F44" s="784"/>
      <c r="G44" s="1284" t="s">
        <v>93</v>
      </c>
      <c r="H44" s="1285"/>
      <c r="I44" s="157" t="s">
        <v>94</v>
      </c>
      <c r="J44" s="158" t="s">
        <v>95</v>
      </c>
      <c r="K44" s="157"/>
      <c r="L44" s="158" t="s">
        <v>96</v>
      </c>
      <c r="M44" s="159"/>
      <c r="N44" s="159"/>
      <c r="O44" s="851" t="s">
        <v>97</v>
      </c>
      <c r="P44" s="852"/>
      <c r="Q44" s="852"/>
      <c r="R44" s="852"/>
      <c r="S44" s="1286" t="s">
        <v>98</v>
      </c>
      <c r="T44" s="1287"/>
      <c r="U44" s="1287"/>
      <c r="V44" s="1287"/>
      <c r="W44" s="1287"/>
      <c r="X44" s="1287"/>
      <c r="Y44" s="1287"/>
      <c r="Z44" s="1287"/>
      <c r="AA44" s="1288"/>
      <c r="AB44" s="5"/>
      <c r="AC44" s="20"/>
      <c r="AE44" s="9"/>
      <c r="AF44" s="20"/>
      <c r="AG44" s="20"/>
      <c r="AH44" s="20"/>
      <c r="AI44" s="20"/>
      <c r="AJ44" s="20"/>
      <c r="AK44" s="20"/>
      <c r="AL44" s="20"/>
    </row>
    <row r="45" spans="2:38" ht="27.75" customHeight="1" x14ac:dyDescent="0.2">
      <c r="B45" s="4"/>
      <c r="C45" s="846"/>
      <c r="D45" s="847"/>
      <c r="E45" s="847"/>
      <c r="F45" s="848"/>
      <c r="G45" s="938"/>
      <c r="H45" s="938"/>
      <c r="I45" s="938"/>
      <c r="J45" s="938"/>
      <c r="K45" s="938"/>
      <c r="L45" s="938"/>
      <c r="M45" s="938"/>
      <c r="N45" s="156"/>
      <c r="O45" s="1023" t="s">
        <v>99</v>
      </c>
      <c r="P45" s="1024"/>
      <c r="Q45" s="1024"/>
      <c r="R45" s="1024"/>
      <c r="S45" s="948" t="s">
        <v>100</v>
      </c>
      <c r="T45" s="948"/>
      <c r="U45" s="948"/>
      <c r="V45" s="160"/>
      <c r="W45" s="955"/>
      <c r="X45" s="956"/>
      <c r="Y45" s="1289"/>
      <c r="Z45" s="1290"/>
      <c r="AA45" s="1291"/>
      <c r="AB45" s="5"/>
      <c r="AC45" s="20"/>
      <c r="AE45" s="9"/>
      <c r="AF45" s="792"/>
      <c r="AG45" s="792"/>
      <c r="AH45" s="792"/>
      <c r="AI45" s="792"/>
      <c r="AJ45" s="792"/>
      <c r="AK45" s="792"/>
      <c r="AL45" s="792"/>
    </row>
    <row r="46" spans="2:38" ht="30" customHeight="1" x14ac:dyDescent="0.2">
      <c r="B46" s="4"/>
      <c r="C46" s="865" t="s">
        <v>102</v>
      </c>
      <c r="D46" s="866"/>
      <c r="E46" s="866"/>
      <c r="F46" s="867"/>
      <c r="G46" s="938"/>
      <c r="H46" s="938"/>
      <c r="I46" s="938"/>
      <c r="J46" s="938"/>
      <c r="K46" s="938"/>
      <c r="L46" s="938"/>
      <c r="M46" s="938"/>
      <c r="N46" s="856"/>
      <c r="O46" s="1023"/>
      <c r="P46" s="1024"/>
      <c r="Q46" s="1024"/>
      <c r="R46" s="1024"/>
      <c r="S46" s="948" t="s">
        <v>89</v>
      </c>
      <c r="T46" s="948"/>
      <c r="U46" s="948"/>
      <c r="V46" s="1280" t="s">
        <v>94</v>
      </c>
      <c r="W46" s="1292" t="s">
        <v>103</v>
      </c>
      <c r="X46" s="1293"/>
      <c r="Y46" s="1294"/>
      <c r="Z46" s="1274"/>
      <c r="AA46" s="1275"/>
      <c r="AB46" s="5"/>
      <c r="AC46" s="20"/>
      <c r="AE46" s="9"/>
      <c r="AF46" s="792"/>
      <c r="AG46" s="792"/>
      <c r="AH46" s="792"/>
      <c r="AI46" s="792"/>
      <c r="AJ46" s="792"/>
      <c r="AK46" s="792"/>
      <c r="AL46" s="792"/>
    </row>
    <row r="47" spans="2:38" ht="22.5" customHeight="1" x14ac:dyDescent="0.2">
      <c r="B47" s="4"/>
      <c r="C47" s="829" t="s">
        <v>28</v>
      </c>
      <c r="D47" s="830"/>
      <c r="E47" s="830"/>
      <c r="F47" s="830"/>
      <c r="G47" s="938" t="s">
        <v>1198</v>
      </c>
      <c r="H47" s="938"/>
      <c r="I47" s="938"/>
      <c r="J47" s="938"/>
      <c r="K47" s="938"/>
      <c r="L47" s="938"/>
      <c r="M47" s="938"/>
      <c r="N47" s="856"/>
      <c r="O47" s="1023"/>
      <c r="P47" s="1024"/>
      <c r="Q47" s="1024"/>
      <c r="R47" s="1024"/>
      <c r="S47" s="948"/>
      <c r="T47" s="948"/>
      <c r="U47" s="948"/>
      <c r="V47" s="1280"/>
      <c r="W47" s="1295"/>
      <c r="X47" s="1296"/>
      <c r="Y47" s="1297"/>
      <c r="Z47" s="1274"/>
      <c r="AA47" s="1275"/>
      <c r="AB47" s="5"/>
      <c r="AC47" s="20"/>
      <c r="AE47" s="9"/>
      <c r="AF47" s="792"/>
      <c r="AG47" s="792"/>
      <c r="AH47" s="792"/>
      <c r="AI47" s="792"/>
      <c r="AJ47" s="792"/>
      <c r="AK47" s="792"/>
      <c r="AL47" s="792"/>
    </row>
    <row r="48" spans="2:38" ht="14.25" customHeight="1" x14ac:dyDescent="0.2">
      <c r="B48" s="4"/>
      <c r="C48" s="829" t="s">
        <v>27</v>
      </c>
      <c r="D48" s="830"/>
      <c r="E48" s="830"/>
      <c r="F48" s="830"/>
      <c r="G48" s="937">
        <v>1</v>
      </c>
      <c r="H48" s="938"/>
      <c r="I48" s="938"/>
      <c r="J48" s="938"/>
      <c r="K48" s="938"/>
      <c r="L48" s="938"/>
      <c r="M48" s="938"/>
      <c r="N48" s="856"/>
      <c r="O48" s="1023"/>
      <c r="P48" s="1024"/>
      <c r="Q48" s="1024"/>
      <c r="R48" s="1024"/>
      <c r="S48" s="948" t="s">
        <v>105</v>
      </c>
      <c r="T48" s="948"/>
      <c r="U48" s="948"/>
      <c r="V48" s="1280" t="s">
        <v>94</v>
      </c>
      <c r="W48" s="1282" t="s">
        <v>404</v>
      </c>
      <c r="X48" s="1282"/>
      <c r="Y48" s="1282"/>
      <c r="Z48" s="1276" t="s">
        <v>94</v>
      </c>
      <c r="AA48" s="1277"/>
      <c r="AB48" s="5"/>
      <c r="AC48" s="20"/>
      <c r="AE48" s="9"/>
      <c r="AF48" s="792"/>
      <c r="AG48" s="792"/>
      <c r="AH48" s="792"/>
      <c r="AI48" s="792"/>
      <c r="AJ48" s="792"/>
      <c r="AK48" s="792"/>
      <c r="AL48" s="792"/>
    </row>
    <row r="49" spans="2:38" ht="14.25" customHeight="1" x14ac:dyDescent="0.2">
      <c r="B49" s="4"/>
      <c r="C49" s="829" t="s">
        <v>106</v>
      </c>
      <c r="D49" s="830"/>
      <c r="E49" s="830"/>
      <c r="F49" s="830"/>
      <c r="G49" s="937"/>
      <c r="H49" s="938"/>
      <c r="I49" s="938"/>
      <c r="J49" s="938"/>
      <c r="K49" s="938"/>
      <c r="L49" s="938"/>
      <c r="M49" s="938"/>
      <c r="N49" s="856"/>
      <c r="O49" s="1023"/>
      <c r="P49" s="1024"/>
      <c r="Q49" s="1024"/>
      <c r="R49" s="1024"/>
      <c r="S49" s="948"/>
      <c r="T49" s="948"/>
      <c r="U49" s="948"/>
      <c r="V49" s="1280"/>
      <c r="W49" s="1282"/>
      <c r="X49" s="1282"/>
      <c r="Y49" s="1282"/>
      <c r="Z49" s="1276"/>
      <c r="AA49" s="1277"/>
      <c r="AB49" s="5"/>
      <c r="AC49" s="20"/>
      <c r="AE49" s="9"/>
      <c r="AF49" s="792"/>
      <c r="AG49" s="792"/>
      <c r="AH49" s="792"/>
      <c r="AI49" s="792"/>
      <c r="AJ49" s="792"/>
      <c r="AK49" s="792"/>
      <c r="AL49" s="792"/>
    </row>
    <row r="50" spans="2:38" ht="21.75" customHeight="1" thickBot="1" x14ac:dyDescent="0.25">
      <c r="B50" s="4"/>
      <c r="C50" s="859" t="s">
        <v>107</v>
      </c>
      <c r="D50" s="860"/>
      <c r="E50" s="860"/>
      <c r="F50" s="860"/>
      <c r="G50" s="1108"/>
      <c r="H50" s="1109"/>
      <c r="I50" s="1109"/>
      <c r="J50" s="1109"/>
      <c r="K50" s="1109"/>
      <c r="L50" s="1109"/>
      <c r="M50" s="1109"/>
      <c r="N50" s="1110"/>
      <c r="O50" s="1026"/>
      <c r="P50" s="1027"/>
      <c r="Q50" s="1027"/>
      <c r="R50" s="1027"/>
      <c r="S50" s="953"/>
      <c r="T50" s="953"/>
      <c r="U50" s="953"/>
      <c r="V50" s="1281"/>
      <c r="W50" s="1283"/>
      <c r="X50" s="1283"/>
      <c r="Y50" s="1283"/>
      <c r="Z50" s="1278"/>
      <c r="AA50" s="1279"/>
      <c r="AB50" s="5"/>
      <c r="AC50" s="20"/>
      <c r="AE50" s="9"/>
      <c r="AF50" s="792"/>
      <c r="AG50" s="792"/>
      <c r="AH50" s="792"/>
      <c r="AI50" s="792"/>
      <c r="AJ50" s="792"/>
      <c r="AK50" s="792"/>
      <c r="AL50" s="792"/>
    </row>
    <row r="51" spans="2:38" ht="4.5" customHeight="1" thickBot="1" x14ac:dyDescent="0.25">
      <c r="B51" s="10"/>
      <c r="C51" s="11"/>
      <c r="D51" s="12"/>
      <c r="E51" s="12"/>
      <c r="F51" s="12"/>
      <c r="G51" s="12"/>
      <c r="H51" s="12"/>
      <c r="I51" s="12"/>
      <c r="J51" s="12"/>
      <c r="K51" s="12"/>
      <c r="L51" s="12"/>
      <c r="M51" s="12"/>
      <c r="N51" s="12"/>
      <c r="O51" s="13"/>
      <c r="P51" s="11"/>
      <c r="Q51" s="23"/>
      <c r="R51" s="23"/>
      <c r="S51" s="23"/>
      <c r="T51" s="23"/>
      <c r="U51" s="23"/>
      <c r="V51" s="23"/>
      <c r="W51" s="23"/>
      <c r="X51" s="23"/>
      <c r="Y51" s="23"/>
      <c r="Z51" s="23"/>
      <c r="AA51" s="23"/>
      <c r="AB51" s="14"/>
      <c r="AC51" s="20"/>
      <c r="AE51" s="9"/>
      <c r="AF51" s="877"/>
      <c r="AG51" s="877"/>
      <c r="AH51" s="877"/>
      <c r="AI51" s="877"/>
      <c r="AJ51" s="877"/>
      <c r="AK51" s="877"/>
      <c r="AL51" s="877"/>
    </row>
    <row r="52" spans="2:38" ht="22.5" customHeight="1" x14ac:dyDescent="0.2">
      <c r="C52" s="15"/>
      <c r="D52" s="20"/>
      <c r="E52" s="20"/>
      <c r="F52" s="20"/>
      <c r="G52" s="20"/>
      <c r="H52" s="20"/>
      <c r="I52" s="20"/>
      <c r="J52" s="20"/>
      <c r="K52" s="20"/>
      <c r="L52" s="20"/>
      <c r="M52" s="20"/>
      <c r="N52" s="20"/>
      <c r="AA52" s="16"/>
      <c r="AC52" s="20"/>
      <c r="AE52" s="9"/>
      <c r="AF52" s="877"/>
      <c r="AG52" s="877"/>
      <c r="AH52" s="877"/>
      <c r="AI52" s="877"/>
      <c r="AJ52" s="877"/>
      <c r="AK52" s="877"/>
      <c r="AL52" s="877"/>
    </row>
  </sheetData>
  <sheetProtection algorithmName="SHA-512" hashValue="ihvvxVUnI5Sn8WQa79WBFHd/xuTWtm+I909951my/yavTrJcYzm04QFzHQtWN/oXyVbz2xMquVPCKb1cztTzOw==" saltValue="xfh8OXRH6FRXilg8c4jvfg==" spinCount="100000" sheet="1" objects="1" scenarios="1"/>
  <customSheetViews>
    <customSheetView guid="{9C949C4D-EB11-4549-99F8-6A6E19FEDD35}" showGridLines="0" hiddenRows="1" hiddenColumns="1" topLeftCell="A25">
      <selection activeCell="Q31" sqref="Q31"/>
      <pageMargins left="0.51181102362204722" right="0.43307086614173229" top="1.0236220472440944" bottom="0.43307086614173229" header="0.31496062992125984" footer="0.31496062992125984"/>
      <pageSetup paperSize="9" scale="76" orientation="portrait" r:id="rId1"/>
      <headerFooter alignWithMargins="0"/>
    </customSheetView>
    <customSheetView guid="{B4BD0B13-0F90-4B98-B77F-542E51A48189}" showGridLines="0" hiddenRows="1" hiddenColumns="1" topLeftCell="O1">
      <selection activeCell="Q31" sqref="Q31"/>
      <pageMargins left="0.51181102362204722" right="0.43307086614173229" top="1.0236220472440944" bottom="0.43307086614173229" header="0.31496062992125984" footer="0.31496062992125984"/>
      <pageSetup paperSize="9" scale="76" orientation="portrait" r:id="rId2"/>
      <headerFooter alignWithMargins="0"/>
    </customSheetView>
    <customSheetView guid="{1132D6BB-BD35-469F-BF41-A86B335BD97B}" showGridLines="0" hiddenRows="1" hiddenColumns="1" topLeftCell="O1">
      <selection activeCell="Q31" sqref="Q31"/>
      <pageMargins left="0.51181102362204722" right="0.43307086614173229" top="1.0236220472440944" bottom="0.43307086614173229" header="0.31496062992125984" footer="0.31496062992125984"/>
      <pageSetup paperSize="9" scale="76" orientation="portrait" r:id="rId3"/>
      <headerFooter alignWithMargins="0"/>
    </customSheetView>
    <customSheetView guid="{A5C6589E-C55F-4BEC-9ECE-919FCABF52F8}" showGridLines="0" hiddenRows="1" hiddenColumns="1" topLeftCell="O1">
      <selection activeCell="Q31" sqref="Q31"/>
      <pageMargins left="0.51181102362204722" right="0.43307086614173229" top="1.0236220472440944" bottom="0.43307086614173229" header="0.31496062992125984" footer="0.31496062992125984"/>
      <pageSetup paperSize="9" scale="76" orientation="portrait" r:id="rId4"/>
      <headerFooter alignWithMargins="0"/>
    </customSheetView>
    <customSheetView guid="{01A85145-F11B-4D07-813B-8A8758CDD710}" showGridLines="0" hiddenRows="1" hiddenColumns="1" topLeftCell="O1">
      <selection activeCell="Q31" sqref="Q31"/>
      <pageMargins left="0.51181102362204722" right="0.43307086614173229" top="1.0236220472440944" bottom="0.43307086614173229" header="0.31496062992125984" footer="0.31496062992125984"/>
      <pageSetup paperSize="9" scale="76" orientation="portrait" r:id="rId5"/>
      <headerFooter alignWithMargins="0"/>
    </customSheetView>
    <customSheetView guid="{4F27A6F2-707D-47B2-BF4A-F027B75A33FC}" showGridLines="0" hiddenRows="1" hiddenColumns="1" topLeftCell="D25">
      <selection activeCell="M32" sqref="F32:M32"/>
      <pageMargins left="0.51181102362204722" right="0.43307086614173229" top="1.0236220472440944" bottom="0.43307086614173229" header="0.31496062992125984" footer="0.31496062992125984"/>
      <pageSetup paperSize="9" scale="76" orientation="portrait" r:id="rId6"/>
      <headerFooter alignWithMargins="0"/>
    </customSheetView>
    <customSheetView guid="{F4F98609-4C61-4A0E-851B-59BEC64AAB9F}" showGridLines="0" hiddenRows="1" hiddenColumns="1" topLeftCell="F25">
      <selection activeCell="M30" sqref="M30"/>
      <pageMargins left="0.51181102362204722" right="0.43307086614173229" top="1.0236220472440944" bottom="0.43307086614173229" header="0.31496062992125984" footer="0.31496062992125984"/>
      <pageSetup paperSize="9" scale="76" orientation="portrait" r:id="rId7"/>
      <headerFooter alignWithMargins="0"/>
    </customSheetView>
    <customSheetView guid="{8381FC96-6810-4EAA-ACD8-B607E0FD2281}" showGridLines="0" hiddenRows="1" hiddenColumns="1" topLeftCell="F25">
      <selection activeCell="M30" sqref="M30"/>
      <pageMargins left="0.51181102362204722" right="0.43307086614173229" top="1.0236220472440944" bottom="0.43307086614173229" header="0.31496062992125984" footer="0.31496062992125984"/>
      <pageSetup paperSize="9" scale="76" orientation="portrait" r:id="rId8"/>
      <headerFooter alignWithMargins="0"/>
    </customSheetView>
    <customSheetView guid="{7315456F-420E-439E-9602-F32EDF9D3E94}" showGridLines="0" hiddenRows="1" hiddenColumns="1" topLeftCell="M1">
      <selection activeCell="M30" sqref="M30"/>
      <pageMargins left="0.51181102362204722" right="0.43307086614173229" top="1.0236220472440944" bottom="0.43307086614173229" header="0.31496062992125984" footer="0.31496062992125984"/>
      <pageSetup paperSize="9" scale="76" orientation="portrait" r:id="rId9"/>
      <headerFooter alignWithMargins="0"/>
    </customSheetView>
    <customSheetView guid="{216CB5F9-6788-4A70-880A-08553118F167}" showGridLines="0" hiddenRows="1" hiddenColumns="1" topLeftCell="C25">
      <pageMargins left="0.51181102362204722" right="0.43307086614173229" top="1.0236220472440944" bottom="0.43307086614173229" header="0.31496062992125984" footer="0.31496062992125984"/>
      <pageSetup paperSize="9" scale="76" orientation="portrait" r:id="rId10"/>
      <headerFooter alignWithMargins="0"/>
    </customSheetView>
    <customSheetView guid="{B0451CD7-59C4-4E11-B7C2-BC13CF4127A6}" showGridLines="0" hiddenRows="1" hiddenColumns="1" topLeftCell="C25">
      <pageMargins left="0.51181102362204722" right="0.43307086614173229" top="1.0236220472440944" bottom="0.43307086614173229" header="0.31496062992125984" footer="0.31496062992125984"/>
      <pageSetup paperSize="9" scale="76" orientation="portrait" r:id="rId11"/>
      <headerFooter alignWithMargins="0"/>
    </customSheetView>
    <customSheetView guid="{7A5BCE0F-1F1B-4E52-9652-01329CBCC77F}" showGridLines="0" hiddenRows="1" hiddenColumns="1" topLeftCell="L19">
      <pageMargins left="0.51181102362204722" right="0.43307086614173229" top="1.0236220472440944" bottom="0.43307086614173229" header="0.31496062992125984" footer="0.31496062992125984"/>
      <pageSetup paperSize="9" scale="76" orientation="portrait" r:id="rId12"/>
      <headerFooter alignWithMargins="0"/>
    </customSheetView>
    <customSheetView guid="{62DF5315-3D99-4C8E-BAEC-100B3280B10D}" showGridLines="0" hiddenRows="1" hiddenColumns="1" topLeftCell="L19">
      <pageMargins left="0.51181102362204722" right="0.43307086614173229" top="1.0236220472440944" bottom="0.43307086614173229" header="0.31496062992125984" footer="0.31496062992125984"/>
      <pageSetup paperSize="9" scale="76" orientation="portrait" r:id="rId13"/>
      <headerFooter alignWithMargins="0"/>
    </customSheetView>
    <customSheetView guid="{CAC1BF5B-64DA-4E65-B9F3-F58AF1593EA5}" showGridLines="0" hiddenRows="1" hiddenColumns="1" topLeftCell="L19">
      <pageMargins left="0.51181102362204722" right="0.43307086614173229" top="1.0236220472440944" bottom="0.43307086614173229" header="0.31496062992125984" footer="0.31496062992125984"/>
      <pageSetup paperSize="9" scale="76" orientation="portrait" r:id="rId14"/>
      <headerFooter alignWithMargins="0"/>
    </customSheetView>
    <customSheetView guid="{E4188361-4B87-4969-89CB-DD6AB944FA81}" showGridLines="0" hiddenRows="1" hiddenColumns="1" topLeftCell="L19">
      <pageMargins left="0.51181102362204722" right="0.43307086614173229" top="1.0236220472440944" bottom="0.43307086614173229" header="0.31496062992125984" footer="0.31496062992125984"/>
      <pageSetup paperSize="9" scale="76" orientation="portrait" r:id="rId15"/>
      <headerFooter alignWithMargins="0"/>
    </customSheetView>
    <customSheetView guid="{0001DF65-3B0F-497C-ACF5-D49EC607FD88}" showGridLines="0" hiddenRows="1" hiddenColumns="1" topLeftCell="L19">
      <pageMargins left="0.51181102362204722" right="0.43307086614173229" top="1.0236220472440944" bottom="0.43307086614173229" header="0.31496062992125984" footer="0.31496062992125984"/>
      <pageSetup paperSize="9" scale="76" orientation="portrait" r:id="rId16"/>
      <headerFooter alignWithMargins="0"/>
    </customSheetView>
    <customSheetView guid="{39DA2FDD-4E3D-481D-A336-9D29DBC11B08}" showGridLines="0" hiddenRows="1" hiddenColumns="1" topLeftCell="I1">
      <selection activeCell="G49" sqref="G49:N49"/>
      <pageMargins left="0.51181102362204722" right="0.43307086614173229" top="1.0236220472440944" bottom="0.43307086614173229" header="0.31496062992125984" footer="0.31496062992125984"/>
      <pageSetup paperSize="9" scale="76" orientation="portrait" r:id="rId17"/>
      <headerFooter alignWithMargins="0"/>
    </customSheetView>
    <customSheetView guid="{95329FFD-9B66-4A76-A861-4EF913CB9438}" showGridLines="0" hiddenRows="1" hiddenColumns="1" topLeftCell="I1">
      <selection activeCell="G49" sqref="G49:N49"/>
      <pageMargins left="0.51181102362204722" right="0.43307086614173229" top="1.0236220472440944" bottom="0.43307086614173229" header="0.31496062992125984" footer="0.31496062992125984"/>
      <pageSetup paperSize="9" scale="76" orientation="portrait" r:id="rId18"/>
      <headerFooter alignWithMargins="0"/>
    </customSheetView>
    <customSheetView guid="{F7DB7EE5-42A9-41B9-A823-ADC3C22C28DE}" showGridLines="0" hiddenRows="1" hiddenColumns="1" topLeftCell="I1">
      <selection activeCell="G49" sqref="G49:N49"/>
      <pageMargins left="0.51181102362204722" right="0.43307086614173229" top="1.0236220472440944" bottom="0.43307086614173229" header="0.31496062992125984" footer="0.31496062992125984"/>
      <pageSetup paperSize="9" scale="76" orientation="portrait" r:id="rId19"/>
      <headerFooter alignWithMargins="0"/>
    </customSheetView>
    <customSheetView guid="{187695E8-F439-4E8B-9390-62D53A41785B}" showGridLines="0" hiddenRows="1" hiddenColumns="1" topLeftCell="M1">
      <pageMargins left="0.51181102362204722" right="0.43307086614173229" top="1.0236220472440944" bottom="0.43307086614173229" header="0.31496062992125984" footer="0.31496062992125984"/>
      <pageSetup paperSize="9" scale="76" orientation="portrait" r:id="rId20"/>
      <headerFooter alignWithMargins="0"/>
    </customSheetView>
    <customSheetView guid="{C3D58349-1F04-4F6C-B93C-BB0D41DB41D6}" showGridLines="0" hiddenRows="1" hiddenColumns="1" topLeftCell="I1">
      <selection activeCell="G49" sqref="G49:N49"/>
      <pageMargins left="0.51181102362204722" right="0.43307086614173229" top="1.0236220472440944" bottom="0.43307086614173229" header="0.31496062992125984" footer="0.31496062992125984"/>
      <pageSetup paperSize="9" scale="76" orientation="portrait" r:id="rId21"/>
      <headerFooter alignWithMargins="0"/>
    </customSheetView>
    <customSheetView guid="{71206789-1A95-4243-B1E4-204F0D4BB0C1}" showGridLines="0" hiddenRows="1" hiddenColumns="1" topLeftCell="F25">
      <selection activeCell="M30" sqref="M30"/>
      <pageMargins left="0.51181102362204722" right="0.43307086614173229" top="1.0236220472440944" bottom="0.43307086614173229" header="0.31496062992125984" footer="0.31496062992125984"/>
      <pageSetup paperSize="9" scale="76" orientation="portrait" r:id="rId22"/>
      <headerFooter alignWithMargins="0"/>
    </customSheetView>
    <customSheetView guid="{DAB8803B-91D8-4FA1-8E83-BA8E4F51ECEF}" showGridLines="0" hiddenRows="1" hiddenColumns="1" topLeftCell="F25">
      <selection activeCell="M30" sqref="M30"/>
      <pageMargins left="0.51181102362204722" right="0.43307086614173229" top="1.0236220472440944" bottom="0.43307086614173229" header="0.31496062992125984" footer="0.31496062992125984"/>
      <pageSetup paperSize="9" scale="76" orientation="portrait" r:id="rId23"/>
      <headerFooter alignWithMargins="0"/>
    </customSheetView>
    <customSheetView guid="{4B06A440-0745-43CE-8047-97DB98249CF6}" showGridLines="0" hiddenRows="1" hiddenColumns="1" topLeftCell="D25">
      <selection activeCell="M32" sqref="F32:M32"/>
      <pageMargins left="0.51181102362204722" right="0.43307086614173229" top="1.0236220472440944" bottom="0.43307086614173229" header="0.31496062992125984" footer="0.31496062992125984"/>
      <pageSetup paperSize="9" scale="76" orientation="portrait" r:id="rId24"/>
      <headerFooter alignWithMargins="0"/>
    </customSheetView>
    <customSheetView guid="{201C1097-0C3C-4AFA-814C-99E885BB3BA9}" showGridLines="0" hiddenRows="1" hiddenColumns="1" topLeftCell="O1">
      <selection activeCell="Q31" sqref="Q31"/>
      <pageMargins left="0.51181102362204722" right="0.43307086614173229" top="1.0236220472440944" bottom="0.43307086614173229" header="0.31496062992125984" footer="0.31496062992125984"/>
      <pageSetup paperSize="9" scale="76" orientation="portrait" r:id="rId25"/>
      <headerFooter alignWithMargins="0"/>
    </customSheetView>
    <customSheetView guid="{44F0F931-FF8F-4146-9628-099A7B02EE59}" showGridLines="0" hiddenRows="1" hiddenColumns="1" topLeftCell="O1">
      <selection activeCell="Q31" sqref="Q31"/>
      <pageMargins left="0.51181102362204722" right="0.43307086614173229" top="1.0236220472440944" bottom="0.43307086614173229" header="0.31496062992125984" footer="0.31496062992125984"/>
      <pageSetup paperSize="9" scale="76" orientation="portrait" r:id="rId26"/>
      <headerFooter alignWithMargins="0"/>
    </customSheetView>
    <customSheetView guid="{DE4F901A-4159-44A8-9F61-37E29931259E}" showGridLines="0" hiddenRows="1" hiddenColumns="1" topLeftCell="O1">
      <selection activeCell="Q31" sqref="Q31"/>
      <pageMargins left="0.51181102362204722" right="0.43307086614173229" top="1.0236220472440944" bottom="0.43307086614173229" header="0.31496062992125984" footer="0.31496062992125984"/>
      <pageSetup paperSize="9" scale="76" orientation="portrait" r:id="rId27"/>
      <headerFooter alignWithMargins="0"/>
    </customSheetView>
    <customSheetView guid="{11E60353-53A2-40FD-8DD1-6654D3943E00}" showGridLines="0" hiddenRows="1" hiddenColumns="1" topLeftCell="O1">
      <selection activeCell="Q31" sqref="Q31"/>
      <pageMargins left="0.51181102362204722" right="0.43307086614173229" top="1.0236220472440944" bottom="0.43307086614173229" header="0.31496062992125984" footer="0.31496062992125984"/>
      <pageSetup paperSize="9" scale="76" orientation="portrait" r:id="rId28"/>
      <headerFooter alignWithMargins="0"/>
    </customSheetView>
    <customSheetView guid="{D405E5B0-829D-4CFF-BABC-C1974EED185D}" showGridLines="0" hiddenRows="1" hiddenColumns="1" topLeftCell="O1">
      <selection activeCell="Q31" sqref="Q31"/>
      <pageMargins left="0.51181102362204722" right="0.43307086614173229" top="1.0236220472440944" bottom="0.43307086614173229" header="0.31496062992125984" footer="0.31496062992125984"/>
      <pageSetup paperSize="9" scale="76" orientation="portrait" r:id="rId29"/>
      <headerFooter alignWithMargins="0"/>
    </customSheetView>
  </customSheetViews>
  <mergeCells count="85">
    <mergeCell ref="S21:AA21"/>
    <mergeCell ref="S13:AA20"/>
    <mergeCell ref="S22:AA34"/>
    <mergeCell ref="G3:P3"/>
    <mergeCell ref="G4:P4"/>
    <mergeCell ref="G5:P5"/>
    <mergeCell ref="C7:AA7"/>
    <mergeCell ref="C8:E8"/>
    <mergeCell ref="F8:P8"/>
    <mergeCell ref="Q8:R8"/>
    <mergeCell ref="S8:T8"/>
    <mergeCell ref="U8:V8"/>
    <mergeCell ref="W8:AA8"/>
    <mergeCell ref="AF8:AL8"/>
    <mergeCell ref="C9:E10"/>
    <mergeCell ref="F9:AA10"/>
    <mergeCell ref="AF9:AL9"/>
    <mergeCell ref="S12:AA12"/>
    <mergeCell ref="C37:F37"/>
    <mergeCell ref="G37:N37"/>
    <mergeCell ref="O37:S37"/>
    <mergeCell ref="T37:AA37"/>
    <mergeCell ref="D34:E34"/>
    <mergeCell ref="C36:N36"/>
    <mergeCell ref="O36:AA36"/>
    <mergeCell ref="C40:F40"/>
    <mergeCell ref="G40:N40"/>
    <mergeCell ref="O40:S40"/>
    <mergeCell ref="T40:AA40"/>
    <mergeCell ref="AF38:AL38"/>
    <mergeCell ref="C38:F38"/>
    <mergeCell ref="G38:N38"/>
    <mergeCell ref="O38:S38"/>
    <mergeCell ref="T38:AA38"/>
    <mergeCell ref="C39:F39"/>
    <mergeCell ref="G39:N39"/>
    <mergeCell ref="O39:S39"/>
    <mergeCell ref="T39:AA39"/>
    <mergeCell ref="C43:N43"/>
    <mergeCell ref="O43:AA43"/>
    <mergeCell ref="C41:F42"/>
    <mergeCell ref="G41:N42"/>
    <mergeCell ref="O41:S41"/>
    <mergeCell ref="T41:AA41"/>
    <mergeCell ref="O42:S42"/>
    <mergeCell ref="C44:F45"/>
    <mergeCell ref="G44:H44"/>
    <mergeCell ref="O44:R44"/>
    <mergeCell ref="S44:AA44"/>
    <mergeCell ref="G45:M45"/>
    <mergeCell ref="O45:R50"/>
    <mergeCell ref="S45:U45"/>
    <mergeCell ref="W45:Y45"/>
    <mergeCell ref="Z45:AA45"/>
    <mergeCell ref="C46:F46"/>
    <mergeCell ref="G46:N46"/>
    <mergeCell ref="S46:U47"/>
    <mergeCell ref="C47:F47"/>
    <mergeCell ref="G47:N47"/>
    <mergeCell ref="V46:V47"/>
    <mergeCell ref="W46:Y47"/>
    <mergeCell ref="AF52:AL52"/>
    <mergeCell ref="Z48:AA50"/>
    <mergeCell ref="AF48:AL48"/>
    <mergeCell ref="C49:F49"/>
    <mergeCell ref="G49:N49"/>
    <mergeCell ref="AF49:AL49"/>
    <mergeCell ref="C50:F50"/>
    <mergeCell ref="G50:N50"/>
    <mergeCell ref="AF50:AL50"/>
    <mergeCell ref="C48:F48"/>
    <mergeCell ref="G48:N48"/>
    <mergeCell ref="S48:U50"/>
    <mergeCell ref="V48:V50"/>
    <mergeCell ref="W48:Y50"/>
    <mergeCell ref="AF51:AL51"/>
    <mergeCell ref="Z46:AA47"/>
    <mergeCell ref="AF46:AL46"/>
    <mergeCell ref="T42:AA42"/>
    <mergeCell ref="AF37:AL37"/>
    <mergeCell ref="AF43:AL43"/>
    <mergeCell ref="AF45:AL45"/>
    <mergeCell ref="AF40:AL40"/>
    <mergeCell ref="AF47:AL47"/>
    <mergeCell ref="AF41:AL41"/>
  </mergeCells>
  <pageMargins left="0.51181102362204722" right="0.43307086614173229" top="1.0236220472440944" bottom="0.43307086614173229" header="0.31496062992125984" footer="0.31496062992125984"/>
  <pageSetup paperSize="9" scale="76" orientation="portrait" r:id="rId30"/>
  <headerFooter alignWithMargins="0"/>
  <drawing r:id="rId3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AL84"/>
  <sheetViews>
    <sheetView showGridLines="0" topLeftCell="A16" zoomScale="107" zoomScaleNormal="107" zoomScalePageLayoutView="107" workbookViewId="0">
      <selection activeCell="E30" sqref="D30:R35"/>
    </sheetView>
  </sheetViews>
  <sheetFormatPr baseColWidth="10" defaultColWidth="11.42578125" defaultRowHeight="12.75" x14ac:dyDescent="0.2"/>
  <cols>
    <col min="1" max="2" width="1.140625" customWidth="1"/>
    <col min="3" max="3" width="4.28515625" customWidth="1"/>
    <col min="4" max="4" width="5.7109375" customWidth="1"/>
    <col min="5" max="5" width="6.28515625" customWidth="1"/>
    <col min="6" max="18" width="10.710937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451</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227" t="s">
        <v>452</v>
      </c>
      <c r="G9" s="1227"/>
      <c r="H9" s="1227"/>
      <c r="I9" s="1227"/>
      <c r="J9" s="1227"/>
      <c r="K9" s="1227"/>
      <c r="L9" s="1227"/>
      <c r="M9" s="1227"/>
      <c r="N9" s="1227"/>
      <c r="O9" s="1227"/>
      <c r="P9" s="1227"/>
      <c r="Q9" s="1227"/>
      <c r="R9" s="1227"/>
      <c r="S9" s="1227"/>
      <c r="T9" s="1227"/>
      <c r="U9" s="1227"/>
      <c r="V9" s="1227"/>
      <c r="W9" s="1227"/>
      <c r="X9" s="1227"/>
      <c r="Y9" s="1227"/>
      <c r="Z9" s="1227"/>
      <c r="AA9" s="1228"/>
      <c r="AB9" s="5"/>
      <c r="AE9" s="18"/>
      <c r="AF9" s="966"/>
      <c r="AG9" s="966"/>
      <c r="AH9" s="966"/>
      <c r="AI9" s="966"/>
      <c r="AJ9" s="966"/>
      <c r="AK9" s="966"/>
      <c r="AL9" s="966"/>
    </row>
    <row r="10" spans="2:38" ht="17.25" customHeight="1" thickBot="1" x14ac:dyDescent="0.25">
      <c r="B10" s="4"/>
      <c r="C10" s="833"/>
      <c r="D10" s="834"/>
      <c r="E10" s="834"/>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30"/>
      <c r="AB10" s="5"/>
      <c r="AE10" s="18"/>
      <c r="AF10" s="18"/>
      <c r="AG10" s="18"/>
      <c r="AH10" s="18"/>
    </row>
    <row r="11" spans="2:38" ht="6" customHeight="1" thickBot="1" x14ac:dyDescent="0.3">
      <c r="B11" s="4"/>
      <c r="C11" s="6"/>
      <c r="D11" s="7"/>
      <c r="E11" s="7"/>
      <c r="F11" s="7"/>
      <c r="G11" s="7"/>
      <c r="H11" s="7"/>
      <c r="I11" s="7"/>
      <c r="J11" s="99"/>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4" customHeight="1" x14ac:dyDescent="0.2">
      <c r="B13" s="4"/>
      <c r="C13" s="6"/>
      <c r="D13" s="7"/>
      <c r="E13" s="7"/>
      <c r="F13" s="7"/>
      <c r="G13" s="7"/>
      <c r="H13" s="7"/>
      <c r="I13" s="7"/>
      <c r="J13" s="7"/>
      <c r="K13" s="7"/>
      <c r="L13" s="7"/>
      <c r="M13" s="7"/>
      <c r="N13" s="7"/>
      <c r="O13" s="7"/>
      <c r="P13" s="7"/>
      <c r="Q13" s="7"/>
      <c r="R13" s="1147" t="s">
        <v>734</v>
      </c>
      <c r="S13" s="1148"/>
      <c r="T13" s="1148"/>
      <c r="U13" s="1148"/>
      <c r="V13" s="1148"/>
      <c r="W13" s="1148"/>
      <c r="X13" s="1148"/>
      <c r="Y13" s="1148"/>
      <c r="Z13" s="1148"/>
      <c r="AA13" s="1149"/>
      <c r="AB13" s="5"/>
      <c r="AE13" s="18"/>
      <c r="AF13" s="18"/>
      <c r="AG13" s="18"/>
      <c r="AH13" s="18"/>
      <c r="AI13" s="18"/>
      <c r="AJ13" s="18"/>
      <c r="AK13" s="18"/>
      <c r="AL13" s="18"/>
    </row>
    <row r="14" spans="2:38" ht="16.5" customHeight="1" x14ac:dyDescent="0.2">
      <c r="B14" s="4"/>
      <c r="C14" s="6"/>
      <c r="D14" s="7"/>
      <c r="E14" s="7"/>
      <c r="F14" s="7"/>
      <c r="G14" s="7"/>
      <c r="H14" s="7"/>
      <c r="I14" s="7"/>
      <c r="J14" s="7"/>
      <c r="K14" s="7"/>
      <c r="L14" s="7"/>
      <c r="M14" s="7"/>
      <c r="N14" s="7"/>
      <c r="O14" s="7"/>
      <c r="P14" s="7"/>
      <c r="Q14" s="7"/>
      <c r="R14" s="1150"/>
      <c r="S14" s="1151"/>
      <c r="T14" s="1151"/>
      <c r="U14" s="1151"/>
      <c r="V14" s="1151"/>
      <c r="W14" s="1151"/>
      <c r="X14" s="1151"/>
      <c r="Y14" s="1151"/>
      <c r="Z14" s="1151"/>
      <c r="AA14" s="1152"/>
      <c r="AB14" s="5"/>
      <c r="AE14" s="18"/>
      <c r="AF14" s="18"/>
      <c r="AG14" s="18"/>
      <c r="AH14" s="18"/>
      <c r="AI14" s="18"/>
      <c r="AJ14" s="18"/>
      <c r="AK14" s="18"/>
      <c r="AL14" s="18"/>
    </row>
    <row r="15" spans="2:38" x14ac:dyDescent="0.2">
      <c r="B15" s="4"/>
      <c r="C15" s="6"/>
      <c r="D15" s="7"/>
      <c r="E15" s="7"/>
      <c r="F15" s="7"/>
      <c r="G15" s="7"/>
      <c r="H15" s="7"/>
      <c r="I15" s="7"/>
      <c r="J15" s="7"/>
      <c r="K15" s="7"/>
      <c r="L15" s="7"/>
      <c r="M15" s="7"/>
      <c r="N15" s="7"/>
      <c r="O15" s="7"/>
      <c r="P15" s="7"/>
      <c r="Q15" s="7"/>
      <c r="R15" s="1150"/>
      <c r="S15" s="1151"/>
      <c r="T15" s="1151"/>
      <c r="U15" s="1151"/>
      <c r="V15" s="1151"/>
      <c r="W15" s="1151"/>
      <c r="X15" s="1151"/>
      <c r="Y15" s="1151"/>
      <c r="Z15" s="1151"/>
      <c r="AA15" s="115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50"/>
      <c r="S16" s="1151"/>
      <c r="T16" s="1151"/>
      <c r="U16" s="1151"/>
      <c r="V16" s="1151"/>
      <c r="W16" s="1151"/>
      <c r="X16" s="1151"/>
      <c r="Y16" s="1151"/>
      <c r="Z16" s="1151"/>
      <c r="AA16" s="1152"/>
      <c r="AB16" s="5"/>
      <c r="AE16" s="18"/>
      <c r="AF16" s="18"/>
      <c r="AG16" s="18"/>
      <c r="AH16" s="18"/>
      <c r="AI16" s="18"/>
      <c r="AJ16" s="18"/>
      <c r="AK16" s="18"/>
      <c r="AL16" s="18"/>
    </row>
    <row r="17" spans="2:38" ht="26.25" customHeight="1" x14ac:dyDescent="0.2">
      <c r="B17" s="4"/>
      <c r="C17" s="6"/>
      <c r="D17" s="7"/>
      <c r="E17" s="7"/>
      <c r="F17" s="7"/>
      <c r="G17" s="7"/>
      <c r="H17" s="7"/>
      <c r="I17" s="7"/>
      <c r="J17" s="7"/>
      <c r="K17" s="7"/>
      <c r="L17" s="7"/>
      <c r="M17" s="7"/>
      <c r="N17" s="7"/>
      <c r="O17" s="7"/>
      <c r="P17" s="7"/>
      <c r="Q17" s="7"/>
      <c r="R17" s="1150"/>
      <c r="S17" s="1151"/>
      <c r="T17" s="1151"/>
      <c r="U17" s="1151"/>
      <c r="V17" s="1151"/>
      <c r="W17" s="1151"/>
      <c r="X17" s="1151"/>
      <c r="Y17" s="1151"/>
      <c r="Z17" s="1151"/>
      <c r="AA17" s="1152"/>
      <c r="AB17" s="5"/>
      <c r="AE17" s="18"/>
      <c r="AF17" s="18"/>
      <c r="AG17" s="18"/>
      <c r="AH17" s="18"/>
      <c r="AI17" s="18"/>
      <c r="AJ17" s="18"/>
      <c r="AK17" s="18"/>
      <c r="AL17" s="18"/>
    </row>
    <row r="18" spans="2:38" ht="21.75" customHeight="1" x14ac:dyDescent="0.2">
      <c r="B18" s="4"/>
      <c r="C18" s="6"/>
      <c r="D18" s="7"/>
      <c r="E18" s="7"/>
      <c r="F18" s="7"/>
      <c r="G18" s="7"/>
      <c r="H18" s="7"/>
      <c r="I18" s="7"/>
      <c r="J18" s="7"/>
      <c r="K18" s="7"/>
      <c r="L18" s="7"/>
      <c r="M18" s="7"/>
      <c r="N18" s="7"/>
      <c r="O18" s="7"/>
      <c r="P18" s="7"/>
      <c r="Q18" s="7"/>
      <c r="R18" s="1150"/>
      <c r="S18" s="1151"/>
      <c r="T18" s="1151"/>
      <c r="U18" s="1151"/>
      <c r="V18" s="1151"/>
      <c r="W18" s="1151"/>
      <c r="X18" s="1151"/>
      <c r="Y18" s="1151"/>
      <c r="Z18" s="1151"/>
      <c r="AA18" s="1152"/>
      <c r="AB18" s="101"/>
      <c r="AE18" s="18"/>
      <c r="AF18" s="18"/>
      <c r="AG18" s="18"/>
      <c r="AH18" s="18"/>
      <c r="AI18" s="18"/>
      <c r="AJ18" s="18"/>
      <c r="AK18" s="18"/>
      <c r="AL18" s="18"/>
    </row>
    <row r="19" spans="2:38" ht="18" customHeight="1" thickBot="1" x14ac:dyDescent="0.25">
      <c r="B19" s="4"/>
      <c r="C19" s="6"/>
      <c r="D19" s="7"/>
      <c r="E19" s="7"/>
      <c r="F19" s="7"/>
      <c r="G19" s="7"/>
      <c r="H19" s="7"/>
      <c r="I19" s="7"/>
      <c r="J19" s="7"/>
      <c r="K19" s="7"/>
      <c r="L19" s="7"/>
      <c r="M19" s="7"/>
      <c r="N19" s="7"/>
      <c r="O19" s="7"/>
      <c r="P19" s="7"/>
      <c r="Q19" s="7"/>
      <c r="R19" s="1153"/>
      <c r="S19" s="1154"/>
      <c r="T19" s="1154"/>
      <c r="U19" s="1154"/>
      <c r="V19" s="1154"/>
      <c r="W19" s="1154"/>
      <c r="X19" s="1154"/>
      <c r="Y19" s="1154"/>
      <c r="Z19" s="1154"/>
      <c r="AA19" s="1155"/>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94" t="s">
        <v>80</v>
      </c>
      <c r="S20" s="795"/>
      <c r="T20" s="795"/>
      <c r="U20" s="795"/>
      <c r="V20" s="795"/>
      <c r="W20" s="795"/>
      <c r="X20" s="795"/>
      <c r="Y20" s="795"/>
      <c r="Z20" s="795"/>
      <c r="AA20" s="796"/>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0" t="s">
        <v>1339</v>
      </c>
      <c r="S21" s="961"/>
      <c r="T21" s="961"/>
      <c r="U21" s="961"/>
      <c r="V21" s="961"/>
      <c r="W21" s="961"/>
      <c r="X21" s="961"/>
      <c r="Y21" s="961"/>
      <c r="Z21" s="961"/>
      <c r="AA21" s="962"/>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142">
        <f>INDICADORES!H110</f>
        <v>380769989</v>
      </c>
      <c r="G31" s="142">
        <f>INDICADORES!K110</f>
        <v>279305098.98000002</v>
      </c>
      <c r="H31" s="142">
        <f>INDICADORES!N110</f>
        <v>370463330</v>
      </c>
      <c r="I31" s="142">
        <f>INDICADORES!T110</f>
        <v>399844955.19999999</v>
      </c>
      <c r="J31" s="142">
        <f>INDICADORES!W110</f>
        <v>452861672.70999998</v>
      </c>
      <c r="K31" s="142">
        <f>INDICADORES!Z110</f>
        <v>421169221.69999999</v>
      </c>
      <c r="L31" s="142">
        <f>INDICADORES!AF110</f>
        <v>418282462.41000003</v>
      </c>
      <c r="M31" s="142">
        <f>INDICADORES!AI110</f>
        <v>517241527.26999998</v>
      </c>
      <c r="N31" s="142">
        <f>INDICADORES!AL110</f>
        <v>420197867.89999998</v>
      </c>
      <c r="O31" s="142">
        <f>INDICADORES!AR110</f>
        <v>335728172</v>
      </c>
      <c r="P31" s="142">
        <f>INDICADORES!AU110</f>
        <v>418788122</v>
      </c>
      <c r="Q31" s="142">
        <f>INDICADORES!AX110</f>
        <v>689985217</v>
      </c>
      <c r="R31" s="142">
        <f>SUM(F31:Q31)</f>
        <v>5104637636.1700001</v>
      </c>
      <c r="T31" s="100"/>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142">
        <f>INDICADORES!I110</f>
        <v>402271079</v>
      </c>
      <c r="G32" s="142">
        <f>INDICADORES!L110</f>
        <v>280412456</v>
      </c>
      <c r="H32" s="142">
        <f>INDICADORES!O110</f>
        <v>374192674</v>
      </c>
      <c r="I32" s="142">
        <f>INDICADORES!U110</f>
        <v>424470500.19</v>
      </c>
      <c r="J32" s="142">
        <f>INDICADORES!X110</f>
        <v>492118007.06999999</v>
      </c>
      <c r="K32" s="142">
        <f>INDICADORES!AA110</f>
        <v>447132108.72000003</v>
      </c>
      <c r="L32" s="142">
        <f>INDICADORES!AG110</f>
        <v>436406486.91000003</v>
      </c>
      <c r="M32" s="142">
        <f>INDICADORES!AJ110</f>
        <v>570326170.51999998</v>
      </c>
      <c r="N32" s="142">
        <f>INDICADORES!AM110</f>
        <v>440541458.17000002</v>
      </c>
      <c r="O32" s="142">
        <f>INDICADORES!AS110</f>
        <v>370721752.50999999</v>
      </c>
      <c r="P32" s="142">
        <f>INDICADORES!AV110</f>
        <v>435060727</v>
      </c>
      <c r="Q32" s="142">
        <f>INDICADORES!AY110</f>
        <v>726346879</v>
      </c>
      <c r="R32" s="142">
        <f>SUM(F32:Q32)</f>
        <v>5400000299.0900002</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 t="shared" ref="F33:R33" si="0">F31/F32*100</f>
        <v>94.655074370882133</v>
      </c>
      <c r="G33" s="67">
        <f t="shared" si="0"/>
        <v>99.605097064589742</v>
      </c>
      <c r="H33" s="67">
        <f t="shared" si="0"/>
        <v>99.003362636650664</v>
      </c>
      <c r="I33" s="67">
        <f t="shared" si="0"/>
        <v>94.198526168726161</v>
      </c>
      <c r="J33" s="67">
        <f t="shared" si="0"/>
        <v>92.022983553532896</v>
      </c>
      <c r="K33" s="67">
        <f t="shared" si="0"/>
        <v>94.193463964302694</v>
      </c>
      <c r="L33" s="67">
        <f t="shared" si="0"/>
        <v>95.84698554131765</v>
      </c>
      <c r="M33" s="67">
        <f t="shared" si="0"/>
        <v>90.692230868241666</v>
      </c>
      <c r="N33" s="67">
        <f t="shared" si="0"/>
        <v>95.382139434843012</v>
      </c>
      <c r="O33" s="67">
        <f t="shared" si="0"/>
        <v>90.560688636943127</v>
      </c>
      <c r="P33" s="67">
        <f t="shared" si="0"/>
        <v>96.25969341976483</v>
      </c>
      <c r="Q33" s="67">
        <f t="shared" si="0"/>
        <v>94.993898500663903</v>
      </c>
      <c r="R33" s="67">
        <f t="shared" si="0"/>
        <v>94.530321359986331</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58"/>
      <c r="F34" s="243">
        <v>15.460918053895027</v>
      </c>
      <c r="G34" s="243">
        <v>9.3041481421185619</v>
      </c>
      <c r="H34" s="243">
        <v>89.460481405741064</v>
      </c>
      <c r="I34" s="243">
        <v>86.135647829999712</v>
      </c>
      <c r="J34" s="243">
        <v>92.738341257457392</v>
      </c>
      <c r="K34" s="243">
        <v>91.077717647047876</v>
      </c>
      <c r="L34" s="243">
        <v>83.1780007198265</v>
      </c>
      <c r="M34" s="243">
        <v>88.937635692531686</v>
      </c>
      <c r="N34" s="243">
        <v>96.581647980948475</v>
      </c>
      <c r="O34" s="243">
        <v>93.786274037641732</v>
      </c>
      <c r="P34" s="243">
        <v>99.048141383620134</v>
      </c>
      <c r="Q34" s="243">
        <v>91.427278505716487</v>
      </c>
      <c r="R34" s="243">
        <f>+AVERAGE(F34:Q34)</f>
        <v>78.094686054712042</v>
      </c>
      <c r="U34" s="7"/>
      <c r="V34" s="7"/>
      <c r="W34" s="7"/>
      <c r="X34" s="7"/>
      <c r="Y34" s="7"/>
      <c r="Z34" s="7"/>
      <c r="AA34" s="8"/>
      <c r="AB34" s="5"/>
      <c r="AE34" s="18"/>
      <c r="AF34" s="18"/>
      <c r="AG34" s="18"/>
      <c r="AH34" s="18"/>
      <c r="AI34" s="18"/>
      <c r="AJ34" s="18"/>
      <c r="AK34" s="18"/>
      <c r="AL34" s="18"/>
    </row>
    <row r="35" spans="2:38" ht="13.5" customHeight="1" x14ac:dyDescent="0.2">
      <c r="B35" s="4"/>
      <c r="C35" s="6"/>
      <c r="D35" s="809" t="s">
        <v>254</v>
      </c>
      <c r="E35" s="810"/>
      <c r="F35" s="292">
        <v>90</v>
      </c>
      <c r="G35" s="292">
        <v>90</v>
      </c>
      <c r="H35" s="292">
        <v>90</v>
      </c>
      <c r="I35" s="292">
        <v>90</v>
      </c>
      <c r="J35" s="292">
        <v>90</v>
      </c>
      <c r="K35" s="292">
        <v>90</v>
      </c>
      <c r="L35" s="292">
        <v>90</v>
      </c>
      <c r="M35" s="292">
        <v>90</v>
      </c>
      <c r="N35" s="292">
        <v>90</v>
      </c>
      <c r="O35" s="292">
        <v>90</v>
      </c>
      <c r="P35" s="292">
        <v>90</v>
      </c>
      <c r="Q35" s="292">
        <v>90</v>
      </c>
      <c r="R35" s="292">
        <v>90</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21" customHeight="1" x14ac:dyDescent="0.2">
      <c r="B38" s="4"/>
      <c r="C38" s="817" t="s">
        <v>16</v>
      </c>
      <c r="D38" s="818"/>
      <c r="E38" s="818"/>
      <c r="F38" s="818"/>
      <c r="G38" s="1267" t="s">
        <v>427</v>
      </c>
      <c r="H38" s="1267"/>
      <c r="I38" s="1267"/>
      <c r="J38" s="1267"/>
      <c r="K38" s="1267"/>
      <c r="L38" s="1267"/>
      <c r="M38" s="1267"/>
      <c r="N38" s="1268"/>
      <c r="O38" s="1064" t="s">
        <v>17</v>
      </c>
      <c r="P38" s="1065"/>
      <c r="Q38" s="1065"/>
      <c r="R38" s="1065"/>
      <c r="S38" s="1066"/>
      <c r="T38" s="1102"/>
      <c r="U38" s="1102"/>
      <c r="V38" s="1102"/>
      <c r="W38" s="1102"/>
      <c r="X38" s="1102"/>
      <c r="Y38" s="1102"/>
      <c r="Z38" s="1102"/>
      <c r="AA38" s="1103"/>
      <c r="AB38" s="5"/>
      <c r="AC38" s="20"/>
      <c r="AE38" s="9"/>
      <c r="AF38" s="877"/>
      <c r="AG38" s="877"/>
      <c r="AH38" s="877"/>
      <c r="AI38" s="877"/>
      <c r="AJ38" s="877"/>
      <c r="AK38" s="877"/>
      <c r="AL38" s="877"/>
    </row>
    <row r="39" spans="2:38" ht="24" customHeight="1" x14ac:dyDescent="0.2">
      <c r="B39" s="4"/>
      <c r="C39" s="827" t="s">
        <v>18</v>
      </c>
      <c r="D39" s="828"/>
      <c r="E39" s="828"/>
      <c r="F39" s="828"/>
      <c r="G39" s="1117" t="s">
        <v>426</v>
      </c>
      <c r="H39" s="1117"/>
      <c r="I39" s="1117"/>
      <c r="J39" s="1117"/>
      <c r="K39" s="1117"/>
      <c r="L39" s="1117"/>
      <c r="M39" s="1117"/>
      <c r="N39" s="1118"/>
      <c r="O39" s="770" t="s">
        <v>19</v>
      </c>
      <c r="P39" s="771"/>
      <c r="Q39" s="771"/>
      <c r="R39" s="771"/>
      <c r="S39" s="772"/>
      <c r="T39" s="861"/>
      <c r="U39" s="861"/>
      <c r="V39" s="861"/>
      <c r="W39" s="861"/>
      <c r="X39" s="861"/>
      <c r="Y39" s="861"/>
      <c r="Z39" s="861"/>
      <c r="AA39" s="1101"/>
      <c r="AB39" s="5"/>
      <c r="AC39" s="20"/>
      <c r="AE39" s="9"/>
      <c r="AF39" s="877"/>
      <c r="AG39" s="877"/>
      <c r="AH39" s="877"/>
      <c r="AI39" s="877"/>
      <c r="AJ39" s="877"/>
      <c r="AK39" s="877"/>
      <c r="AL39" s="877"/>
    </row>
    <row r="40" spans="2:38" ht="27" customHeight="1" x14ac:dyDescent="0.2">
      <c r="B40" s="4"/>
      <c r="C40" s="827" t="s">
        <v>20</v>
      </c>
      <c r="D40" s="828"/>
      <c r="E40" s="828"/>
      <c r="F40" s="828"/>
      <c r="G40" s="861" t="s">
        <v>229</v>
      </c>
      <c r="H40" s="861"/>
      <c r="I40" s="861"/>
      <c r="J40" s="861"/>
      <c r="K40" s="861"/>
      <c r="L40" s="861"/>
      <c r="M40" s="861"/>
      <c r="N40" s="1101"/>
      <c r="O40" s="865" t="s">
        <v>88</v>
      </c>
      <c r="P40" s="866"/>
      <c r="Q40" s="866"/>
      <c r="R40" s="866"/>
      <c r="S40" s="867"/>
      <c r="T40" s="861" t="s">
        <v>22</v>
      </c>
      <c r="U40" s="861"/>
      <c r="V40" s="861"/>
      <c r="W40" s="861"/>
      <c r="X40" s="861"/>
      <c r="Y40" s="861"/>
      <c r="Z40" s="861"/>
      <c r="AA40" s="1101"/>
      <c r="AB40" s="5"/>
      <c r="AC40" s="20"/>
      <c r="AE40" s="9"/>
      <c r="AF40" s="19"/>
      <c r="AG40" s="19"/>
      <c r="AH40" s="19"/>
      <c r="AI40" s="19"/>
      <c r="AJ40" s="19"/>
      <c r="AK40" s="19"/>
      <c r="AL40" s="19"/>
    </row>
    <row r="41" spans="2:38" ht="21" customHeight="1" x14ac:dyDescent="0.2">
      <c r="B41" s="4"/>
      <c r="C41" s="827" t="s">
        <v>21</v>
      </c>
      <c r="D41" s="828"/>
      <c r="E41" s="828"/>
      <c r="F41" s="828"/>
      <c r="G41" s="861" t="s">
        <v>138</v>
      </c>
      <c r="H41" s="861"/>
      <c r="I41" s="861"/>
      <c r="J41" s="861"/>
      <c r="K41" s="861"/>
      <c r="L41" s="861"/>
      <c r="M41" s="861"/>
      <c r="N41" s="1101"/>
      <c r="O41" s="865" t="s">
        <v>24</v>
      </c>
      <c r="P41" s="866"/>
      <c r="Q41" s="866"/>
      <c r="R41" s="866"/>
      <c r="S41" s="867"/>
      <c r="T41" s="861" t="s">
        <v>22</v>
      </c>
      <c r="U41" s="861"/>
      <c r="V41" s="861"/>
      <c r="W41" s="861"/>
      <c r="X41" s="861"/>
      <c r="Y41" s="861"/>
      <c r="Z41" s="861"/>
      <c r="AA41" s="1101"/>
      <c r="AB41" s="5"/>
      <c r="AC41" s="20"/>
      <c r="AE41" s="9"/>
      <c r="AF41" s="792"/>
      <c r="AG41" s="792"/>
      <c r="AH41" s="792"/>
      <c r="AI41" s="792"/>
      <c r="AJ41" s="792"/>
      <c r="AK41" s="792"/>
      <c r="AL41" s="792"/>
    </row>
    <row r="42" spans="2:38" ht="20.25" customHeight="1" x14ac:dyDescent="0.2">
      <c r="B42" s="4"/>
      <c r="C42" s="827" t="s">
        <v>23</v>
      </c>
      <c r="D42" s="828"/>
      <c r="E42" s="828"/>
      <c r="F42" s="828"/>
      <c r="G42" s="942">
        <v>100</v>
      </c>
      <c r="H42" s="942"/>
      <c r="I42" s="942"/>
      <c r="J42" s="942"/>
      <c r="K42" s="942"/>
      <c r="L42" s="942"/>
      <c r="M42" s="942"/>
      <c r="N42" s="1126"/>
      <c r="O42" s="770" t="s">
        <v>26</v>
      </c>
      <c r="P42" s="771"/>
      <c r="Q42" s="771"/>
      <c r="R42" s="771"/>
      <c r="S42" s="772"/>
      <c r="T42" s="861"/>
      <c r="U42" s="861"/>
      <c r="V42" s="861"/>
      <c r="W42" s="861"/>
      <c r="X42" s="861"/>
      <c r="Y42" s="861"/>
      <c r="Z42" s="861"/>
      <c r="AA42" s="1101"/>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1"/>
      <c r="T43" s="1104"/>
      <c r="U43" s="1104"/>
      <c r="V43" s="1104"/>
      <c r="W43" s="1104"/>
      <c r="X43" s="1104"/>
      <c r="Y43" s="1104"/>
      <c r="Z43" s="1104"/>
      <c r="AA43" s="1105"/>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1302" t="s">
        <v>91</v>
      </c>
      <c r="P44" s="1156"/>
      <c r="Q44" s="1156"/>
      <c r="R44" s="1156"/>
      <c r="S44" s="1156"/>
      <c r="T44" s="1156"/>
      <c r="U44" s="1156"/>
      <c r="V44" s="1156"/>
      <c r="W44" s="1156"/>
      <c r="X44" s="1156"/>
      <c r="Y44" s="1156"/>
      <c r="Z44" s="1156"/>
      <c r="AA44" s="1157"/>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1035" t="s">
        <v>97</v>
      </c>
      <c r="P45" s="1036"/>
      <c r="Q45" s="1036"/>
      <c r="R45" s="850"/>
      <c r="S45" s="1037" t="s">
        <v>98</v>
      </c>
      <c r="T45" s="1038"/>
      <c r="U45" s="1038"/>
      <c r="V45" s="1038"/>
      <c r="W45" s="1038"/>
      <c r="X45" s="1038"/>
      <c r="Y45" s="1038"/>
      <c r="Z45" s="1038"/>
      <c r="AA45" s="1039"/>
      <c r="AB45" s="5"/>
      <c r="AC45" s="20"/>
      <c r="AE45" s="9"/>
      <c r="AF45" s="20"/>
      <c r="AG45" s="20"/>
      <c r="AH45" s="20"/>
      <c r="AI45" s="20"/>
      <c r="AJ45" s="20"/>
      <c r="AK45" s="20"/>
      <c r="AL45" s="20"/>
    </row>
    <row r="46" spans="2:38" x14ac:dyDescent="0.2">
      <c r="B46" s="4"/>
      <c r="C46" s="846"/>
      <c r="D46" s="847"/>
      <c r="E46" s="847"/>
      <c r="F46" s="848"/>
      <c r="G46" s="938"/>
      <c r="H46" s="938"/>
      <c r="I46" s="938"/>
      <c r="J46" s="938"/>
      <c r="K46" s="938"/>
      <c r="L46" s="938"/>
      <c r="M46" s="938"/>
      <c r="N46" s="156"/>
      <c r="O46" s="1020" t="s">
        <v>99</v>
      </c>
      <c r="P46" s="1021"/>
      <c r="Q46" s="1021"/>
      <c r="R46" s="1022"/>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t="s">
        <v>605</v>
      </c>
      <c r="H47" s="938"/>
      <c r="I47" s="938"/>
      <c r="J47" s="938"/>
      <c r="K47" s="938"/>
      <c r="L47" s="938"/>
      <c r="M47" s="938"/>
      <c r="N47" s="856"/>
      <c r="O47" s="1023"/>
      <c r="P47" s="1024"/>
      <c r="Q47" s="1024"/>
      <c r="R47" s="1025"/>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273</v>
      </c>
      <c r="H48" s="942"/>
      <c r="I48" s="942"/>
      <c r="J48" s="942"/>
      <c r="K48" s="942"/>
      <c r="L48" s="942"/>
      <c r="M48" s="942"/>
      <c r="N48" s="874"/>
      <c r="O48" s="1023"/>
      <c r="P48" s="1024"/>
      <c r="Q48" s="1024"/>
      <c r="R48" s="1025"/>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411</v>
      </c>
      <c r="H49" s="938"/>
      <c r="I49" s="938"/>
      <c r="J49" s="938"/>
      <c r="K49" s="938"/>
      <c r="L49" s="938"/>
      <c r="M49" s="938"/>
      <c r="N49" s="856"/>
      <c r="O49" s="1023"/>
      <c r="P49" s="1024"/>
      <c r="Q49" s="1024"/>
      <c r="R49" s="1025"/>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5"/>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558</v>
      </c>
      <c r="H51" s="705"/>
      <c r="I51" s="705"/>
      <c r="J51" s="705"/>
      <c r="K51" s="705"/>
      <c r="L51" s="705"/>
      <c r="M51" s="705"/>
      <c r="N51" s="717"/>
      <c r="O51" s="1026"/>
      <c r="P51" s="1027"/>
      <c r="Q51" s="1027"/>
      <c r="R51" s="1028"/>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uL0gkE1locj0t1KDFNwKyY5RWFmgoSSNsZs3fVLC6o6Nre3NlCGyC7iG7SNie3sbvZFkYFcKlwICtsWq1+M0vQ==" saltValue="Ynwzy0wy2XwyIX78w16wEA==" spinCount="100000" sheet="1" objects="1" scenarios="1"/>
  <customSheetViews>
    <customSheetView guid="{9C949C4D-EB11-4549-99F8-6A6E19FEDD35}" scale="107" showGridLines="0" topLeftCell="A31">
      <pageMargins left="0.51181102362204722" right="0.43307086614173229" top="1.0236220472440944" bottom="0.43307086614173229" header="0.31496062992125984" footer="0.31496062992125984"/>
      <pageSetup paperSize="9" scale="76" orientation="landscape" r:id="rId1"/>
      <headerFooter alignWithMargins="0"/>
    </customSheetView>
    <customSheetView guid="{B4BD0B13-0F90-4B98-B77F-542E51A48189}" scale="107" showGridLines="0" topLeftCell="A23">
      <selection activeCell="O31" sqref="O31"/>
      <pageMargins left="0.51181102362204722" right="0.43307086614173229" top="1.0236220472440944" bottom="0.43307086614173229" header="0.31496062992125984" footer="0.31496062992125984"/>
      <pageSetup paperSize="9" scale="76" orientation="landscape" r:id="rId2"/>
      <headerFooter alignWithMargins="0"/>
    </customSheetView>
    <customSheetView guid="{1132D6BB-BD35-469F-BF41-A86B335BD97B}" scale="107" showGridLines="0" topLeftCell="A23">
      <selection activeCell="O31" sqref="O31"/>
      <pageMargins left="0.51181102362204722" right="0.43307086614173229" top="1.0236220472440944" bottom="0.43307086614173229" header="0.31496062992125984" footer="0.31496062992125984"/>
      <pageSetup paperSize="9" scale="76" orientation="landscape" r:id="rId3"/>
      <headerFooter alignWithMargins="0"/>
    </customSheetView>
    <customSheetView guid="{A5C6589E-C55F-4BEC-9ECE-919FCABF52F8}" scale="107" showGridLines="0" topLeftCell="A23">
      <selection activeCell="O31" sqref="O31"/>
      <pageMargins left="0.51181102362204722" right="0.43307086614173229" top="1.0236220472440944" bottom="0.43307086614173229" header="0.31496062992125984" footer="0.31496062992125984"/>
      <pageSetup paperSize="9" scale="76" orientation="landscape" r:id="rId4"/>
      <headerFooter alignWithMargins="0"/>
    </customSheetView>
    <customSheetView guid="{01A85145-F11B-4D07-813B-8A8758CDD710}" scale="107" showGridLines="0">
      <selection activeCell="F9" sqref="F9:AA10"/>
      <pageMargins left="0.51181102362204722" right="0.43307086614173229" top="1.0236220472440944" bottom="0.43307086614173229" header="0.31496062992125984" footer="0.31496062992125984"/>
      <pageSetup paperSize="9" scale="76" orientation="landscape" r:id="rId5"/>
      <headerFooter alignWithMargins="0"/>
    </customSheetView>
    <customSheetView guid="{4F27A6F2-707D-47B2-BF4A-F027B75A33FC}" scale="107" showGridLines="0">
      <selection activeCell="G50" sqref="G50:N50"/>
      <pageMargins left="0.51181102362204722" right="0.43307086614173229" top="1.0236220472440944" bottom="0.43307086614173229" header="0.31496062992125984" footer="0.31496062992125984"/>
      <pageSetup paperSize="9" scale="76" orientation="landscape" r:id="rId6"/>
      <headerFooter alignWithMargins="0"/>
    </customSheetView>
    <customSheetView guid="{F4F98609-4C61-4A0E-851B-59BEC64AAB9F}" scale="107" showGridLines="0">
      <selection activeCell="G50" sqref="G50:N50"/>
      <pageMargins left="0.51181102362204722" right="0.43307086614173229" top="1.0236220472440944" bottom="0.43307086614173229" header="0.31496062992125984" footer="0.31496062992125984"/>
      <pageSetup paperSize="9" scale="76" orientation="landscape" r:id="rId7"/>
      <headerFooter alignWithMargins="0"/>
    </customSheetView>
    <customSheetView guid="{8381FC96-6810-4EAA-ACD8-B607E0FD2281}" scale="107" showGridLines="0" topLeftCell="A22">
      <selection activeCell="G50" sqref="G50:N50"/>
      <pageMargins left="0.51181102362204722" right="0.43307086614173229" top="1.0236220472440944" bottom="0.43307086614173229" header="0.31496062992125984" footer="0.31496062992125984"/>
      <pageSetup paperSize="9" scale="76" orientation="landscape" r:id="rId8"/>
      <headerFooter alignWithMargins="0"/>
    </customSheetView>
    <customSheetView guid="{7315456F-420E-439E-9602-F32EDF9D3E94}" scale="107" showGridLines="0">
      <selection activeCell="G50" sqref="G50:N50"/>
      <pageMargins left="0.51181102362204722" right="0.43307086614173229" top="1.0236220472440944" bottom="0.43307086614173229" header="0.31496062992125984" footer="0.31496062992125984"/>
      <pageSetup paperSize="9" scale="76" orientation="landscape" r:id="rId9"/>
      <headerFooter alignWithMargins="0"/>
    </customSheetView>
    <customSheetView guid="{216CB5F9-6788-4A70-880A-08553118F167}" scale="107" showGridLines="0" topLeftCell="A30">
      <selection activeCell="R30" sqref="R30"/>
      <pageMargins left="0.51181102362204722" right="0.43307086614173229" top="1.0236220472440944" bottom="0.43307086614173229" header="0.31496062992125984" footer="0.31496062992125984"/>
      <pageSetup paperSize="9" scale="76" orientation="landscape" r:id="rId10"/>
      <headerFooter alignWithMargins="0"/>
    </customSheetView>
    <customSheetView guid="{B0451CD7-59C4-4E11-B7C2-BC13CF4127A6}" scale="107" showGridLines="0" topLeftCell="A15">
      <selection activeCell="R30" sqref="R30"/>
      <pageMargins left="0.51181102362204722" right="0.43307086614173229" top="1.0236220472440944" bottom="0.43307086614173229" header="0.31496062992125984" footer="0.31496062992125984"/>
      <pageSetup paperSize="9" scale="76" orientation="landscape" r:id="rId11"/>
      <headerFooter alignWithMargins="0"/>
    </customSheetView>
    <customSheetView guid="{7A5BCE0F-1F1B-4E52-9652-01329CBCC77F}" scale="107" showGridLines="0">
      <selection activeCell="R21" sqref="R21:AA28"/>
      <pageMargins left="0.51181102362204722" right="0.43307086614173229" top="1.0236220472440944" bottom="0.43307086614173229" header="0.31496062992125984" footer="0.31496062992125984"/>
      <pageSetup paperSize="9" scale="76" orientation="landscape" r:id="rId12"/>
      <headerFooter alignWithMargins="0"/>
    </customSheetView>
    <customSheetView guid="{62DF5315-3D99-4C8E-BAEC-100B3280B10D}" scale="107" showGridLines="0">
      <selection activeCell="R21" sqref="R21:AA28"/>
      <pageMargins left="0.51181102362204722" right="0.43307086614173229" top="1.0236220472440944" bottom="0.43307086614173229" header="0.31496062992125984" footer="0.31496062992125984"/>
      <pageSetup paperSize="9" scale="76" orientation="landscape" r:id="rId13"/>
      <headerFooter alignWithMargins="0"/>
    </customSheetView>
    <customSheetView guid="{CAC1BF5B-64DA-4E65-B9F3-F58AF1593EA5}" scale="107" showGridLines="0">
      <selection activeCell="R21" sqref="R21:AA28"/>
      <pageMargins left="0.51181102362204722" right="0.43307086614173229" top="1.0236220472440944" bottom="0.43307086614173229" header="0.31496062992125984" footer="0.31496062992125984"/>
      <pageSetup paperSize="9" scale="76" orientation="landscape" r:id="rId14"/>
      <headerFooter alignWithMargins="0"/>
    </customSheetView>
    <customSheetView guid="{E4188361-4B87-4969-89CB-DD6AB944FA81}" scale="107" showGridLines="0">
      <selection activeCell="R21" sqref="R21:AA28"/>
      <pageMargins left="0.51181102362204722" right="0.43307086614173229" top="1.0236220472440944" bottom="0.43307086614173229" header="0.31496062992125984" footer="0.31496062992125984"/>
      <pageSetup paperSize="9" scale="76" orientation="landscape" r:id="rId15"/>
      <headerFooter alignWithMargins="0"/>
    </customSheetView>
    <customSheetView guid="{0001DF65-3B0F-497C-ACF5-D49EC607FD88}" scale="107" showGridLines="0">
      <selection activeCell="R21" sqref="R21:AA28"/>
      <pageMargins left="0.51181102362204722" right="0.43307086614173229" top="1.0236220472440944" bottom="0.43307086614173229" header="0.31496062992125984" footer="0.31496062992125984"/>
      <pageSetup paperSize="9" scale="76" orientation="landscape" r:id="rId16"/>
      <headerFooter alignWithMargins="0"/>
    </customSheetView>
    <customSheetView guid="{39DA2FDD-4E3D-481D-A336-9D29DBC11B08}" scale="107" showGridLines="0">
      <selection activeCell="G50" sqref="G50:N50"/>
      <pageMargins left="0.51181102362204722" right="0.43307086614173229" top="1.0236220472440944" bottom="0.43307086614173229" header="0.31496062992125984" footer="0.31496062992125984"/>
      <pageSetup paperSize="9" scale="76" orientation="landscape" r:id="rId17"/>
      <headerFooter alignWithMargins="0"/>
    </customSheetView>
    <customSheetView guid="{95329FFD-9B66-4A76-A861-4EF913CB9438}" scale="107" showGridLines="0">
      <selection activeCell="G50" sqref="G50:N50"/>
      <pageMargins left="0.51181102362204722" right="0.43307086614173229" top="1.0236220472440944" bottom="0.43307086614173229" header="0.31496062992125984" footer="0.31496062992125984"/>
      <pageSetup paperSize="9" scale="76" orientation="landscape" r:id="rId18"/>
      <headerFooter alignWithMargins="0"/>
    </customSheetView>
    <customSheetView guid="{F7DB7EE5-42A9-41B9-A823-ADC3C22C28DE}" scale="107" showGridLines="0">
      <selection activeCell="G50" sqref="G50:N50"/>
      <pageMargins left="0.51181102362204722" right="0.43307086614173229" top="1.0236220472440944" bottom="0.43307086614173229" header="0.31496062992125984" footer="0.31496062992125984"/>
      <pageSetup paperSize="9" scale="76" orientation="landscape" r:id="rId19"/>
      <headerFooter alignWithMargins="0"/>
    </customSheetView>
    <customSheetView guid="{187695E8-F439-4E8B-9390-62D53A41785B}" scale="107" showGridLines="0">
      <selection activeCell="G50" sqref="G50:N50"/>
      <pageMargins left="0.51181102362204722" right="0.43307086614173229" top="1.0236220472440944" bottom="0.43307086614173229" header="0.31496062992125984" footer="0.31496062992125984"/>
      <pageSetup paperSize="9" scale="76" orientation="landscape" r:id="rId20"/>
      <headerFooter alignWithMargins="0"/>
    </customSheetView>
    <customSheetView guid="{C3D58349-1F04-4F6C-B93C-BB0D41DB41D6}" scale="107" showGridLines="0">
      <selection activeCell="G50" sqref="G50:N50"/>
      <pageMargins left="0.51181102362204722" right="0.43307086614173229" top="1.0236220472440944" bottom="0.43307086614173229" header="0.31496062992125984" footer="0.31496062992125984"/>
      <pageSetup paperSize="9" scale="76" orientation="landscape" r:id="rId21"/>
      <headerFooter alignWithMargins="0"/>
    </customSheetView>
    <customSheetView guid="{71206789-1A95-4243-B1E4-204F0D4BB0C1}" scale="107" showGridLines="0" topLeftCell="A22">
      <selection activeCell="G50" sqref="G50:N50"/>
      <pageMargins left="0.51181102362204722" right="0.43307086614173229" top="1.0236220472440944" bottom="0.43307086614173229" header="0.31496062992125984" footer="0.31496062992125984"/>
      <pageSetup paperSize="9" scale="76" orientation="landscape" r:id="rId22"/>
      <headerFooter alignWithMargins="0"/>
    </customSheetView>
    <customSheetView guid="{DAB8803B-91D8-4FA1-8E83-BA8E4F51ECEF}" scale="107" showGridLines="0" topLeftCell="A22">
      <selection activeCell="G50" sqref="G50:N50"/>
      <pageMargins left="0.51181102362204722" right="0.43307086614173229" top="1.0236220472440944" bottom="0.43307086614173229" header="0.31496062992125984" footer="0.31496062992125984"/>
      <pageSetup paperSize="9" scale="76" orientation="landscape" r:id="rId23"/>
      <headerFooter alignWithMargins="0"/>
    </customSheetView>
    <customSheetView guid="{4B06A440-0745-43CE-8047-97DB98249CF6}" scale="107" showGridLines="0">
      <selection activeCell="G50" sqref="G50:N50"/>
      <pageMargins left="0.51181102362204722" right="0.43307086614173229" top="1.0236220472440944" bottom="0.43307086614173229" header="0.31496062992125984" footer="0.31496062992125984"/>
      <pageSetup paperSize="9" scale="76" orientation="landscape" r:id="rId24"/>
      <headerFooter alignWithMargins="0"/>
    </customSheetView>
    <customSheetView guid="{201C1097-0C3C-4AFA-814C-99E885BB3BA9}" scale="107" showGridLines="0">
      <selection activeCell="F9" sqref="F9:AA10"/>
      <pageMargins left="0.51181102362204722" right="0.43307086614173229" top="1.0236220472440944" bottom="0.43307086614173229" header="0.31496062992125984" footer="0.31496062992125984"/>
      <pageSetup paperSize="9" scale="76" orientation="landscape" r:id="rId25"/>
      <headerFooter alignWithMargins="0"/>
    </customSheetView>
    <customSheetView guid="{44F0F931-FF8F-4146-9628-099A7B02EE59}" scale="107" showGridLines="0">
      <selection activeCell="F9" sqref="F9:AA10"/>
      <pageMargins left="0.51181102362204722" right="0.43307086614173229" top="1.0236220472440944" bottom="0.43307086614173229" header="0.31496062992125984" footer="0.31496062992125984"/>
      <pageSetup paperSize="9" scale="76" orientation="landscape" r:id="rId26"/>
      <headerFooter alignWithMargins="0"/>
    </customSheetView>
    <customSheetView guid="{DE4F901A-4159-44A8-9F61-37E29931259E}" scale="107" showGridLines="0">
      <selection activeCell="F9" sqref="F9:AA10"/>
      <pageMargins left="0.51181102362204722" right="0.43307086614173229" top="1.0236220472440944" bottom="0.43307086614173229" header="0.31496062992125984" footer="0.31496062992125984"/>
      <pageSetup paperSize="9" scale="76" orientation="landscape" r:id="rId27"/>
      <headerFooter alignWithMargins="0"/>
    </customSheetView>
    <customSheetView guid="{11E60353-53A2-40FD-8DD1-6654D3943E00}" scale="107" showGridLines="0">
      <selection activeCell="F9" sqref="F9:AA10"/>
      <pageMargins left="0.51181102362204722" right="0.43307086614173229" top="1.0236220472440944" bottom="0.43307086614173229" header="0.31496062992125984" footer="0.31496062992125984"/>
      <pageSetup paperSize="9" scale="76" orientation="landscape" r:id="rId28"/>
      <headerFooter alignWithMargins="0"/>
    </customSheetView>
    <customSheetView guid="{D405E5B0-829D-4CFF-BABC-C1974EED185D}" scale="107" showGridLines="0" topLeftCell="A23">
      <selection activeCell="O31" sqref="O31"/>
      <pageMargins left="0.51181102362204722" right="0.43307086614173229" top="1.0236220472440944" bottom="0.43307086614173229" header="0.31496062992125984" footer="0.31496062992125984"/>
      <pageSetup paperSize="9" scale="76" orientation="landscape" r:id="rId29"/>
      <headerFooter alignWithMargins="0"/>
    </customSheetView>
  </customSheetViews>
  <mergeCells count="88">
    <mergeCell ref="R13:AA19"/>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0:AA20"/>
    <mergeCell ref="R21: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1181102362204722" right="0.43307086614173229" top="1.0236220472440944" bottom="0.43307086614173229" header="0.31496062992125984" footer="0.31496062992125984"/>
  <pageSetup paperSize="9" scale="76" orientation="landscape" r:id="rId30"/>
  <headerFooter alignWithMargins="0"/>
  <drawing r:id="rId3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Y224"/>
  <sheetViews>
    <sheetView zoomScale="70" zoomScaleNormal="70" zoomScalePageLayoutView="70" workbookViewId="0">
      <pane xSplit="1" ySplit="11" topLeftCell="B12" activePane="bottomRight" state="frozen"/>
      <selection pane="topRight" activeCell="B1" sqref="B1"/>
      <selection pane="bottomLeft" activeCell="A12" sqref="A12"/>
      <selection pane="bottomRight" activeCell="C34" sqref="C34"/>
    </sheetView>
  </sheetViews>
  <sheetFormatPr baseColWidth="10" defaultColWidth="0" defaultRowHeight="12.75" x14ac:dyDescent="0.2"/>
  <cols>
    <col min="1" max="1" width="87.85546875" style="347" bestFit="1" customWidth="1"/>
    <col min="2" max="2" width="100.85546875" style="328" customWidth="1"/>
    <col min="3" max="3" width="113.140625" style="305" customWidth="1"/>
    <col min="4" max="4" width="72.42578125" style="305" customWidth="1"/>
    <col min="5" max="5" width="11.42578125" style="329" customWidth="1"/>
    <col min="6" max="16384" width="11.42578125" style="305" hidden="1"/>
  </cols>
  <sheetData>
    <row r="1" spans="1:25" x14ac:dyDescent="0.2">
      <c r="A1" s="105"/>
      <c r="B1" s="105"/>
      <c r="C1" s="105"/>
      <c r="D1" s="105"/>
      <c r="E1" s="304"/>
      <c r="F1" s="105"/>
      <c r="G1" s="105"/>
      <c r="H1" s="105"/>
      <c r="I1" s="105"/>
      <c r="J1" s="105"/>
      <c r="K1" s="105"/>
      <c r="L1" s="105"/>
      <c r="M1" s="105"/>
      <c r="N1" s="105"/>
      <c r="O1" s="105"/>
      <c r="P1" s="105"/>
      <c r="Q1" s="105"/>
      <c r="R1" s="105"/>
      <c r="S1" s="105"/>
      <c r="T1" s="105"/>
      <c r="U1" s="105"/>
      <c r="V1" s="105"/>
      <c r="W1" s="105"/>
      <c r="X1" s="105"/>
      <c r="Y1" s="105"/>
    </row>
    <row r="2" spans="1:25" ht="19.5" x14ac:dyDescent="0.25">
      <c r="A2" s="1309" t="str">
        <f>+INDICADORES!C2</f>
        <v>HOSPITAL REGIONAL DE MONIQUIRÁ E.S.E.</v>
      </c>
      <c r="B2" s="1309"/>
      <c r="C2" s="1309"/>
      <c r="D2" s="1309"/>
      <c r="E2" s="1309"/>
      <c r="F2" s="1309"/>
      <c r="G2" s="1309"/>
      <c r="H2" s="1309"/>
      <c r="I2" s="1309"/>
      <c r="J2" s="1309"/>
      <c r="O2" s="103"/>
      <c r="P2" s="103"/>
      <c r="Q2" s="103"/>
      <c r="R2" s="103"/>
      <c r="S2" s="103"/>
      <c r="T2" s="103"/>
      <c r="U2" s="103"/>
      <c r="V2" s="103"/>
      <c r="W2" s="103"/>
      <c r="X2" s="103"/>
      <c r="Y2" s="103"/>
    </row>
    <row r="3" spans="1:25" x14ac:dyDescent="0.2">
      <c r="A3" s="1310" t="s">
        <v>58</v>
      </c>
      <c r="B3" s="1310"/>
      <c r="C3" s="1310"/>
      <c r="D3" s="1310"/>
      <c r="E3" s="306"/>
      <c r="F3" s="115"/>
      <c r="G3" s="115"/>
      <c r="H3" s="115"/>
      <c r="I3" s="115"/>
      <c r="J3" s="115"/>
      <c r="O3" s="103"/>
      <c r="P3" s="103"/>
      <c r="Q3" s="103"/>
      <c r="R3" s="103"/>
      <c r="S3" s="103"/>
      <c r="T3" s="103"/>
      <c r="U3" s="103"/>
      <c r="V3" s="103"/>
      <c r="W3" s="151"/>
      <c r="X3" s="103"/>
      <c r="Y3" s="103"/>
    </row>
    <row r="4" spans="1:25" x14ac:dyDescent="0.2">
      <c r="A4" s="1310" t="s">
        <v>695</v>
      </c>
      <c r="B4" s="1310"/>
      <c r="C4" s="1310"/>
      <c r="D4" s="1310"/>
      <c r="E4" s="306"/>
      <c r="F4" s="115"/>
      <c r="G4" s="115"/>
      <c r="H4" s="115"/>
      <c r="I4" s="115"/>
      <c r="J4" s="115"/>
      <c r="O4" s="103"/>
      <c r="P4" s="103"/>
      <c r="Q4" s="103"/>
      <c r="R4" s="103"/>
      <c r="S4" s="103"/>
      <c r="T4" s="103"/>
      <c r="U4" s="103"/>
      <c r="V4" s="103"/>
      <c r="W4" s="103"/>
      <c r="X4" s="103"/>
      <c r="Y4" s="103"/>
    </row>
    <row r="5" spans="1:25" ht="13.5" thickBot="1" x14ac:dyDescent="0.25">
      <c r="A5" s="103"/>
      <c r="B5" s="103"/>
      <c r="C5" s="103"/>
      <c r="D5" s="103"/>
      <c r="E5" s="304"/>
      <c r="F5" s="103"/>
      <c r="G5" s="103"/>
      <c r="H5" s="103"/>
      <c r="I5" s="103"/>
      <c r="J5" s="103"/>
      <c r="K5" s="103"/>
      <c r="L5" s="103"/>
      <c r="M5" s="103"/>
      <c r="N5" s="103"/>
      <c r="O5" s="103"/>
      <c r="P5" s="103"/>
      <c r="Q5" s="103"/>
      <c r="R5" s="103"/>
      <c r="S5" s="103"/>
      <c r="T5" s="103"/>
      <c r="U5" s="103"/>
      <c r="V5" s="103"/>
      <c r="W5" s="103"/>
      <c r="X5" s="103"/>
      <c r="Y5" s="103"/>
    </row>
    <row r="6" spans="1:25" ht="13.5" thickBot="1" x14ac:dyDescent="0.25">
      <c r="A6" s="934" t="s">
        <v>81</v>
      </c>
      <c r="B6" s="935"/>
      <c r="C6" s="935"/>
      <c r="D6" s="935"/>
      <c r="E6" s="307"/>
      <c r="F6" s="308"/>
      <c r="G6" s="308"/>
      <c r="H6" s="308"/>
      <c r="I6" s="308"/>
      <c r="J6" s="308"/>
      <c r="K6" s="308"/>
      <c r="L6" s="308"/>
      <c r="M6" s="308"/>
      <c r="N6" s="308"/>
      <c r="O6" s="308"/>
      <c r="P6" s="308"/>
      <c r="Q6" s="308"/>
      <c r="R6" s="308"/>
      <c r="S6" s="308"/>
      <c r="T6" s="308"/>
      <c r="U6" s="308"/>
      <c r="V6" s="308"/>
      <c r="W6" s="308"/>
      <c r="X6" s="308"/>
      <c r="Y6" s="309"/>
    </row>
    <row r="7" spans="1:25" ht="26.25" thickBot="1" x14ac:dyDescent="0.25">
      <c r="A7" s="310" t="s">
        <v>1</v>
      </c>
      <c r="B7" s="1311" t="s">
        <v>696</v>
      </c>
      <c r="C7" s="1312"/>
      <c r="D7" s="1313"/>
      <c r="E7" s="311"/>
      <c r="F7" s="312"/>
      <c r="G7" s="312"/>
      <c r="H7" s="312"/>
      <c r="I7" s="312"/>
      <c r="J7" s="312"/>
      <c r="K7" s="312"/>
      <c r="L7" s="312"/>
      <c r="M7" s="312"/>
      <c r="N7" s="313"/>
      <c r="O7" s="314" t="s">
        <v>82</v>
      </c>
      <c r="P7" s="315"/>
      <c r="Q7" s="316"/>
      <c r="R7" s="317"/>
      <c r="S7" s="314" t="s">
        <v>83</v>
      </c>
      <c r="T7" s="315"/>
      <c r="U7" s="318" t="s">
        <v>697</v>
      </c>
      <c r="V7" s="312"/>
      <c r="W7" s="312"/>
      <c r="X7" s="312"/>
      <c r="Y7" s="319"/>
    </row>
    <row r="8" spans="1:25" ht="21.75" customHeight="1" thickBot="1" x14ac:dyDescent="0.25">
      <c r="A8" s="320" t="s">
        <v>2</v>
      </c>
      <c r="B8" s="1306" t="s">
        <v>698</v>
      </c>
      <c r="C8" s="1307"/>
      <c r="D8" s="1308"/>
      <c r="E8" s="311"/>
      <c r="F8" s="321"/>
      <c r="G8" s="321"/>
      <c r="H8" s="321"/>
      <c r="I8" s="321"/>
      <c r="J8" s="321"/>
      <c r="K8" s="321"/>
      <c r="L8" s="321"/>
      <c r="M8" s="321"/>
      <c r="N8" s="321"/>
      <c r="O8" s="321"/>
      <c r="P8" s="321"/>
      <c r="Q8" s="321"/>
      <c r="R8" s="321"/>
      <c r="S8" s="321"/>
      <c r="T8" s="321"/>
      <c r="U8" s="321"/>
      <c r="V8" s="321"/>
      <c r="W8" s="321"/>
      <c r="X8" s="321"/>
      <c r="Y8" s="322"/>
    </row>
    <row r="9" spans="1:25" ht="13.5" thickBot="1" x14ac:dyDescent="0.25">
      <c r="A9" s="323"/>
      <c r="B9" s="324"/>
      <c r="C9" s="325"/>
      <c r="D9" s="326"/>
      <c r="E9" s="311"/>
      <c r="F9" s="311"/>
      <c r="G9" s="311"/>
      <c r="H9" s="311"/>
      <c r="I9" s="311"/>
      <c r="J9" s="311"/>
      <c r="K9" s="311"/>
      <c r="L9" s="311"/>
      <c r="M9" s="311"/>
      <c r="N9" s="311"/>
      <c r="O9" s="311"/>
      <c r="P9" s="311"/>
      <c r="Q9" s="311"/>
      <c r="R9" s="311"/>
      <c r="S9" s="311"/>
      <c r="T9" s="311"/>
      <c r="U9" s="311"/>
      <c r="V9" s="311"/>
      <c r="W9" s="311"/>
      <c r="X9" s="311"/>
      <c r="Y9" s="327"/>
    </row>
    <row r="10" spans="1:25" ht="26.25" thickBot="1" x14ac:dyDescent="0.25">
      <c r="A10" s="330" t="s">
        <v>699</v>
      </c>
      <c r="B10" s="331" t="s">
        <v>700</v>
      </c>
      <c r="C10" s="332" t="s">
        <v>701</v>
      </c>
      <c r="D10" s="333" t="s">
        <v>702</v>
      </c>
    </row>
    <row r="11" spans="1:25" s="335" customFormat="1" x14ac:dyDescent="0.2">
      <c r="A11" s="1303" t="s">
        <v>735</v>
      </c>
      <c r="B11" s="336" t="s">
        <v>736</v>
      </c>
      <c r="C11" s="337" t="s">
        <v>737</v>
      </c>
      <c r="D11" s="337"/>
      <c r="E11" s="334"/>
    </row>
    <row r="12" spans="1:25" x14ac:dyDescent="0.2">
      <c r="A12" s="1304"/>
      <c r="B12" s="338" t="s">
        <v>738</v>
      </c>
      <c r="C12" s="339" t="s">
        <v>703</v>
      </c>
      <c r="D12" s="339"/>
    </row>
    <row r="13" spans="1:25" ht="123" customHeight="1" x14ac:dyDescent="0.2">
      <c r="A13" s="1304"/>
      <c r="B13" s="338" t="s">
        <v>739</v>
      </c>
      <c r="C13" s="412" t="s">
        <v>1051</v>
      </c>
      <c r="D13" s="340"/>
    </row>
    <row r="14" spans="1:25" x14ac:dyDescent="0.2">
      <c r="A14" s="1304"/>
      <c r="B14" s="338" t="s">
        <v>740</v>
      </c>
      <c r="C14" s="341"/>
      <c r="D14" s="341"/>
    </row>
    <row r="15" spans="1:25" ht="51" x14ac:dyDescent="0.2">
      <c r="A15" s="1304"/>
      <c r="B15" s="342" t="s">
        <v>741</v>
      </c>
      <c r="C15" s="341"/>
      <c r="D15" s="341"/>
    </row>
    <row r="16" spans="1:25" x14ac:dyDescent="0.2">
      <c r="A16" s="1304"/>
      <c r="B16" s="343"/>
      <c r="C16" s="341"/>
      <c r="D16" s="341"/>
    </row>
    <row r="17" spans="1:4" x14ac:dyDescent="0.2">
      <c r="A17" s="1304"/>
      <c r="B17" s="344" t="s">
        <v>742</v>
      </c>
      <c r="C17" s="341"/>
      <c r="D17" s="341"/>
    </row>
    <row r="18" spans="1:4" x14ac:dyDescent="0.2">
      <c r="A18" s="1304"/>
      <c r="B18" s="342" t="s">
        <v>703</v>
      </c>
      <c r="C18" s="341"/>
      <c r="D18" s="341"/>
    </row>
    <row r="19" spans="1:4" ht="76.5" x14ac:dyDescent="0.2">
      <c r="A19" s="1304"/>
      <c r="B19" s="338" t="s">
        <v>743</v>
      </c>
      <c r="C19" s="341"/>
      <c r="D19" s="341"/>
    </row>
    <row r="20" spans="1:4" ht="26.25" thickBot="1" x14ac:dyDescent="0.25">
      <c r="A20" s="1305"/>
      <c r="B20" s="345" t="s">
        <v>744</v>
      </c>
      <c r="C20" s="346"/>
      <c r="D20" s="346"/>
    </row>
    <row r="21" spans="1:4" x14ac:dyDescent="0.2">
      <c r="B21" s="348" t="s">
        <v>703</v>
      </c>
    </row>
    <row r="22" spans="1:4" ht="13.5" thickBot="1" x14ac:dyDescent="0.25">
      <c r="A22" s="349" t="s">
        <v>703</v>
      </c>
    </row>
    <row r="23" spans="1:4" x14ac:dyDescent="0.2">
      <c r="A23" s="1303" t="s">
        <v>745</v>
      </c>
      <c r="B23" s="336" t="s">
        <v>746</v>
      </c>
      <c r="C23" s="337" t="s">
        <v>747</v>
      </c>
      <c r="D23" s="337"/>
    </row>
    <row r="24" spans="1:4" x14ac:dyDescent="0.2">
      <c r="A24" s="1304"/>
      <c r="B24" s="338" t="s">
        <v>748</v>
      </c>
      <c r="C24" s="339" t="s">
        <v>703</v>
      </c>
      <c r="D24" s="339"/>
    </row>
    <row r="25" spans="1:4" x14ac:dyDescent="0.2">
      <c r="A25" s="1304"/>
      <c r="B25" s="338" t="s">
        <v>739</v>
      </c>
      <c r="C25" s="340" t="s">
        <v>749</v>
      </c>
      <c r="D25" s="340"/>
    </row>
    <row r="26" spans="1:4" ht="51" x14ac:dyDescent="0.2">
      <c r="A26" s="1304"/>
      <c r="B26" s="338" t="s">
        <v>750</v>
      </c>
      <c r="C26" s="340" t="s">
        <v>751</v>
      </c>
      <c r="D26" s="340"/>
    </row>
    <row r="27" spans="1:4" ht="38.25" x14ac:dyDescent="0.2">
      <c r="A27" s="1304"/>
      <c r="B27" s="338" t="s">
        <v>752</v>
      </c>
      <c r="C27" s="340" t="s">
        <v>1052</v>
      </c>
      <c r="D27" s="340"/>
    </row>
    <row r="28" spans="1:4" x14ac:dyDescent="0.2">
      <c r="A28" s="1304"/>
      <c r="B28" s="344" t="s">
        <v>742</v>
      </c>
      <c r="C28" s="340" t="s">
        <v>753</v>
      </c>
      <c r="D28" s="340"/>
    </row>
    <row r="29" spans="1:4" x14ac:dyDescent="0.2">
      <c r="A29" s="1304"/>
      <c r="B29" s="342" t="s">
        <v>703</v>
      </c>
      <c r="C29" s="340" t="s">
        <v>754</v>
      </c>
      <c r="D29" s="340"/>
    </row>
    <row r="30" spans="1:4" ht="63.75" x14ac:dyDescent="0.2">
      <c r="A30" s="1304"/>
      <c r="B30" s="338" t="s">
        <v>755</v>
      </c>
      <c r="C30" s="340" t="s">
        <v>756</v>
      </c>
      <c r="D30" s="340"/>
    </row>
    <row r="31" spans="1:4" ht="25.5" x14ac:dyDescent="0.2">
      <c r="A31" s="1304"/>
      <c r="B31" s="338" t="s">
        <v>757</v>
      </c>
      <c r="C31" s="340" t="s">
        <v>758</v>
      </c>
      <c r="D31" s="340"/>
    </row>
    <row r="32" spans="1:4" ht="16.5" x14ac:dyDescent="0.2">
      <c r="A32" s="1304"/>
      <c r="B32" s="338" t="s">
        <v>759</v>
      </c>
      <c r="C32" s="413" t="s">
        <v>760</v>
      </c>
      <c r="D32" s="341"/>
    </row>
    <row r="33" spans="1:4" ht="83.25" thickBot="1" x14ac:dyDescent="0.25">
      <c r="A33" s="1305"/>
      <c r="B33" s="345" t="s">
        <v>761</v>
      </c>
      <c r="C33" s="414" t="s">
        <v>1053</v>
      </c>
      <c r="D33" s="346"/>
    </row>
    <row r="34" spans="1:4" ht="33" x14ac:dyDescent="0.2">
      <c r="C34" s="413" t="s">
        <v>1054</v>
      </c>
    </row>
    <row r="35" spans="1:4" ht="13.5" thickBot="1" x14ac:dyDescent="0.25">
      <c r="A35" s="350" t="s">
        <v>703</v>
      </c>
    </row>
    <row r="36" spans="1:4" x14ac:dyDescent="0.2">
      <c r="A36" s="1303" t="s">
        <v>762</v>
      </c>
      <c r="B36" s="336" t="s">
        <v>763</v>
      </c>
      <c r="C36" s="337" t="s">
        <v>747</v>
      </c>
      <c r="D36" s="337"/>
    </row>
    <row r="37" spans="1:4" x14ac:dyDescent="0.2">
      <c r="A37" s="1304"/>
      <c r="B37" s="338" t="s">
        <v>764</v>
      </c>
      <c r="C37" s="339" t="s">
        <v>703</v>
      </c>
      <c r="D37" s="339"/>
    </row>
    <row r="38" spans="1:4" x14ac:dyDescent="0.2">
      <c r="A38" s="1304"/>
      <c r="B38" s="338" t="s">
        <v>765</v>
      </c>
      <c r="C38" s="340" t="s">
        <v>766</v>
      </c>
      <c r="D38" s="340"/>
    </row>
    <row r="39" spans="1:4" ht="51" x14ac:dyDescent="0.2">
      <c r="A39" s="1304"/>
      <c r="B39" s="338" t="s">
        <v>767</v>
      </c>
      <c r="C39" s="339" t="s">
        <v>768</v>
      </c>
      <c r="D39" s="339"/>
    </row>
    <row r="40" spans="1:4" x14ac:dyDescent="0.2">
      <c r="A40" s="1304"/>
      <c r="B40" s="342" t="s">
        <v>703</v>
      </c>
      <c r="C40" s="339" t="s">
        <v>769</v>
      </c>
      <c r="D40" s="339"/>
    </row>
    <row r="41" spans="1:4" x14ac:dyDescent="0.2">
      <c r="A41" s="1304"/>
      <c r="B41" s="338" t="s">
        <v>740</v>
      </c>
      <c r="C41" s="339" t="s">
        <v>770</v>
      </c>
      <c r="D41" s="339"/>
    </row>
    <row r="42" spans="1:4" ht="16.5" x14ac:dyDescent="0.2">
      <c r="A42" s="1304"/>
      <c r="B42" s="351" t="s">
        <v>703</v>
      </c>
      <c r="C42" s="413" t="s">
        <v>771</v>
      </c>
      <c r="D42" s="341"/>
    </row>
    <row r="43" spans="1:4" ht="82.5" x14ac:dyDescent="0.3">
      <c r="A43" s="1304"/>
      <c r="B43" s="344" t="s">
        <v>742</v>
      </c>
      <c r="C43" s="415" t="s">
        <v>772</v>
      </c>
      <c r="D43" s="341"/>
    </row>
    <row r="44" spans="1:4" ht="28.5" customHeight="1" x14ac:dyDescent="0.2">
      <c r="A44" s="1304"/>
      <c r="B44" s="342" t="s">
        <v>703</v>
      </c>
      <c r="C44" s="413" t="s">
        <v>773</v>
      </c>
      <c r="D44" s="341"/>
    </row>
    <row r="45" spans="1:4" ht="350.25" customHeight="1" thickBot="1" x14ac:dyDescent="0.35">
      <c r="A45" s="1305"/>
      <c r="B45" s="345" t="s">
        <v>774</v>
      </c>
      <c r="C45" s="415" t="s">
        <v>1055</v>
      </c>
      <c r="D45" s="346"/>
    </row>
    <row r="47" spans="1:4" ht="13.5" thickBot="1" x14ac:dyDescent="0.25">
      <c r="A47" s="350" t="s">
        <v>703</v>
      </c>
    </row>
    <row r="48" spans="1:4" x14ac:dyDescent="0.2">
      <c r="A48" s="1303" t="s">
        <v>775</v>
      </c>
      <c r="B48" s="336" t="s">
        <v>776</v>
      </c>
      <c r="C48" s="337" t="s">
        <v>747</v>
      </c>
      <c r="D48" s="337"/>
    </row>
    <row r="49" spans="1:4" x14ac:dyDescent="0.2">
      <c r="A49" s="1304"/>
      <c r="B49" s="338" t="s">
        <v>777</v>
      </c>
      <c r="C49" s="339" t="s">
        <v>703</v>
      </c>
      <c r="D49" s="339"/>
    </row>
    <row r="50" spans="1:4" x14ac:dyDescent="0.2">
      <c r="A50" s="1304"/>
      <c r="B50" s="338" t="s">
        <v>765</v>
      </c>
      <c r="C50" s="340" t="s">
        <v>778</v>
      </c>
      <c r="D50" s="340"/>
    </row>
    <row r="51" spans="1:4" ht="63.75" x14ac:dyDescent="0.2">
      <c r="A51" s="1304"/>
      <c r="B51" s="338" t="s">
        <v>779</v>
      </c>
      <c r="C51" s="413" t="s">
        <v>780</v>
      </c>
      <c r="D51" s="341"/>
    </row>
    <row r="52" spans="1:4" ht="16.5" x14ac:dyDescent="0.2">
      <c r="A52" s="1304"/>
      <c r="B52" s="338" t="s">
        <v>781</v>
      </c>
      <c r="C52" s="413" t="s">
        <v>782</v>
      </c>
      <c r="D52" s="341"/>
    </row>
    <row r="53" spans="1:4" ht="16.5" x14ac:dyDescent="0.2">
      <c r="A53" s="1304"/>
      <c r="B53" s="351" t="s">
        <v>703</v>
      </c>
      <c r="C53" s="413" t="s">
        <v>783</v>
      </c>
      <c r="D53" s="341"/>
    </row>
    <row r="54" spans="1:4" ht="16.5" x14ac:dyDescent="0.2">
      <c r="A54" s="1304"/>
      <c r="B54" s="344" t="s">
        <v>742</v>
      </c>
      <c r="C54" s="413" t="s">
        <v>784</v>
      </c>
      <c r="D54" s="341"/>
    </row>
    <row r="55" spans="1:4" ht="16.5" x14ac:dyDescent="0.2">
      <c r="A55" s="1304"/>
      <c r="B55" s="342" t="s">
        <v>703</v>
      </c>
      <c r="C55" s="413" t="s">
        <v>785</v>
      </c>
      <c r="D55" s="341"/>
    </row>
    <row r="56" spans="1:4" ht="90" customHeight="1" thickBot="1" x14ac:dyDescent="0.25">
      <c r="A56" s="1305"/>
      <c r="B56" s="345" t="s">
        <v>786</v>
      </c>
      <c r="C56" s="540" t="s">
        <v>1056</v>
      </c>
      <c r="D56" s="346"/>
    </row>
    <row r="57" spans="1:4" ht="16.5" x14ac:dyDescent="0.3">
      <c r="C57" s="417" t="s">
        <v>787</v>
      </c>
    </row>
    <row r="58" spans="1:4" ht="16.5" x14ac:dyDescent="0.3">
      <c r="C58" s="417" t="s">
        <v>788</v>
      </c>
    </row>
    <row r="59" spans="1:4" ht="16.5" x14ac:dyDescent="0.3">
      <c r="C59" s="417"/>
    </row>
    <row r="60" spans="1:4" ht="13.5" thickBot="1" x14ac:dyDescent="0.25">
      <c r="A60" s="350" t="s">
        <v>703</v>
      </c>
    </row>
    <row r="61" spans="1:4" x14ac:dyDescent="0.2">
      <c r="A61" s="1303" t="s">
        <v>789</v>
      </c>
      <c r="B61" s="336" t="s">
        <v>790</v>
      </c>
      <c r="C61" s="352" t="s">
        <v>747</v>
      </c>
      <c r="D61" s="352"/>
    </row>
    <row r="62" spans="1:4" x14ac:dyDescent="0.2">
      <c r="A62" s="1304"/>
      <c r="B62" s="338" t="s">
        <v>791</v>
      </c>
      <c r="C62" s="353" t="s">
        <v>703</v>
      </c>
      <c r="D62" s="353"/>
    </row>
    <row r="63" spans="1:4" x14ac:dyDescent="0.2">
      <c r="A63" s="1304"/>
      <c r="B63" s="338" t="s">
        <v>765</v>
      </c>
      <c r="C63" s="353" t="s">
        <v>792</v>
      </c>
      <c r="D63" s="353"/>
    </row>
    <row r="64" spans="1:4" ht="51" x14ac:dyDescent="0.2">
      <c r="A64" s="1304"/>
      <c r="B64" s="338" t="s">
        <v>793</v>
      </c>
      <c r="C64" s="353" t="s">
        <v>794</v>
      </c>
      <c r="D64" s="353"/>
    </row>
    <row r="65" spans="1:4" ht="16.5" x14ac:dyDescent="0.2">
      <c r="A65" s="1304"/>
      <c r="B65" s="342" t="s">
        <v>795</v>
      </c>
      <c r="C65" s="413" t="s">
        <v>796</v>
      </c>
      <c r="D65" s="341"/>
    </row>
    <row r="66" spans="1:4" ht="16.5" x14ac:dyDescent="0.2">
      <c r="A66" s="1304"/>
      <c r="B66" s="351" t="s">
        <v>703</v>
      </c>
      <c r="C66" s="413" t="s">
        <v>797</v>
      </c>
      <c r="D66" s="341"/>
    </row>
    <row r="67" spans="1:4" ht="16.5" x14ac:dyDescent="0.2">
      <c r="A67" s="1304"/>
      <c r="B67" s="351" t="s">
        <v>742</v>
      </c>
      <c r="C67" s="413" t="s">
        <v>798</v>
      </c>
      <c r="D67" s="341"/>
    </row>
    <row r="68" spans="1:4" ht="16.5" x14ac:dyDescent="0.2">
      <c r="A68" s="1304"/>
      <c r="B68" s="342" t="s">
        <v>703</v>
      </c>
      <c r="C68" s="413" t="s">
        <v>799</v>
      </c>
      <c r="D68" s="341"/>
    </row>
    <row r="69" spans="1:4" ht="166.5" customHeight="1" thickBot="1" x14ac:dyDescent="0.25">
      <c r="A69" s="1305"/>
      <c r="B69" s="345" t="s">
        <v>800</v>
      </c>
      <c r="C69" s="413" t="s">
        <v>1057</v>
      </c>
      <c r="D69" s="346"/>
    </row>
    <row r="70" spans="1:4" ht="16.5" x14ac:dyDescent="0.2">
      <c r="C70" s="413"/>
    </row>
    <row r="71" spans="1:4" ht="16.5" x14ac:dyDescent="0.2">
      <c r="A71" s="349" t="s">
        <v>703</v>
      </c>
      <c r="C71" s="414"/>
    </row>
    <row r="72" spans="1:4" ht="17.25" thickBot="1" x14ac:dyDescent="0.35">
      <c r="A72" s="349"/>
      <c r="C72" s="417"/>
    </row>
    <row r="73" spans="1:4" x14ac:dyDescent="0.2">
      <c r="A73" s="1314" t="s">
        <v>801</v>
      </c>
      <c r="B73" s="354" t="s">
        <v>802</v>
      </c>
      <c r="D73" s="337"/>
    </row>
    <row r="74" spans="1:4" ht="16.5" x14ac:dyDescent="0.3">
      <c r="A74" s="1315"/>
      <c r="B74" s="342"/>
      <c r="C74" s="417"/>
      <c r="D74" s="418"/>
    </row>
    <row r="75" spans="1:4" x14ac:dyDescent="0.2">
      <c r="A75" s="1315"/>
      <c r="B75" s="342" t="s">
        <v>803</v>
      </c>
      <c r="C75" s="339" t="s">
        <v>703</v>
      </c>
      <c r="D75" s="339"/>
    </row>
    <row r="76" spans="1:4" ht="38.25" x14ac:dyDescent="0.2">
      <c r="A76" s="1315"/>
      <c r="B76" s="342" t="s">
        <v>804</v>
      </c>
      <c r="C76" s="340" t="s">
        <v>805</v>
      </c>
      <c r="D76" s="340"/>
    </row>
    <row r="77" spans="1:4" x14ac:dyDescent="0.2">
      <c r="A77" s="1315"/>
      <c r="B77" s="342" t="s">
        <v>765</v>
      </c>
      <c r="C77" s="340" t="s">
        <v>806</v>
      </c>
      <c r="D77" s="340"/>
    </row>
    <row r="78" spans="1:4" ht="51" x14ac:dyDescent="0.2">
      <c r="A78" s="1315"/>
      <c r="B78" s="338" t="s">
        <v>807</v>
      </c>
      <c r="C78" s="340" t="s">
        <v>808</v>
      </c>
      <c r="D78" s="340"/>
    </row>
    <row r="79" spans="1:4" ht="16.5" x14ac:dyDescent="0.2">
      <c r="A79" s="1315"/>
      <c r="B79" s="342" t="s">
        <v>809</v>
      </c>
      <c r="C79" s="413" t="s">
        <v>810</v>
      </c>
      <c r="D79" s="341"/>
    </row>
    <row r="80" spans="1:4" ht="33" x14ac:dyDescent="0.2">
      <c r="A80" s="1315"/>
      <c r="B80" s="351" t="s">
        <v>703</v>
      </c>
      <c r="C80" s="413" t="s">
        <v>811</v>
      </c>
      <c r="D80" s="341"/>
    </row>
    <row r="81" spans="1:4" ht="16.5" x14ac:dyDescent="0.3">
      <c r="A81" s="1315"/>
      <c r="B81" s="344" t="s">
        <v>742</v>
      </c>
      <c r="C81" s="416" t="s">
        <v>812</v>
      </c>
      <c r="D81" s="341"/>
    </row>
    <row r="82" spans="1:4" ht="216.75" x14ac:dyDescent="0.2">
      <c r="A82" s="1315"/>
      <c r="B82" s="351" t="s">
        <v>703</v>
      </c>
      <c r="C82" s="421" t="s">
        <v>1058</v>
      </c>
      <c r="D82" s="341"/>
    </row>
    <row r="83" spans="1:4" ht="64.5" thickBot="1" x14ac:dyDescent="0.25">
      <c r="A83" s="1316"/>
      <c r="B83" s="345" t="s">
        <v>813</v>
      </c>
      <c r="C83" s="346"/>
      <c r="D83" s="346"/>
    </row>
    <row r="85" spans="1:4" ht="13.5" thickBot="1" x14ac:dyDescent="0.25">
      <c r="A85" s="349" t="s">
        <v>703</v>
      </c>
    </row>
    <row r="86" spans="1:4" x14ac:dyDescent="0.2">
      <c r="A86" s="1303" t="s">
        <v>814</v>
      </c>
      <c r="B86" s="336" t="s">
        <v>790</v>
      </c>
      <c r="C86" s="337" t="s">
        <v>747</v>
      </c>
      <c r="D86" s="337"/>
    </row>
    <row r="87" spans="1:4" ht="25.5" x14ac:dyDescent="0.2">
      <c r="A87" s="1304"/>
      <c r="B87" s="338" t="s">
        <v>815</v>
      </c>
      <c r="C87" s="340" t="s">
        <v>816</v>
      </c>
      <c r="D87" s="340"/>
    </row>
    <row r="88" spans="1:4" x14ac:dyDescent="0.2">
      <c r="A88" s="1304"/>
      <c r="B88" s="338" t="s">
        <v>765</v>
      </c>
      <c r="C88" s="340" t="s">
        <v>817</v>
      </c>
      <c r="D88" s="340"/>
    </row>
    <row r="89" spans="1:4" ht="114.75" customHeight="1" x14ac:dyDescent="0.2">
      <c r="A89" s="1304"/>
      <c r="B89" s="338" t="s">
        <v>818</v>
      </c>
      <c r="C89" s="412" t="s">
        <v>819</v>
      </c>
      <c r="D89" s="340"/>
    </row>
    <row r="90" spans="1:4" ht="16.5" x14ac:dyDescent="0.2">
      <c r="A90" s="1304"/>
      <c r="B90" s="351" t="s">
        <v>703</v>
      </c>
      <c r="C90" s="414" t="s">
        <v>820</v>
      </c>
      <c r="D90" s="341"/>
    </row>
    <row r="91" spans="1:4" ht="17.25" thickBot="1" x14ac:dyDescent="0.25">
      <c r="A91" s="1304"/>
      <c r="B91" s="344" t="s">
        <v>742</v>
      </c>
      <c r="C91" s="413" t="s">
        <v>821</v>
      </c>
      <c r="D91" s="341"/>
    </row>
    <row r="92" spans="1:4" ht="347.25" thickBot="1" x14ac:dyDescent="0.35">
      <c r="A92" s="1304"/>
      <c r="B92" s="351" t="s">
        <v>703</v>
      </c>
      <c r="C92" s="541" t="s">
        <v>1059</v>
      </c>
      <c r="D92" s="341"/>
    </row>
    <row r="93" spans="1:4" ht="77.25" thickBot="1" x14ac:dyDescent="0.25">
      <c r="A93" s="1305"/>
      <c r="B93" s="345" t="s">
        <v>822</v>
      </c>
      <c r="C93" s="346"/>
      <c r="D93" s="346"/>
    </row>
    <row r="94" spans="1:4" ht="409.6" thickBot="1" x14ac:dyDescent="0.25">
      <c r="A94" s="542" t="s">
        <v>1060</v>
      </c>
      <c r="B94" s="328" t="s">
        <v>1061</v>
      </c>
      <c r="C94" s="328" t="s">
        <v>1062</v>
      </c>
    </row>
    <row r="95" spans="1:4" x14ac:dyDescent="0.2">
      <c r="A95" s="1303" t="s">
        <v>1063</v>
      </c>
      <c r="B95" s="336" t="s">
        <v>823</v>
      </c>
      <c r="C95" s="337" t="s">
        <v>737</v>
      </c>
      <c r="D95" s="337"/>
    </row>
    <row r="96" spans="1:4" x14ac:dyDescent="0.2">
      <c r="A96" s="1304"/>
      <c r="B96" s="338" t="s">
        <v>824</v>
      </c>
      <c r="C96" s="339" t="s">
        <v>703</v>
      </c>
      <c r="D96" s="339"/>
    </row>
    <row r="97" spans="1:4" x14ac:dyDescent="0.2">
      <c r="A97" s="1304"/>
      <c r="B97" s="338" t="s">
        <v>825</v>
      </c>
      <c r="C97" s="340" t="s">
        <v>826</v>
      </c>
      <c r="D97" s="340"/>
    </row>
    <row r="98" spans="1:4" ht="63.75" x14ac:dyDescent="0.2">
      <c r="A98" s="1304"/>
      <c r="B98" s="338" t="s">
        <v>827</v>
      </c>
      <c r="C98" s="340" t="s">
        <v>828</v>
      </c>
      <c r="D98" s="340"/>
    </row>
    <row r="99" spans="1:4" ht="16.5" x14ac:dyDescent="0.2">
      <c r="A99" s="1304"/>
      <c r="B99" s="338" t="s">
        <v>829</v>
      </c>
      <c r="C99" s="419" t="s">
        <v>830</v>
      </c>
      <c r="D99" s="341"/>
    </row>
    <row r="100" spans="1:4" ht="16.5" x14ac:dyDescent="0.2">
      <c r="A100" s="1304"/>
      <c r="B100" s="351" t="s">
        <v>703</v>
      </c>
      <c r="C100" s="420" t="s">
        <v>831</v>
      </c>
      <c r="D100" s="341"/>
    </row>
    <row r="101" spans="1:4" ht="16.5" x14ac:dyDescent="0.2">
      <c r="A101" s="1304"/>
      <c r="B101" s="351" t="s">
        <v>832</v>
      </c>
      <c r="C101" s="414" t="s">
        <v>833</v>
      </c>
      <c r="D101" s="341"/>
    </row>
    <row r="102" spans="1:4" ht="231" x14ac:dyDescent="0.3">
      <c r="A102" s="1304"/>
      <c r="B102" s="351" t="s">
        <v>1064</v>
      </c>
      <c r="C102" s="415" t="s">
        <v>1065</v>
      </c>
      <c r="D102" s="341"/>
    </row>
    <row r="103" spans="1:4" ht="51" x14ac:dyDescent="0.2">
      <c r="A103" s="1304"/>
      <c r="B103" s="338" t="s">
        <v>834</v>
      </c>
      <c r="C103" s="341"/>
      <c r="D103" s="341"/>
    </row>
    <row r="104" spans="1:4" ht="102.75" thickBot="1" x14ac:dyDescent="0.25">
      <c r="A104" s="1305"/>
      <c r="B104" s="345" t="s">
        <v>835</v>
      </c>
      <c r="C104" s="346"/>
      <c r="D104" s="346"/>
    </row>
    <row r="105" spans="1:4" ht="319.5" thickBot="1" x14ac:dyDescent="0.25">
      <c r="A105" s="542" t="s">
        <v>1066</v>
      </c>
      <c r="B105" s="328" t="s">
        <v>1067</v>
      </c>
      <c r="C105" s="328" t="s">
        <v>1068</v>
      </c>
    </row>
    <row r="106" spans="1:4" x14ac:dyDescent="0.2">
      <c r="A106" s="1303" t="s">
        <v>836</v>
      </c>
      <c r="B106" s="336" t="s">
        <v>837</v>
      </c>
      <c r="C106" s="337" t="s">
        <v>747</v>
      </c>
      <c r="D106" s="337"/>
    </row>
    <row r="107" spans="1:4" x14ac:dyDescent="0.2">
      <c r="A107" s="1304"/>
      <c r="B107" s="338" t="s">
        <v>838</v>
      </c>
      <c r="C107" s="339" t="s">
        <v>703</v>
      </c>
      <c r="D107" s="339"/>
    </row>
    <row r="108" spans="1:4" x14ac:dyDescent="0.2">
      <c r="A108" s="1304"/>
      <c r="B108" s="338" t="s">
        <v>825</v>
      </c>
      <c r="C108" s="340" t="s">
        <v>839</v>
      </c>
      <c r="D108" s="340"/>
    </row>
    <row r="109" spans="1:4" ht="318.75" x14ac:dyDescent="0.2">
      <c r="A109" s="1304"/>
      <c r="B109" s="338" t="s">
        <v>840</v>
      </c>
      <c r="C109" s="412" t="s">
        <v>1069</v>
      </c>
      <c r="D109" s="340"/>
    </row>
    <row r="110" spans="1:4" x14ac:dyDescent="0.2">
      <c r="A110" s="1304"/>
      <c r="B110" s="338" t="s">
        <v>841</v>
      </c>
      <c r="C110" s="341"/>
      <c r="D110" s="341"/>
    </row>
    <row r="111" spans="1:4" x14ac:dyDescent="0.2">
      <c r="A111" s="1304"/>
      <c r="B111" s="351" t="s">
        <v>703</v>
      </c>
      <c r="C111" s="341"/>
      <c r="D111" s="341"/>
    </row>
    <row r="112" spans="1:4" x14ac:dyDescent="0.2">
      <c r="A112" s="1304"/>
      <c r="B112" s="344" t="s">
        <v>742</v>
      </c>
      <c r="C112" s="341"/>
      <c r="D112" s="341"/>
    </row>
    <row r="113" spans="1:4" x14ac:dyDescent="0.2">
      <c r="A113" s="1304"/>
      <c r="B113" s="351" t="s">
        <v>703</v>
      </c>
      <c r="C113" s="341"/>
      <c r="D113" s="341"/>
    </row>
    <row r="114" spans="1:4" ht="51.75" thickBot="1" x14ac:dyDescent="0.25">
      <c r="A114" s="1304"/>
      <c r="B114" s="345" t="s">
        <v>842</v>
      </c>
      <c r="C114" s="346"/>
      <c r="D114" s="346"/>
    </row>
    <row r="115" spans="1:4" ht="409.6" thickBot="1" x14ac:dyDescent="0.25">
      <c r="A115" s="543" t="s">
        <v>1070</v>
      </c>
      <c r="B115" s="328" t="s">
        <v>1071</v>
      </c>
      <c r="C115" s="328" t="s">
        <v>1072</v>
      </c>
    </row>
    <row r="116" spans="1:4" ht="23.25" x14ac:dyDescent="0.2">
      <c r="A116" s="355"/>
    </row>
    <row r="117" spans="1:4" ht="13.5" thickBot="1" x14ac:dyDescent="0.25">
      <c r="A117" s="349"/>
    </row>
    <row r="118" spans="1:4" x14ac:dyDescent="0.2">
      <c r="A118" s="1303" t="s">
        <v>843</v>
      </c>
      <c r="B118" s="336" t="s">
        <v>844</v>
      </c>
      <c r="C118" s="337" t="s">
        <v>845</v>
      </c>
      <c r="D118" s="337"/>
    </row>
    <row r="119" spans="1:4" x14ac:dyDescent="0.2">
      <c r="A119" s="1304"/>
      <c r="B119" s="338" t="s">
        <v>846</v>
      </c>
      <c r="C119" s="339" t="s">
        <v>703</v>
      </c>
      <c r="D119" s="339"/>
    </row>
    <row r="120" spans="1:4" x14ac:dyDescent="0.2">
      <c r="A120" s="1304"/>
      <c r="B120" s="338" t="s">
        <v>847</v>
      </c>
      <c r="C120" s="340" t="s">
        <v>828</v>
      </c>
      <c r="D120" s="340"/>
    </row>
    <row r="121" spans="1:4" ht="38.25" x14ac:dyDescent="0.2">
      <c r="A121" s="1304"/>
      <c r="B121" s="338" t="s">
        <v>848</v>
      </c>
      <c r="C121" s="341" t="s">
        <v>849</v>
      </c>
      <c r="D121" s="341"/>
    </row>
    <row r="122" spans="1:4" ht="38.25" x14ac:dyDescent="0.2">
      <c r="A122" s="1304"/>
      <c r="B122" s="338" t="s">
        <v>850</v>
      </c>
      <c r="C122" s="421" t="s">
        <v>1073</v>
      </c>
      <c r="D122" s="341"/>
    </row>
    <row r="123" spans="1:4" x14ac:dyDescent="0.2">
      <c r="A123" s="1304"/>
      <c r="B123" s="351" t="s">
        <v>703</v>
      </c>
      <c r="C123" s="341"/>
      <c r="D123" s="341"/>
    </row>
    <row r="124" spans="1:4" x14ac:dyDescent="0.2">
      <c r="A124" s="1304"/>
      <c r="B124" s="344" t="s">
        <v>851</v>
      </c>
      <c r="C124" s="341"/>
      <c r="D124" s="341"/>
    </row>
    <row r="125" spans="1:4" ht="63.75" x14ac:dyDescent="0.2">
      <c r="A125" s="1304"/>
      <c r="B125" s="338" t="s">
        <v>852</v>
      </c>
      <c r="C125" s="341"/>
      <c r="D125" s="341"/>
    </row>
    <row r="126" spans="1:4" ht="13.5" thickBot="1" x14ac:dyDescent="0.25">
      <c r="A126" s="1305"/>
      <c r="B126" s="345" t="s">
        <v>853</v>
      </c>
      <c r="C126" s="346"/>
      <c r="D126" s="346"/>
    </row>
    <row r="127" spans="1:4" x14ac:dyDescent="0.2">
      <c r="A127" s="542"/>
    </row>
    <row r="128" spans="1:4" ht="13.5" thickBot="1" x14ac:dyDescent="0.25">
      <c r="A128" s="350" t="s">
        <v>703</v>
      </c>
    </row>
    <row r="129" spans="1:4" x14ac:dyDescent="0.2">
      <c r="A129" s="1303" t="s">
        <v>854</v>
      </c>
      <c r="B129" s="336" t="s">
        <v>823</v>
      </c>
      <c r="C129" s="337" t="s">
        <v>845</v>
      </c>
      <c r="D129" s="337"/>
    </row>
    <row r="130" spans="1:4" x14ac:dyDescent="0.2">
      <c r="A130" s="1304"/>
      <c r="B130" s="338" t="s">
        <v>855</v>
      </c>
      <c r="C130" s="339" t="s">
        <v>703</v>
      </c>
      <c r="D130" s="339"/>
    </row>
    <row r="131" spans="1:4" x14ac:dyDescent="0.2">
      <c r="A131" s="1304"/>
      <c r="B131" s="338" t="s">
        <v>856</v>
      </c>
      <c r="C131" s="340" t="s">
        <v>857</v>
      </c>
      <c r="D131" s="340"/>
    </row>
    <row r="132" spans="1:4" ht="102" x14ac:dyDescent="0.2">
      <c r="A132" s="1304"/>
      <c r="B132" s="342" t="s">
        <v>858</v>
      </c>
      <c r="C132" s="412" t="s">
        <v>859</v>
      </c>
      <c r="D132" s="340"/>
    </row>
    <row r="133" spans="1:4" ht="38.25" x14ac:dyDescent="0.2">
      <c r="A133" s="1304"/>
      <c r="B133" s="338" t="s">
        <v>860</v>
      </c>
      <c r="C133" s="421" t="s">
        <v>861</v>
      </c>
      <c r="D133" s="341"/>
    </row>
    <row r="134" spans="1:4" ht="191.25" x14ac:dyDescent="0.2">
      <c r="A134" s="1304"/>
      <c r="B134" s="351" t="s">
        <v>703</v>
      </c>
      <c r="C134" s="421" t="s">
        <v>1074</v>
      </c>
      <c r="D134" s="341"/>
    </row>
    <row r="135" spans="1:4" x14ac:dyDescent="0.2">
      <c r="A135" s="1304"/>
      <c r="B135" s="344" t="s">
        <v>862</v>
      </c>
      <c r="C135" s="341"/>
      <c r="D135" s="341"/>
    </row>
    <row r="136" spans="1:4" x14ac:dyDescent="0.2">
      <c r="A136" s="1304"/>
      <c r="B136" s="351" t="s">
        <v>703</v>
      </c>
      <c r="C136" s="341"/>
      <c r="D136" s="341"/>
    </row>
    <row r="137" spans="1:4" ht="39" thickBot="1" x14ac:dyDescent="0.25">
      <c r="A137" s="1305"/>
      <c r="B137" s="345" t="s">
        <v>863</v>
      </c>
      <c r="C137" s="346"/>
      <c r="D137" s="346"/>
    </row>
    <row r="139" spans="1:4" ht="23.25" x14ac:dyDescent="0.2">
      <c r="A139" s="355"/>
    </row>
    <row r="140" spans="1:4" ht="13.5" thickBot="1" x14ac:dyDescent="0.25">
      <c r="A140" s="349" t="s">
        <v>703</v>
      </c>
    </row>
    <row r="141" spans="1:4" x14ac:dyDescent="0.2">
      <c r="A141" s="1303" t="s">
        <v>864</v>
      </c>
      <c r="B141" s="336" t="s">
        <v>865</v>
      </c>
      <c r="C141" s="352" t="s">
        <v>866</v>
      </c>
      <c r="D141" s="352"/>
    </row>
    <row r="142" spans="1:4" x14ac:dyDescent="0.2">
      <c r="A142" s="1304"/>
      <c r="B142" s="338" t="s">
        <v>867</v>
      </c>
      <c r="C142" s="353" t="s">
        <v>703</v>
      </c>
      <c r="D142" s="353"/>
    </row>
    <row r="143" spans="1:4" x14ac:dyDescent="0.2">
      <c r="A143" s="1304"/>
      <c r="B143" s="338" t="s">
        <v>803</v>
      </c>
      <c r="C143" s="353" t="s">
        <v>868</v>
      </c>
      <c r="D143" s="353"/>
    </row>
    <row r="144" spans="1:4" ht="76.5" x14ac:dyDescent="0.2">
      <c r="A144" s="1304"/>
      <c r="B144" s="338" t="s">
        <v>846</v>
      </c>
      <c r="C144" s="421" t="s">
        <v>869</v>
      </c>
      <c r="D144" s="341"/>
    </row>
    <row r="145" spans="1:4" ht="306" x14ac:dyDescent="0.2">
      <c r="A145" s="1304"/>
      <c r="B145" s="338" t="s">
        <v>870</v>
      </c>
      <c r="C145" s="421" t="s">
        <v>1075</v>
      </c>
      <c r="D145" s="341"/>
    </row>
    <row r="146" spans="1:4" ht="38.25" x14ac:dyDescent="0.2">
      <c r="A146" s="1304"/>
      <c r="B146" s="342" t="s">
        <v>871</v>
      </c>
      <c r="C146" s="341"/>
      <c r="D146" s="341"/>
    </row>
    <row r="147" spans="1:4" x14ac:dyDescent="0.2">
      <c r="A147" s="1304"/>
      <c r="B147" s="351" t="s">
        <v>703</v>
      </c>
      <c r="C147" s="341"/>
      <c r="D147" s="341"/>
    </row>
    <row r="148" spans="1:4" x14ac:dyDescent="0.2">
      <c r="A148" s="1304"/>
      <c r="B148" s="351" t="s">
        <v>872</v>
      </c>
      <c r="C148" s="341"/>
      <c r="D148" s="341"/>
    </row>
    <row r="149" spans="1:4" x14ac:dyDescent="0.2">
      <c r="A149" s="1304"/>
      <c r="B149" s="342" t="s">
        <v>703</v>
      </c>
      <c r="C149" s="341"/>
      <c r="D149" s="341"/>
    </row>
    <row r="150" spans="1:4" ht="89.25" x14ac:dyDescent="0.2">
      <c r="A150" s="1304"/>
      <c r="B150" s="338" t="s">
        <v>873</v>
      </c>
      <c r="C150" s="341"/>
      <c r="D150" s="341"/>
    </row>
    <row r="151" spans="1:4" ht="51" x14ac:dyDescent="0.2">
      <c r="A151" s="1304"/>
      <c r="B151" s="338" t="s">
        <v>874</v>
      </c>
      <c r="C151" s="341"/>
      <c r="D151" s="341"/>
    </row>
    <row r="152" spans="1:4" ht="51.75" thickBot="1" x14ac:dyDescent="0.25">
      <c r="A152" s="1305"/>
      <c r="B152" s="345" t="s">
        <v>875</v>
      </c>
      <c r="C152" s="346"/>
      <c r="D152" s="346"/>
    </row>
    <row r="154" spans="1:4" ht="13.5" thickBot="1" x14ac:dyDescent="0.25">
      <c r="A154" s="349" t="s">
        <v>703</v>
      </c>
    </row>
    <row r="155" spans="1:4" ht="12.75" customHeight="1" x14ac:dyDescent="0.2">
      <c r="A155" s="1314" t="s">
        <v>876</v>
      </c>
      <c r="B155" s="354" t="s">
        <v>802</v>
      </c>
      <c r="C155" s="356" t="s">
        <v>845</v>
      </c>
      <c r="D155" s="356"/>
    </row>
    <row r="156" spans="1:4" x14ac:dyDescent="0.2">
      <c r="A156" s="1315"/>
      <c r="B156" s="342" t="s">
        <v>803</v>
      </c>
      <c r="C156" s="339" t="s">
        <v>703</v>
      </c>
      <c r="D156" s="339"/>
    </row>
    <row r="157" spans="1:4" x14ac:dyDescent="0.2">
      <c r="A157" s="1315"/>
      <c r="B157" s="342" t="s">
        <v>877</v>
      </c>
      <c r="C157" s="340" t="s">
        <v>878</v>
      </c>
      <c r="D157" s="340"/>
    </row>
    <row r="158" spans="1:4" ht="127.5" x14ac:dyDescent="0.2">
      <c r="A158" s="1315"/>
      <c r="B158" s="342" t="s">
        <v>765</v>
      </c>
      <c r="C158" s="421" t="s">
        <v>879</v>
      </c>
      <c r="D158" s="341"/>
    </row>
    <row r="159" spans="1:4" ht="25.5" x14ac:dyDescent="0.2">
      <c r="A159" s="1315"/>
      <c r="B159" s="342" t="s">
        <v>880</v>
      </c>
      <c r="C159" s="421" t="s">
        <v>881</v>
      </c>
      <c r="D159" s="341"/>
    </row>
    <row r="160" spans="1:4" ht="63.75" x14ac:dyDescent="0.2">
      <c r="A160" s="1315"/>
      <c r="B160" s="342" t="s">
        <v>882</v>
      </c>
      <c r="C160" s="421" t="s">
        <v>883</v>
      </c>
      <c r="D160" s="341"/>
    </row>
    <row r="161" spans="1:4" ht="51" x14ac:dyDescent="0.2">
      <c r="A161" s="1315"/>
      <c r="B161" s="351" t="s">
        <v>703</v>
      </c>
      <c r="C161" s="421" t="s">
        <v>1076</v>
      </c>
      <c r="D161" s="341"/>
    </row>
    <row r="162" spans="1:4" x14ac:dyDescent="0.2">
      <c r="A162" s="1315"/>
      <c r="B162" s="351" t="s">
        <v>884</v>
      </c>
      <c r="C162" s="341"/>
      <c r="D162" s="341"/>
    </row>
    <row r="163" spans="1:4" x14ac:dyDescent="0.2">
      <c r="A163" s="1315"/>
      <c r="B163" s="342" t="s">
        <v>703</v>
      </c>
      <c r="C163" s="341"/>
      <c r="D163" s="341"/>
    </row>
    <row r="164" spans="1:4" ht="52.5" x14ac:dyDescent="0.2">
      <c r="A164" s="1315"/>
      <c r="B164" s="338" t="s">
        <v>885</v>
      </c>
      <c r="C164" s="341"/>
      <c r="D164" s="341"/>
    </row>
    <row r="165" spans="1:4" ht="25.5" x14ac:dyDescent="0.2">
      <c r="A165" s="1315"/>
      <c r="B165" s="357" t="s">
        <v>886</v>
      </c>
      <c r="C165" s="341"/>
      <c r="D165" s="341"/>
    </row>
    <row r="166" spans="1:4" ht="25.5" x14ac:dyDescent="0.2">
      <c r="A166" s="1315"/>
      <c r="B166" s="357" t="s">
        <v>887</v>
      </c>
      <c r="C166" s="341"/>
      <c r="D166" s="341"/>
    </row>
    <row r="167" spans="1:4" ht="38.25" x14ac:dyDescent="0.2">
      <c r="A167" s="1315"/>
      <c r="B167" s="357" t="s">
        <v>888</v>
      </c>
      <c r="C167" s="341"/>
      <c r="D167" s="341"/>
    </row>
    <row r="168" spans="1:4" ht="38.25" x14ac:dyDescent="0.2">
      <c r="A168" s="1315"/>
      <c r="B168" s="357" t="s">
        <v>889</v>
      </c>
      <c r="C168" s="341"/>
      <c r="D168" s="341"/>
    </row>
    <row r="169" spans="1:4" ht="76.5" x14ac:dyDescent="0.2">
      <c r="A169" s="1315"/>
      <c r="B169" s="357" t="s">
        <v>890</v>
      </c>
      <c r="C169" s="341"/>
      <c r="D169" s="341"/>
    </row>
    <row r="170" spans="1:4" ht="64.5" thickBot="1" x14ac:dyDescent="0.25">
      <c r="A170" s="1316"/>
      <c r="B170" s="358" t="s">
        <v>891</v>
      </c>
      <c r="C170" s="346"/>
      <c r="D170" s="346"/>
    </row>
    <row r="171" spans="1:4" x14ac:dyDescent="0.2">
      <c r="A171" s="350"/>
      <c r="B171" s="359"/>
    </row>
    <row r="172" spans="1:4" ht="23.25" x14ac:dyDescent="0.2">
      <c r="A172" s="355"/>
    </row>
    <row r="173" spans="1:4" ht="13.5" thickBot="1" x14ac:dyDescent="0.25">
      <c r="A173" s="350" t="s">
        <v>703</v>
      </c>
    </row>
    <row r="174" spans="1:4" x14ac:dyDescent="0.2">
      <c r="A174" s="1303" t="s">
        <v>892</v>
      </c>
      <c r="B174" s="336" t="s">
        <v>893</v>
      </c>
      <c r="C174" s="356" t="s">
        <v>894</v>
      </c>
      <c r="D174" s="356"/>
    </row>
    <row r="175" spans="1:4" x14ac:dyDescent="0.2">
      <c r="A175" s="1304"/>
      <c r="B175" s="338" t="s">
        <v>895</v>
      </c>
      <c r="C175" s="339" t="s">
        <v>703</v>
      </c>
      <c r="D175" s="339"/>
    </row>
    <row r="176" spans="1:4" ht="76.5" x14ac:dyDescent="0.2">
      <c r="A176" s="1304"/>
      <c r="B176" s="338" t="s">
        <v>896</v>
      </c>
      <c r="C176" s="340" t="s">
        <v>897</v>
      </c>
      <c r="D176" s="340"/>
    </row>
    <row r="177" spans="1:4" x14ac:dyDescent="0.2">
      <c r="A177" s="1304"/>
      <c r="B177" s="338" t="s">
        <v>739</v>
      </c>
      <c r="C177" s="340" t="s">
        <v>898</v>
      </c>
      <c r="D177" s="340"/>
    </row>
    <row r="178" spans="1:4" x14ac:dyDescent="0.2">
      <c r="A178" s="1304"/>
      <c r="B178" s="351" t="s">
        <v>703</v>
      </c>
      <c r="C178" s="421" t="s">
        <v>899</v>
      </c>
      <c r="D178" s="341"/>
    </row>
    <row r="179" spans="1:4" ht="25.5" x14ac:dyDescent="0.2">
      <c r="A179" s="1304"/>
      <c r="B179" s="351" t="s">
        <v>900</v>
      </c>
      <c r="C179" s="421" t="s">
        <v>901</v>
      </c>
      <c r="D179" s="341"/>
    </row>
    <row r="180" spans="1:4" x14ac:dyDescent="0.2">
      <c r="A180" s="1304"/>
      <c r="B180" s="351" t="s">
        <v>703</v>
      </c>
      <c r="C180" s="421" t="s">
        <v>902</v>
      </c>
      <c r="D180" s="341"/>
    </row>
    <row r="181" spans="1:4" ht="38.25" x14ac:dyDescent="0.2">
      <c r="A181" s="1304"/>
      <c r="B181" s="338" t="s">
        <v>903</v>
      </c>
      <c r="C181" s="421" t="s">
        <v>904</v>
      </c>
      <c r="D181" s="341"/>
    </row>
    <row r="182" spans="1:4" ht="383.25" thickBot="1" x14ac:dyDescent="0.25">
      <c r="A182" s="1305"/>
      <c r="B182" s="345" t="s">
        <v>905</v>
      </c>
      <c r="C182" s="422" t="s">
        <v>1077</v>
      </c>
      <c r="D182" s="346"/>
    </row>
    <row r="183" spans="1:4" x14ac:dyDescent="0.2">
      <c r="C183" s="328"/>
    </row>
    <row r="184" spans="1:4" x14ac:dyDescent="0.2">
      <c r="A184" s="350" t="s">
        <v>703</v>
      </c>
    </row>
    <row r="185" spans="1:4" x14ac:dyDescent="0.2">
      <c r="A185" s="349" t="s">
        <v>704</v>
      </c>
    </row>
    <row r="186" spans="1:4" x14ac:dyDescent="0.2">
      <c r="A186" s="350" t="s">
        <v>703</v>
      </c>
    </row>
    <row r="187" spans="1:4" ht="13.5" thickBot="1" x14ac:dyDescent="0.25">
      <c r="A187" s="349" t="s">
        <v>703</v>
      </c>
    </row>
    <row r="188" spans="1:4" ht="25.5" x14ac:dyDescent="0.2">
      <c r="A188" s="1303" t="s">
        <v>1078</v>
      </c>
      <c r="B188" s="336" t="s">
        <v>906</v>
      </c>
      <c r="C188" s="356" t="s">
        <v>894</v>
      </c>
      <c r="D188" s="356"/>
    </row>
    <row r="189" spans="1:4" x14ac:dyDescent="0.2">
      <c r="A189" s="1304"/>
      <c r="B189" s="338" t="s">
        <v>803</v>
      </c>
      <c r="C189" s="339" t="s">
        <v>703</v>
      </c>
      <c r="D189" s="339"/>
    </row>
    <row r="190" spans="1:4" ht="25.5" x14ac:dyDescent="0.2">
      <c r="A190" s="1304"/>
      <c r="B190" s="342" t="s">
        <v>907</v>
      </c>
      <c r="C190" s="340" t="s">
        <v>908</v>
      </c>
      <c r="D190" s="340"/>
    </row>
    <row r="191" spans="1:4" ht="102" x14ac:dyDescent="0.2">
      <c r="A191" s="1304"/>
      <c r="B191" s="338" t="s">
        <v>909</v>
      </c>
      <c r="C191" s="412" t="s">
        <v>1079</v>
      </c>
      <c r="D191" s="340"/>
    </row>
    <row r="192" spans="1:4" ht="38.25" x14ac:dyDescent="0.2">
      <c r="A192" s="1304"/>
      <c r="B192" s="338" t="s">
        <v>910</v>
      </c>
      <c r="C192" s="341"/>
      <c r="D192" s="341"/>
    </row>
    <row r="193" spans="1:4" x14ac:dyDescent="0.2">
      <c r="A193" s="1304"/>
      <c r="B193" s="351" t="s">
        <v>703</v>
      </c>
      <c r="C193" s="341"/>
      <c r="D193" s="341"/>
    </row>
    <row r="194" spans="1:4" x14ac:dyDescent="0.2">
      <c r="A194" s="1304"/>
      <c r="B194" s="344" t="s">
        <v>884</v>
      </c>
      <c r="C194" s="341"/>
      <c r="D194" s="341"/>
    </row>
    <row r="195" spans="1:4" x14ac:dyDescent="0.2">
      <c r="A195" s="1304"/>
      <c r="B195" s="342" t="s">
        <v>703</v>
      </c>
      <c r="C195" s="341"/>
      <c r="D195" s="341"/>
    </row>
    <row r="196" spans="1:4" ht="51.75" thickBot="1" x14ac:dyDescent="0.25">
      <c r="A196" s="1305"/>
      <c r="B196" s="345" t="s">
        <v>911</v>
      </c>
      <c r="C196" s="346"/>
      <c r="D196" s="346"/>
    </row>
    <row r="198" spans="1:4" x14ac:dyDescent="0.2">
      <c r="A198" s="350" t="s">
        <v>703</v>
      </c>
    </row>
    <row r="199" spans="1:4" ht="23.25" x14ac:dyDescent="0.2">
      <c r="A199" s="355"/>
    </row>
    <row r="200" spans="1:4" ht="13.5" thickBot="1" x14ac:dyDescent="0.25">
      <c r="A200" s="349" t="s">
        <v>703</v>
      </c>
    </row>
    <row r="201" spans="1:4" x14ac:dyDescent="0.2">
      <c r="A201" s="1314" t="s">
        <v>912</v>
      </c>
      <c r="B201" s="354" t="s">
        <v>913</v>
      </c>
      <c r="C201" s="356" t="s">
        <v>894</v>
      </c>
      <c r="D201" s="356"/>
    </row>
    <row r="202" spans="1:4" x14ac:dyDescent="0.2">
      <c r="A202" s="1315"/>
      <c r="B202" s="342" t="s">
        <v>803</v>
      </c>
      <c r="C202" s="339" t="s">
        <v>703</v>
      </c>
      <c r="D202" s="339"/>
    </row>
    <row r="203" spans="1:4" x14ac:dyDescent="0.2">
      <c r="A203" s="1315"/>
      <c r="B203" s="342" t="s">
        <v>914</v>
      </c>
      <c r="C203" s="339" t="s">
        <v>915</v>
      </c>
      <c r="D203" s="339"/>
    </row>
    <row r="204" spans="1:4" ht="16.5" x14ac:dyDescent="0.2">
      <c r="A204" s="1315"/>
      <c r="B204" s="342" t="s">
        <v>916</v>
      </c>
      <c r="C204" s="420" t="s">
        <v>917</v>
      </c>
      <c r="D204" s="341"/>
    </row>
    <row r="205" spans="1:4" ht="16.5" x14ac:dyDescent="0.2">
      <c r="A205" s="1315"/>
      <c r="B205" s="544" t="s">
        <v>739</v>
      </c>
      <c r="C205" s="545" t="s">
        <v>1080</v>
      </c>
      <c r="D205" s="341"/>
    </row>
    <row r="206" spans="1:4" ht="38.25" x14ac:dyDescent="0.2">
      <c r="A206" s="1315"/>
      <c r="B206" s="357" t="s">
        <v>918</v>
      </c>
      <c r="C206" s="341" t="s">
        <v>1081</v>
      </c>
      <c r="D206" s="341"/>
    </row>
    <row r="207" spans="1:4" x14ac:dyDescent="0.2">
      <c r="A207" s="1315"/>
      <c r="B207" s="351" t="s">
        <v>919</v>
      </c>
      <c r="C207" s="341" t="s">
        <v>1082</v>
      </c>
      <c r="D207" s="341"/>
    </row>
    <row r="208" spans="1:4" x14ac:dyDescent="0.2">
      <c r="A208" s="1315"/>
      <c r="B208" s="351" t="s">
        <v>920</v>
      </c>
      <c r="C208" s="341"/>
      <c r="D208" s="341"/>
    </row>
    <row r="209" spans="1:4" x14ac:dyDescent="0.2">
      <c r="A209" s="1315"/>
      <c r="B209" s="342" t="s">
        <v>703</v>
      </c>
      <c r="C209" s="341"/>
      <c r="D209" s="341"/>
    </row>
    <row r="210" spans="1:4" ht="13.5" thickBot="1" x14ac:dyDescent="0.25">
      <c r="A210" s="1316"/>
      <c r="B210" s="360" t="s">
        <v>921</v>
      </c>
      <c r="C210" s="346"/>
      <c r="D210" s="346"/>
    </row>
    <row r="212" spans="1:4" ht="23.25" x14ac:dyDescent="0.35">
      <c r="A212" s="361"/>
    </row>
    <row r="213" spans="1:4" ht="13.5" thickBot="1" x14ac:dyDescent="0.25">
      <c r="A213" s="350" t="s">
        <v>703</v>
      </c>
    </row>
    <row r="214" spans="1:4" x14ac:dyDescent="0.2">
      <c r="A214" s="1303" t="s">
        <v>922</v>
      </c>
      <c r="B214" s="336" t="s">
        <v>923</v>
      </c>
      <c r="C214" s="337" t="s">
        <v>924</v>
      </c>
      <c r="D214" s="337"/>
    </row>
    <row r="215" spans="1:4" x14ac:dyDescent="0.2">
      <c r="A215" s="1304"/>
      <c r="B215" s="338" t="s">
        <v>803</v>
      </c>
      <c r="C215" s="340" t="s">
        <v>925</v>
      </c>
      <c r="D215" s="340"/>
    </row>
    <row r="216" spans="1:4" x14ac:dyDescent="0.2">
      <c r="A216" s="1304"/>
      <c r="B216" s="338" t="s">
        <v>914</v>
      </c>
      <c r="C216" s="340" t="s">
        <v>926</v>
      </c>
      <c r="D216" s="340"/>
    </row>
    <row r="217" spans="1:4" ht="255" x14ac:dyDescent="0.2">
      <c r="A217" s="1304"/>
      <c r="B217" s="338" t="s">
        <v>927</v>
      </c>
      <c r="C217" s="421" t="s">
        <v>928</v>
      </c>
      <c r="D217" s="341"/>
    </row>
    <row r="218" spans="1:4" ht="148.5" x14ac:dyDescent="0.3">
      <c r="A218" s="1304"/>
      <c r="B218" s="338" t="s">
        <v>739</v>
      </c>
      <c r="C218" s="415" t="s">
        <v>1083</v>
      </c>
      <c r="D218" s="341"/>
    </row>
    <row r="219" spans="1:4" x14ac:dyDescent="0.2">
      <c r="A219" s="546"/>
      <c r="B219" s="547"/>
      <c r="C219" s="548"/>
      <c r="D219" s="548"/>
    </row>
    <row r="220" spans="1:4" ht="114.75" x14ac:dyDescent="0.2">
      <c r="A220" s="549" t="s">
        <v>1084</v>
      </c>
      <c r="B220" s="547" t="s">
        <v>1085</v>
      </c>
      <c r="C220" s="547" t="s">
        <v>1086</v>
      </c>
      <c r="D220" s="548"/>
    </row>
    <row r="221" spans="1:4" x14ac:dyDescent="0.2">
      <c r="A221" s="550" t="s">
        <v>703</v>
      </c>
      <c r="B221" s="547"/>
      <c r="C221" s="548"/>
      <c r="D221" s="548"/>
    </row>
    <row r="222" spans="1:4" x14ac:dyDescent="0.2">
      <c r="A222" s="550" t="s">
        <v>703</v>
      </c>
      <c r="B222" s="551" t="s">
        <v>703</v>
      </c>
      <c r="C222" s="548"/>
      <c r="D222" s="548"/>
    </row>
    <row r="223" spans="1:4" x14ac:dyDescent="0.2">
      <c r="A223" s="546"/>
      <c r="B223" s="547"/>
      <c r="C223" s="548"/>
      <c r="D223" s="548"/>
    </row>
    <row r="224" spans="1:4" x14ac:dyDescent="0.2">
      <c r="A224" s="546"/>
      <c r="B224" s="547"/>
      <c r="C224" s="548"/>
      <c r="D224" s="548"/>
    </row>
  </sheetData>
  <customSheetViews>
    <customSheetView guid="{9C949C4D-EB11-4549-99F8-6A6E19FEDD35}" scale="70" hiddenColumns="1">
      <pane xSplit="1" ySplit="11" topLeftCell="B12" activePane="bottomRight" state="frozen"/>
      <selection pane="bottomRight" activeCell="C34" sqref="C34"/>
      <pageMargins left="0.7" right="0.7" top="0.75" bottom="0.75" header="0.3" footer="0.3"/>
      <pageSetup paperSize="9" orientation="portrait" r:id="rId1"/>
    </customSheetView>
    <customSheetView guid="{B4BD0B13-0F90-4B98-B77F-542E51A48189}" scale="70" hiddenColumns="1">
      <pane xSplit="1" ySplit="11" topLeftCell="B12" activePane="bottomRight" state="frozen"/>
      <selection pane="bottomRight" activeCell="C34" sqref="C34"/>
      <pageMargins left="0.7" right="0.7" top="0.75" bottom="0.75" header="0.3" footer="0.3"/>
      <pageSetup paperSize="9" orientation="portrait" r:id="rId2"/>
    </customSheetView>
    <customSheetView guid="{1132D6BB-BD35-469F-BF41-A86B335BD97B}" scale="70" hiddenColumns="1">
      <pane xSplit="1" ySplit="11" topLeftCell="B12" activePane="bottomRight" state="frozen"/>
      <selection pane="bottomRight" activeCell="C34" sqref="C34"/>
      <pageMargins left="0.7" right="0.7" top="0.75" bottom="0.75" header="0.3" footer="0.3"/>
      <pageSetup paperSize="9" orientation="portrait" r:id="rId3"/>
    </customSheetView>
    <customSheetView guid="{A5C6589E-C55F-4BEC-9ECE-919FCABF52F8}" scale="70" hiddenColumns="1">
      <pane xSplit="1" ySplit="11" topLeftCell="B12" activePane="bottomRight" state="frozen"/>
      <selection pane="bottomRight" activeCell="C34" sqref="C34"/>
      <pageMargins left="0.7" right="0.7" top="0.75" bottom="0.75" header="0.3" footer="0.3"/>
      <pageSetup paperSize="9" orientation="portrait" r:id="rId4"/>
    </customSheetView>
    <customSheetView guid="{01A85145-F11B-4D07-813B-8A8758CDD710}" scale="70" hiddenColumns="1">
      <pane xSplit="1" ySplit="11" topLeftCell="B12" activePane="bottomRight" state="frozen"/>
      <selection pane="bottomRight" activeCell="C34" sqref="C34"/>
      <pageMargins left="0.7" right="0.7" top="0.75" bottom="0.75" header="0.3" footer="0.3"/>
      <pageSetup paperSize="9" orientation="portrait" r:id="rId5"/>
    </customSheetView>
    <customSheetView guid="{4F27A6F2-707D-47B2-BF4A-F027B75A33FC}" scale="70" hiddenColumns="1">
      <pane xSplit="1" ySplit="11" topLeftCell="B12" activePane="bottomRight" state="frozen"/>
      <selection pane="bottomRight" activeCell="C34" sqref="C34"/>
      <pageMargins left="0.7" right="0.7" top="0.75" bottom="0.75" header="0.3" footer="0.3"/>
      <pageSetup paperSize="9" orientation="portrait" r:id="rId6"/>
    </customSheetView>
    <customSheetView guid="{F4F98609-4C61-4A0E-851B-59BEC64AAB9F}" scale="70" hiddenColumns="1">
      <pane xSplit="1" ySplit="11" topLeftCell="B12" activePane="bottomRight" state="frozen"/>
      <selection pane="bottomRight" activeCell="C34" sqref="C34"/>
      <pageMargins left="0.7" right="0.7" top="0.75" bottom="0.75" header="0.3" footer="0.3"/>
      <pageSetup paperSize="9" orientation="portrait" r:id="rId7"/>
    </customSheetView>
    <customSheetView guid="{8381FC96-6810-4EAA-ACD8-B607E0FD2281}" scale="70" hiddenColumns="1">
      <pane xSplit="1" ySplit="11" topLeftCell="B12" activePane="bottomRight" state="frozenSplit"/>
      <selection pane="bottomRight" activeCell="C34" sqref="C34"/>
      <pageMargins left="0.7" right="0.7" top="0.75" bottom="0.75" header="0.3" footer="0.3"/>
      <pageSetup paperSize="9" orientation="portrait" r:id="rId8"/>
    </customSheetView>
    <customSheetView guid="{7315456F-420E-439E-9602-F32EDF9D3E94}" scale="70" hiddenColumns="1">
      <pane xSplit="1" ySplit="11" topLeftCell="B12" activePane="bottomRight" state="frozenSplit"/>
      <selection pane="bottomRight" activeCell="C34" sqref="C34"/>
      <pageMargins left="0.7" right="0.7" top="0.75" bottom="0.75" header="0.3" footer="0.3"/>
      <pageSetup paperSize="9" orientation="portrait" r:id="rId9"/>
    </customSheetView>
    <customSheetView guid="{216CB5F9-6788-4A70-880A-08553118F167}" scale="70" hiddenColumns="1">
      <pane xSplit="1" ySplit="11" topLeftCell="B12" activePane="bottomRight" state="frozenSplit"/>
      <selection pane="bottomRight" activeCell="A11" sqref="A11:D224"/>
      <pageMargins left="0.7" right="0.7" top="0.75" bottom="0.75" header="0.3" footer="0.3"/>
      <pageSetup paperSize="9" orientation="portrait" r:id="rId10"/>
    </customSheetView>
    <customSheetView guid="{B0451CD7-59C4-4E11-B7C2-BC13CF4127A6}" scale="70" hiddenColumns="1">
      <pane xSplit="1" ySplit="11" topLeftCell="B12" activePane="bottomRight" state="frozenSplit"/>
      <selection pane="bottomRight" activeCell="A11" sqref="A11:D224"/>
      <pageMargins left="0.7" right="0.7" top="0.75" bottom="0.75" header="0.3" footer="0.3"/>
      <pageSetup paperSize="9" orientation="portrait" r:id="rId11"/>
    </customSheetView>
    <customSheetView guid="{7A5BCE0F-1F1B-4E52-9652-01329CBCC77F}" scale="70" hiddenColumns="1">
      <pane xSplit="1" ySplit="11" topLeftCell="B12" activePane="bottomRight" state="frozenSplit"/>
      <selection pane="bottomRight" activeCell="A11" sqref="A11:D224"/>
      <pageMargins left="0.7" right="0.7" top="0.75" bottom="0.75" header="0.3" footer="0.3"/>
      <pageSetup paperSize="9" orientation="portrait" r:id="rId12"/>
    </customSheetView>
    <customSheetView guid="{62DF5315-3D99-4C8E-BAEC-100B3280B10D}" scale="70" hiddenColumns="1">
      <pane xSplit="1" ySplit="11" topLeftCell="B12" activePane="bottomRight" state="frozenSplit"/>
      <selection pane="bottomRight" activeCell="A11" sqref="A11:D224"/>
      <pageMargins left="0.7" right="0.7" top="0.75" bottom="0.75" header="0.3" footer="0.3"/>
      <pageSetup paperSize="9" orientation="portrait" r:id="rId13"/>
    </customSheetView>
    <customSheetView guid="{CAC1BF5B-64DA-4E65-B9F3-F58AF1593EA5}" scale="70" hiddenColumns="1">
      <pane xSplit="1" ySplit="11" topLeftCell="B12" activePane="bottomRight" state="frozenSplit"/>
      <selection pane="bottomRight" activeCell="A11" sqref="A11:D224"/>
      <pageMargins left="0.7" right="0.7" top="0.75" bottom="0.75" header="0.3" footer="0.3"/>
      <pageSetup paperSize="9" orientation="portrait" r:id="rId14"/>
    </customSheetView>
    <customSheetView guid="{E4188361-4B87-4969-89CB-DD6AB944FA81}" scale="70" hiddenColumns="1">
      <pane xSplit="1" ySplit="11" topLeftCell="B12" activePane="bottomRight" state="frozenSplit"/>
      <selection pane="bottomRight" activeCell="A11" sqref="A11:D224"/>
      <pageMargins left="0.7" right="0.7" top="0.75" bottom="0.75" header="0.3" footer="0.3"/>
      <pageSetup paperSize="9" orientation="portrait" r:id="rId15"/>
    </customSheetView>
    <customSheetView guid="{0001DF65-3B0F-497C-ACF5-D49EC607FD88}" scale="70" hiddenColumns="1">
      <pane xSplit="1" ySplit="11" topLeftCell="B12" activePane="bottomRight" state="frozenSplit"/>
      <selection pane="bottomRight" activeCell="A11" sqref="A11:D224"/>
      <pageMargins left="0.7" right="0.7" top="0.75" bottom="0.75" header="0.3" footer="0.3"/>
      <pageSetup paperSize="9" orientation="portrait" r:id="rId16"/>
    </customSheetView>
    <customSheetView guid="{39DA2FDD-4E3D-481D-A336-9D29DBC11B08}" scale="70" hiddenColumns="1">
      <pane xSplit="1" ySplit="11" topLeftCell="B12" activePane="bottomRight" state="frozenSplit"/>
      <selection pane="bottomRight" activeCell="C34" sqref="C34"/>
      <pageMargins left="0.7" right="0.7" top="0.75" bottom="0.75" header="0.3" footer="0.3"/>
      <pageSetup paperSize="9" orientation="portrait" r:id="rId17"/>
    </customSheetView>
    <customSheetView guid="{95329FFD-9B66-4A76-A861-4EF913CB9438}" scale="70" hiddenColumns="1">
      <pane xSplit="1" ySplit="11" topLeftCell="B12" activePane="bottomRight" state="frozenSplit"/>
      <selection pane="bottomRight" activeCell="C34" sqref="C34"/>
      <pageMargins left="0.7" right="0.7" top="0.75" bottom="0.75" header="0.3" footer="0.3"/>
      <pageSetup paperSize="9" orientation="portrait" r:id="rId18"/>
    </customSheetView>
    <customSheetView guid="{F7DB7EE5-42A9-41B9-A823-ADC3C22C28DE}" scale="70" hiddenColumns="1">
      <pane xSplit="1" ySplit="11" topLeftCell="B12" activePane="bottomRight" state="frozenSplit"/>
      <selection pane="bottomRight" activeCell="C34" sqref="C34"/>
      <pageMargins left="0.7" right="0.7" top="0.75" bottom="0.75" header="0.3" footer="0.3"/>
      <pageSetup paperSize="9" orientation="portrait" r:id="rId19"/>
    </customSheetView>
    <customSheetView guid="{187695E8-F439-4E8B-9390-62D53A41785B}" scale="70" hiddenColumns="1">
      <pane xSplit="1" ySplit="11" topLeftCell="B12" activePane="bottomRight" state="frozenSplit"/>
      <selection pane="bottomRight" activeCell="C34" sqref="C34"/>
      <pageMargins left="0.7" right="0.7" top="0.75" bottom="0.75" header="0.3" footer="0.3"/>
      <pageSetup paperSize="9" orientation="portrait" r:id="rId20"/>
    </customSheetView>
    <customSheetView guid="{C3D58349-1F04-4F6C-B93C-BB0D41DB41D6}" scale="70" hiddenColumns="1">
      <pane xSplit="1" ySplit="11" topLeftCell="B12" activePane="bottomRight" state="frozenSplit"/>
      <selection pane="bottomRight" activeCell="C34" sqref="C34"/>
      <pageMargins left="0.7" right="0.7" top="0.75" bottom="0.75" header="0.3" footer="0.3"/>
      <pageSetup paperSize="9" orientation="portrait" r:id="rId21"/>
    </customSheetView>
    <customSheetView guid="{71206789-1A95-4243-B1E4-204F0D4BB0C1}" scale="70" hiddenColumns="1">
      <pane xSplit="1" ySplit="11" topLeftCell="B12" activePane="bottomRight" state="frozenSplit"/>
      <selection pane="bottomRight" activeCell="C34" sqref="C34"/>
      <pageMargins left="0.7" right="0.7" top="0.75" bottom="0.75" header="0.3" footer="0.3"/>
      <pageSetup paperSize="9" orientation="portrait" r:id="rId22"/>
    </customSheetView>
    <customSheetView guid="{DAB8803B-91D8-4FA1-8E83-BA8E4F51ECEF}" scale="70" hiddenColumns="1">
      <pane xSplit="1" ySplit="11" topLeftCell="B12" activePane="bottomRight" state="frozen"/>
      <selection pane="bottomRight" activeCell="C34" sqref="C34"/>
      <pageMargins left="0.7" right="0.7" top="0.75" bottom="0.75" header="0.3" footer="0.3"/>
      <pageSetup paperSize="9" orientation="portrait" r:id="rId23"/>
    </customSheetView>
    <customSheetView guid="{4B06A440-0745-43CE-8047-97DB98249CF6}" scale="70" hiddenColumns="1">
      <pane xSplit="1" ySplit="11" topLeftCell="B12" activePane="bottomRight" state="frozen"/>
      <selection pane="bottomRight" activeCell="C34" sqref="C34"/>
      <pageMargins left="0.7" right="0.7" top="0.75" bottom="0.75" header="0.3" footer="0.3"/>
      <pageSetup paperSize="9" orientation="portrait" r:id="rId24"/>
    </customSheetView>
    <customSheetView guid="{201C1097-0C3C-4AFA-814C-99E885BB3BA9}" scale="70" hiddenColumns="1">
      <pane xSplit="1" ySplit="11" topLeftCell="B12" activePane="bottomRight" state="frozen"/>
      <selection pane="bottomRight" activeCell="C34" sqref="C34"/>
      <pageMargins left="0.7" right="0.7" top="0.75" bottom="0.75" header="0.3" footer="0.3"/>
      <pageSetup paperSize="9" orientation="portrait" r:id="rId25"/>
    </customSheetView>
    <customSheetView guid="{44F0F931-FF8F-4146-9628-099A7B02EE59}" scale="70" hiddenColumns="1">
      <pane xSplit="1" ySplit="11" topLeftCell="B12" activePane="bottomRight" state="frozen"/>
      <selection pane="bottomRight" activeCell="C34" sqref="C34"/>
      <pageMargins left="0.7" right="0.7" top="0.75" bottom="0.75" header="0.3" footer="0.3"/>
      <pageSetup paperSize="9" orientation="portrait" r:id="rId26"/>
    </customSheetView>
    <customSheetView guid="{DE4F901A-4159-44A8-9F61-37E29931259E}" scale="70" hiddenColumns="1">
      <pane xSplit="1" ySplit="11" topLeftCell="B12" activePane="bottomRight" state="frozen"/>
      <selection pane="bottomRight" activeCell="C34" sqref="C34"/>
      <pageMargins left="0.7" right="0.7" top="0.75" bottom="0.75" header="0.3" footer="0.3"/>
      <pageSetup paperSize="9" orientation="portrait" r:id="rId27"/>
    </customSheetView>
    <customSheetView guid="{11E60353-53A2-40FD-8DD1-6654D3943E00}" scale="70" hiddenColumns="1">
      <pane xSplit="1" ySplit="11" topLeftCell="B12" activePane="bottomRight" state="frozen"/>
      <selection pane="bottomRight" activeCell="C34" sqref="C34"/>
      <pageMargins left="0.7" right="0.7" top="0.75" bottom="0.75" header="0.3" footer="0.3"/>
      <pageSetup paperSize="9" orientation="portrait" r:id="rId28"/>
    </customSheetView>
    <customSheetView guid="{D405E5B0-829D-4CFF-BABC-C1974EED185D}" scale="70" hiddenColumns="1">
      <pane xSplit="1" ySplit="11" topLeftCell="B12" activePane="bottomRight" state="frozen"/>
      <selection pane="bottomRight" activeCell="C34" sqref="C34"/>
      <pageMargins left="0.7" right="0.7" top="0.75" bottom="0.75" header="0.3" footer="0.3"/>
      <pageSetup paperSize="9" orientation="portrait" r:id="rId29"/>
    </customSheetView>
  </customSheetViews>
  <mergeCells count="23">
    <mergeCell ref="A201:A210"/>
    <mergeCell ref="A214:A218"/>
    <mergeCell ref="A11:A20"/>
    <mergeCell ref="A23:A33"/>
    <mergeCell ref="A36:A45"/>
    <mergeCell ref="A48:A56"/>
    <mergeCell ref="A188:A196"/>
    <mergeCell ref="A61:A69"/>
    <mergeCell ref="A73:A83"/>
    <mergeCell ref="A86:A93"/>
    <mergeCell ref="A95:A104"/>
    <mergeCell ref="A106:A114"/>
    <mergeCell ref="A118:A126"/>
    <mergeCell ref="A129:A137"/>
    <mergeCell ref="A141:A152"/>
    <mergeCell ref="A155:A170"/>
    <mergeCell ref="A174:A182"/>
    <mergeCell ref="B8:D8"/>
    <mergeCell ref="A2:J2"/>
    <mergeCell ref="A3:D3"/>
    <mergeCell ref="A4:D4"/>
    <mergeCell ref="A6:D6"/>
    <mergeCell ref="B7:D7"/>
  </mergeCells>
  <pageMargins left="0.7" right="0.7" top="0.75" bottom="0.75" header="0.3" footer="0.3"/>
  <pageSetup paperSize="9" orientation="portrait" r:id="rId30"/>
  <drawing r:id="rId3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
  <dimension ref="A1:AN84"/>
  <sheetViews>
    <sheetView showGridLines="0" topLeftCell="A23" workbookViewId="0">
      <selection activeCell="R13" sqref="R13:AC20"/>
    </sheetView>
  </sheetViews>
  <sheetFormatPr baseColWidth="10" defaultColWidth="11.42578125" defaultRowHeight="12.75" x14ac:dyDescent="0.2"/>
  <cols>
    <col min="1" max="2" width="1.140625" customWidth="1"/>
    <col min="3" max="3" width="4.28515625" customWidth="1"/>
    <col min="4" max="4" width="5.7109375" customWidth="1"/>
    <col min="5" max="5" width="5.140625" customWidth="1"/>
    <col min="6" max="17" width="6.7109375" customWidth="1"/>
    <col min="18"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GRAL'!G3:P3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9"/>
      <c r="AD7" s="5"/>
    </row>
    <row r="8" spans="2:40" ht="24" customHeight="1" x14ac:dyDescent="0.2">
      <c r="B8" s="4"/>
      <c r="C8" s="770" t="s">
        <v>1</v>
      </c>
      <c r="D8" s="771"/>
      <c r="E8" s="772"/>
      <c r="F8" s="773" t="s">
        <v>660</v>
      </c>
      <c r="G8" s="774"/>
      <c r="H8" s="774"/>
      <c r="I8" s="774"/>
      <c r="J8" s="774"/>
      <c r="K8" s="774"/>
      <c r="L8" s="774"/>
      <c r="M8" s="774"/>
      <c r="N8" s="774"/>
      <c r="O8" s="774"/>
      <c r="P8" s="775"/>
      <c r="Q8" s="776" t="s">
        <v>82</v>
      </c>
      <c r="R8" s="772"/>
      <c r="S8" s="777"/>
      <c r="T8" s="778"/>
      <c r="U8" s="776" t="s">
        <v>83</v>
      </c>
      <c r="V8" s="772"/>
      <c r="W8" s="779" t="s">
        <v>84</v>
      </c>
      <c r="X8" s="780"/>
      <c r="Y8" s="780"/>
      <c r="Z8" s="780"/>
      <c r="AA8" s="780"/>
      <c r="AB8" s="780"/>
      <c r="AC8" s="781"/>
      <c r="AD8" s="5"/>
      <c r="AG8" s="18"/>
      <c r="AH8" s="18"/>
      <c r="AI8" s="18"/>
    </row>
    <row r="9" spans="2:40" ht="22.5" customHeight="1" x14ac:dyDescent="0.2">
      <c r="B9" s="4"/>
      <c r="C9" s="782" t="s">
        <v>2</v>
      </c>
      <c r="D9" s="783"/>
      <c r="E9" s="784"/>
      <c r="F9" s="788" t="s">
        <v>77</v>
      </c>
      <c r="G9" s="789"/>
      <c r="H9" s="789"/>
      <c r="I9" s="789"/>
      <c r="J9" s="789"/>
      <c r="K9" s="789"/>
      <c r="L9" s="789"/>
      <c r="M9" s="789"/>
      <c r="N9" s="789"/>
      <c r="O9" s="789"/>
      <c r="P9" s="789"/>
      <c r="Q9" s="789"/>
      <c r="R9" s="789"/>
      <c r="S9" s="789"/>
      <c r="T9" s="789"/>
      <c r="U9" s="789"/>
      <c r="V9" s="789"/>
      <c r="W9" s="789"/>
      <c r="X9" s="789"/>
      <c r="Y9" s="789"/>
      <c r="Z9" s="789"/>
      <c r="AA9" s="789"/>
      <c r="AB9" s="789"/>
      <c r="AC9" s="790"/>
      <c r="AD9" s="5"/>
      <c r="AG9" s="18"/>
      <c r="AH9" s="18"/>
      <c r="AI9" s="18"/>
    </row>
    <row r="10" spans="2:40" ht="25.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2"/>
      <c r="AB10" s="792"/>
      <c r="AC10" s="793"/>
      <c r="AD10" s="5"/>
      <c r="AG10" s="18"/>
      <c r="AH10" s="18"/>
      <c r="AI10" s="18"/>
    </row>
    <row r="11" spans="2:40" ht="3.75" customHeight="1" thickBot="1" x14ac:dyDescent="0.25">
      <c r="B11" s="4"/>
      <c r="C11" s="26"/>
      <c r="D11" s="27"/>
      <c r="E11" s="27"/>
      <c r="F11" s="27"/>
      <c r="G11" s="21"/>
      <c r="H11" s="21"/>
      <c r="I11" s="21"/>
      <c r="J11" s="21"/>
      <c r="K11" s="21"/>
      <c r="L11" s="21"/>
      <c r="M11" s="21"/>
      <c r="N11" s="21"/>
      <c r="O11" s="21"/>
      <c r="P11" s="21"/>
      <c r="Q11" s="21"/>
      <c r="R11" s="21"/>
      <c r="S11" s="21"/>
      <c r="T11" s="21"/>
      <c r="U11" s="21"/>
      <c r="V11" s="21"/>
      <c r="W11" s="21"/>
      <c r="X11" s="21"/>
      <c r="Y11" s="21"/>
      <c r="Z11" s="21"/>
      <c r="AA11" s="21"/>
      <c r="AB11" s="21"/>
      <c r="AC11" s="22"/>
      <c r="AD11" s="5"/>
      <c r="AG11" s="18"/>
      <c r="AH11" s="18"/>
      <c r="AI11" s="18"/>
      <c r="AJ11" s="18"/>
      <c r="AK11" s="18"/>
      <c r="AL11" s="18"/>
      <c r="AM11" s="18"/>
      <c r="AN11" s="18"/>
    </row>
    <row r="12" spans="2:40" ht="17.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917"/>
      <c r="AB12" s="917"/>
      <c r="AC12" s="796"/>
      <c r="AD12" s="5"/>
    </row>
    <row r="13" spans="2:40" ht="21.75" customHeight="1" x14ac:dyDescent="0.2">
      <c r="B13" s="4"/>
      <c r="C13" s="6"/>
      <c r="D13" s="7"/>
      <c r="E13" s="7"/>
      <c r="F13" s="7"/>
      <c r="G13" s="7"/>
      <c r="H13" s="7"/>
      <c r="I13" s="7"/>
      <c r="J13" s="7"/>
      <c r="K13" s="7"/>
      <c r="L13" s="7"/>
      <c r="M13" s="7"/>
      <c r="N13" s="7"/>
      <c r="O13" s="7"/>
      <c r="P13" s="7"/>
      <c r="Q13" s="7"/>
      <c r="R13" s="797" t="s">
        <v>1297</v>
      </c>
      <c r="S13" s="798"/>
      <c r="T13" s="798"/>
      <c r="U13" s="798"/>
      <c r="V13" s="798"/>
      <c r="W13" s="798"/>
      <c r="X13" s="798"/>
      <c r="Y13" s="798"/>
      <c r="Z13" s="798"/>
      <c r="AA13" s="798"/>
      <c r="AB13" s="798"/>
      <c r="AC13" s="799"/>
      <c r="AD13" s="5"/>
    </row>
    <row r="14" spans="2:40" ht="17.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1"/>
      <c r="AB14" s="801"/>
      <c r="AC14" s="802"/>
      <c r="AD14" s="5"/>
    </row>
    <row r="15" spans="2:40"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1"/>
      <c r="AB15" s="801"/>
      <c r="AC15" s="802"/>
      <c r="AD15" s="5"/>
    </row>
    <row r="16" spans="2:40" ht="26.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1"/>
      <c r="AB16" s="801"/>
      <c r="AC16" s="802"/>
      <c r="AD16" s="5"/>
    </row>
    <row r="17" spans="2:40" ht="21"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1"/>
      <c r="AB17" s="801"/>
      <c r="AC17" s="802"/>
      <c r="AD17" s="5"/>
    </row>
    <row r="18" spans="2:40"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1"/>
      <c r="AB18" s="801"/>
      <c r="AC18" s="802"/>
      <c r="AD18" s="5"/>
    </row>
    <row r="19" spans="2:40" ht="36.75" customHeight="1" x14ac:dyDescent="0.2">
      <c r="B19" s="4"/>
      <c r="C19" s="6"/>
      <c r="D19" s="7"/>
      <c r="E19" s="7"/>
      <c r="F19" s="7"/>
      <c r="G19" s="7"/>
      <c r="H19" s="7"/>
      <c r="I19" s="7"/>
      <c r="J19" s="7"/>
      <c r="K19" s="7"/>
      <c r="L19" s="7"/>
      <c r="M19" s="7"/>
      <c r="N19" s="7"/>
      <c r="O19" s="7"/>
      <c r="P19" s="7"/>
      <c r="Q19" s="7"/>
      <c r="R19" s="800"/>
      <c r="S19" s="801"/>
      <c r="T19" s="801"/>
      <c r="U19" s="801"/>
      <c r="V19" s="801"/>
      <c r="W19" s="801"/>
      <c r="X19" s="801"/>
      <c r="Y19" s="801"/>
      <c r="Z19" s="801"/>
      <c r="AA19" s="801"/>
      <c r="AB19" s="801"/>
      <c r="AC19" s="802"/>
      <c r="AD19" s="5"/>
    </row>
    <row r="20" spans="2:40" ht="15.75" customHeight="1" thickBot="1" x14ac:dyDescent="0.25">
      <c r="B20" s="4"/>
      <c r="C20" s="6"/>
      <c r="D20" s="7"/>
      <c r="E20" s="7"/>
      <c r="F20" s="7"/>
      <c r="G20" s="7"/>
      <c r="H20" s="7"/>
      <c r="I20" s="7"/>
      <c r="J20" s="7"/>
      <c r="K20" s="7"/>
      <c r="L20" s="7"/>
      <c r="M20" s="7"/>
      <c r="N20" s="7"/>
      <c r="O20" s="7"/>
      <c r="P20" s="7"/>
      <c r="Q20" s="7"/>
      <c r="R20" s="803"/>
      <c r="S20" s="804"/>
      <c r="T20" s="804"/>
      <c r="U20" s="804"/>
      <c r="V20" s="804"/>
      <c r="W20" s="804"/>
      <c r="X20" s="804"/>
      <c r="Y20" s="804"/>
      <c r="Z20" s="804"/>
      <c r="AA20" s="804"/>
      <c r="AB20" s="804"/>
      <c r="AC20" s="805"/>
      <c r="AD20" s="5"/>
    </row>
    <row r="21" spans="2:40" ht="17.25" customHeight="1" thickBot="1" x14ac:dyDescent="0.25">
      <c r="B21" s="4"/>
      <c r="C21" s="6"/>
      <c r="D21" s="7"/>
      <c r="E21" s="7"/>
      <c r="F21" s="7"/>
      <c r="G21" s="7"/>
      <c r="H21" s="7"/>
      <c r="I21" s="7"/>
      <c r="J21" s="7"/>
      <c r="K21" s="7"/>
      <c r="L21" s="7"/>
      <c r="M21" s="7"/>
      <c r="N21" s="7"/>
      <c r="O21" s="7"/>
      <c r="P21" s="7"/>
      <c r="Q21" s="7"/>
      <c r="R21" s="806" t="s">
        <v>192</v>
      </c>
      <c r="S21" s="807"/>
      <c r="T21" s="807"/>
      <c r="U21" s="807"/>
      <c r="V21" s="807"/>
      <c r="W21" s="807"/>
      <c r="X21" s="807"/>
      <c r="Y21" s="807"/>
      <c r="Z21" s="807"/>
      <c r="AA21" s="918"/>
      <c r="AB21" s="918"/>
      <c r="AC21" s="808"/>
      <c r="AD21" s="5"/>
    </row>
    <row r="22" spans="2:40" ht="15" customHeight="1" x14ac:dyDescent="0.2">
      <c r="B22" s="4"/>
      <c r="C22" s="6"/>
      <c r="D22" s="7"/>
      <c r="E22" s="7"/>
      <c r="F22" s="7"/>
      <c r="G22" s="7"/>
      <c r="H22" s="7"/>
      <c r="I22" s="7"/>
      <c r="J22" s="7"/>
      <c r="K22" s="7"/>
      <c r="L22" s="7"/>
      <c r="M22" s="7"/>
      <c r="N22" s="7"/>
      <c r="O22" s="7"/>
      <c r="P22" s="7"/>
      <c r="Q22" s="7"/>
      <c r="R22" s="760" t="s">
        <v>1296</v>
      </c>
      <c r="S22" s="761"/>
      <c r="T22" s="761"/>
      <c r="U22" s="761"/>
      <c r="V22" s="761"/>
      <c r="W22" s="761"/>
      <c r="X22" s="761"/>
      <c r="Y22" s="761"/>
      <c r="Z22" s="761"/>
      <c r="AA22" s="761"/>
      <c r="AB22" s="761"/>
      <c r="AC22" s="762"/>
      <c r="AD22" s="5"/>
    </row>
    <row r="23" spans="2:40" ht="19.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1"/>
      <c r="AB23" s="761"/>
      <c r="AC23" s="762"/>
      <c r="AD23" s="5"/>
    </row>
    <row r="24" spans="2:40" ht="16.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1"/>
      <c r="AB24" s="761"/>
      <c r="AC24" s="762"/>
      <c r="AD24" s="5"/>
    </row>
    <row r="25" spans="2:40"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1"/>
      <c r="AB25" s="761"/>
      <c r="AC25" s="762"/>
      <c r="AD25" s="5"/>
    </row>
    <row r="26" spans="2:40" ht="23.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1"/>
      <c r="AB26" s="761"/>
      <c r="AC26" s="762"/>
      <c r="AD26" s="5"/>
    </row>
    <row r="27" spans="2:40" ht="1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1"/>
      <c r="AB27" s="761"/>
      <c r="AC27" s="762"/>
      <c r="AD27" s="5"/>
      <c r="AH27" s="141" t="s">
        <v>288</v>
      </c>
    </row>
    <row r="28" spans="2:40" ht="15.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4"/>
      <c r="AB28" s="764"/>
      <c r="AC28" s="765"/>
      <c r="AD28" s="5"/>
    </row>
    <row r="29" spans="2:40"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22.5" customHeight="1" x14ac:dyDescent="0.2">
      <c r="B30" s="4"/>
      <c r="C30" s="6"/>
      <c r="D30" s="891" t="s">
        <v>3</v>
      </c>
      <c r="E30" s="892"/>
      <c r="F30" s="293" t="s">
        <v>4</v>
      </c>
      <c r="G30" s="293" t="s">
        <v>5</v>
      </c>
      <c r="H30" s="293" t="s">
        <v>6</v>
      </c>
      <c r="I30" s="293" t="s">
        <v>7</v>
      </c>
      <c r="J30" s="293" t="s">
        <v>8</v>
      </c>
      <c r="K30" s="293" t="s">
        <v>9</v>
      </c>
      <c r="L30" s="293" t="s">
        <v>10</v>
      </c>
      <c r="M30" s="293" t="s">
        <v>11</v>
      </c>
      <c r="N30" s="293" t="s">
        <v>12</v>
      </c>
      <c r="O30" s="293" t="s">
        <v>13</v>
      </c>
      <c r="P30" s="293" t="s">
        <v>14</v>
      </c>
      <c r="Q30" s="293" t="s">
        <v>15</v>
      </c>
      <c r="R30" s="294" t="s">
        <v>71</v>
      </c>
      <c r="U30" s="7"/>
      <c r="V30" s="7"/>
      <c r="W30" s="7"/>
      <c r="X30" s="7"/>
      <c r="Y30" s="7"/>
      <c r="Z30" s="7"/>
      <c r="AA30" s="7"/>
      <c r="AB30" s="7"/>
      <c r="AC30" s="8"/>
      <c r="AD30" s="5"/>
      <c r="AG30" s="18"/>
      <c r="AH30" s="18"/>
      <c r="AI30" s="18"/>
      <c r="AJ30" s="18"/>
      <c r="AK30" s="18"/>
      <c r="AL30" s="18"/>
      <c r="AM30" s="18"/>
      <c r="AN30" s="18"/>
    </row>
    <row r="31" spans="2:40" ht="22.5" customHeight="1" x14ac:dyDescent="0.25">
      <c r="B31" s="4"/>
      <c r="C31" s="6"/>
      <c r="D31" s="893" t="s">
        <v>16</v>
      </c>
      <c r="E31" s="894"/>
      <c r="F31" s="566">
        <f>+INDICADORES!H14</f>
        <v>1923</v>
      </c>
      <c r="G31" s="566">
        <f>+INDICADORES!K14</f>
        <v>2745</v>
      </c>
      <c r="H31" s="566">
        <f>+INDICADORES!N14</f>
        <v>2906</v>
      </c>
      <c r="I31" s="566">
        <f>+INDICADORES!T14</f>
        <v>5335</v>
      </c>
      <c r="J31" s="566">
        <f>+INDICADORES!W14</f>
        <v>5492</v>
      </c>
      <c r="K31" s="566">
        <f>+INDICADORES!Z14</f>
        <v>4866</v>
      </c>
      <c r="L31" s="566">
        <f>+INDICADORES!AF14</f>
        <v>3707</v>
      </c>
      <c r="M31" s="566">
        <f>+INDICADORES!AI14</f>
        <v>3152</v>
      </c>
      <c r="N31" s="566">
        <f>+INDICADORES!AL14</f>
        <v>3716</v>
      </c>
      <c r="O31" s="566">
        <f>+INDICADORES!AR14</f>
        <v>4833</v>
      </c>
      <c r="P31" s="566">
        <f>+INDICADORES!AU14</f>
        <v>3923</v>
      </c>
      <c r="Q31" s="566">
        <f>+INDICADORES!AX14</f>
        <v>5378</v>
      </c>
      <c r="R31" s="567">
        <f>SUM(F31:Q31)</f>
        <v>47976</v>
      </c>
      <c r="U31" s="28"/>
      <c r="V31" s="28"/>
      <c r="W31" s="7"/>
      <c r="X31" s="7"/>
      <c r="Y31" s="7"/>
      <c r="Z31" s="7"/>
      <c r="AA31" s="7"/>
      <c r="AB31" s="7"/>
      <c r="AC31" s="8"/>
      <c r="AD31" s="5"/>
      <c r="AG31" s="18"/>
      <c r="AH31" s="18"/>
      <c r="AI31" s="18"/>
      <c r="AJ31" s="18"/>
      <c r="AK31" s="18"/>
      <c r="AL31" s="18"/>
      <c r="AM31" s="18"/>
      <c r="AN31" s="18"/>
    </row>
    <row r="32" spans="2:40" ht="22.5" customHeight="1" x14ac:dyDescent="0.25">
      <c r="B32" s="4"/>
      <c r="C32" s="6"/>
      <c r="D32" s="893" t="s">
        <v>18</v>
      </c>
      <c r="E32" s="894"/>
      <c r="F32" s="566">
        <f>+INDICADORES!I14</f>
        <v>161</v>
      </c>
      <c r="G32" s="566">
        <f>+INDICADORES!L14</f>
        <v>177</v>
      </c>
      <c r="H32" s="566">
        <f>+INDICADORES!O14</f>
        <v>235</v>
      </c>
      <c r="I32" s="566">
        <f>+INDICADORES!U14</f>
        <v>303</v>
      </c>
      <c r="J32" s="566">
        <f>+INDICADORES!X14</f>
        <v>326</v>
      </c>
      <c r="K32" s="566">
        <f>+INDICADORES!AA14</f>
        <v>268</v>
      </c>
      <c r="L32" s="566">
        <f>+INDICADORES!AG14</f>
        <v>287</v>
      </c>
      <c r="M32" s="566">
        <f>+INDICADORES!AJ14</f>
        <v>311</v>
      </c>
      <c r="N32" s="566">
        <f>+INDICADORES!AM14</f>
        <v>288</v>
      </c>
      <c r="O32" s="566">
        <f>+INDICADORES!AS14</f>
        <v>281</v>
      </c>
      <c r="P32" s="566">
        <f>+INDICADORES!AV14</f>
        <v>277</v>
      </c>
      <c r="Q32" s="566">
        <f>+INDICADORES!AY14</f>
        <v>279</v>
      </c>
      <c r="R32" s="567">
        <f>SUM(F32:Q32)</f>
        <v>3193</v>
      </c>
      <c r="U32" s="28"/>
      <c r="V32" s="28"/>
      <c r="W32" s="7"/>
      <c r="X32" s="7"/>
      <c r="Y32" s="7"/>
      <c r="Z32" s="7"/>
      <c r="AA32" s="7"/>
      <c r="AB32" s="7"/>
      <c r="AC32" s="8"/>
      <c r="AD32" s="5"/>
      <c r="AG32" s="18"/>
      <c r="AH32" s="18"/>
      <c r="AI32" s="18"/>
      <c r="AJ32" s="18"/>
      <c r="AK32" s="18"/>
      <c r="AL32" s="18"/>
      <c r="AM32" s="18"/>
      <c r="AN32" s="18"/>
    </row>
    <row r="33" spans="2:40" ht="22.5" customHeight="1" thickBot="1" x14ac:dyDescent="0.3">
      <c r="B33" s="4"/>
      <c r="C33" s="6"/>
      <c r="D33" s="48" t="s">
        <v>692</v>
      </c>
      <c r="E33" s="50"/>
      <c r="F33" s="120">
        <f t="shared" ref="F33:Q33" si="0">F31/F32</f>
        <v>11.944099378881987</v>
      </c>
      <c r="G33" s="120">
        <f t="shared" si="0"/>
        <v>15.508474576271187</v>
      </c>
      <c r="H33" s="120">
        <f t="shared" si="0"/>
        <v>12.36595744680851</v>
      </c>
      <c r="I33" s="120">
        <f t="shared" si="0"/>
        <v>17.607260726072607</v>
      </c>
      <c r="J33" s="120">
        <f t="shared" si="0"/>
        <v>16.846625766871167</v>
      </c>
      <c r="K33" s="120">
        <f t="shared" si="0"/>
        <v>18.156716417910449</v>
      </c>
      <c r="L33" s="120">
        <f t="shared" si="0"/>
        <v>12.91637630662021</v>
      </c>
      <c r="M33" s="120">
        <f t="shared" si="0"/>
        <v>10.135048231511254</v>
      </c>
      <c r="N33" s="120">
        <f t="shared" si="0"/>
        <v>12.902777777777779</v>
      </c>
      <c r="O33" s="120">
        <f t="shared" si="0"/>
        <v>17.199288256227756</v>
      </c>
      <c r="P33" s="120">
        <f t="shared" si="0"/>
        <v>14.16245487364621</v>
      </c>
      <c r="Q33" s="120">
        <f t="shared" si="0"/>
        <v>19.275985663082437</v>
      </c>
      <c r="R33" s="121">
        <f>R31/R32</f>
        <v>15.025367992483558</v>
      </c>
      <c r="U33" s="28"/>
      <c r="V33" s="28"/>
      <c r="W33" s="7"/>
      <c r="X33" s="7"/>
      <c r="Y33" s="7"/>
      <c r="Z33" s="7"/>
      <c r="AA33" s="7"/>
      <c r="AB33" s="7"/>
      <c r="AC33" s="8"/>
      <c r="AD33" s="5"/>
      <c r="AG33" s="18"/>
      <c r="AH33" s="18"/>
      <c r="AI33" s="18"/>
      <c r="AJ33" s="18"/>
      <c r="AK33" s="18"/>
      <c r="AL33" s="18"/>
      <c r="AM33" s="18"/>
      <c r="AN33" s="18"/>
    </row>
    <row r="34" spans="2:40" ht="22.5" customHeight="1" thickBot="1" x14ac:dyDescent="0.3">
      <c r="B34" s="4"/>
      <c r="C34" s="6"/>
      <c r="D34" s="48" t="s">
        <v>651</v>
      </c>
      <c r="E34" s="59"/>
      <c r="F34" s="235">
        <v>15</v>
      </c>
      <c r="G34" s="235">
        <v>15</v>
      </c>
      <c r="H34" s="235">
        <v>10</v>
      </c>
      <c r="I34" s="235">
        <v>9.5370370370370363</v>
      </c>
      <c r="J34" s="235">
        <v>4.1433333333333335</v>
      </c>
      <c r="K34" s="235">
        <v>9.4120370370370363</v>
      </c>
      <c r="L34" s="235">
        <v>9.4388489208633093</v>
      </c>
      <c r="M34" s="235">
        <v>4.0506329113924053</v>
      </c>
      <c r="N34" s="235">
        <v>4.6551724137931032</v>
      </c>
      <c r="O34" s="235">
        <v>6.6418918918918921</v>
      </c>
      <c r="P34" s="235">
        <v>5.5306122448979593</v>
      </c>
      <c r="Q34" s="235">
        <v>10.129337539432177</v>
      </c>
      <c r="R34" s="236"/>
      <c r="U34" s="28"/>
      <c r="V34" s="28"/>
      <c r="W34" s="7"/>
      <c r="X34" s="7"/>
      <c r="Y34" s="7"/>
      <c r="Z34" s="7"/>
      <c r="AA34" s="7"/>
      <c r="AB34" s="7"/>
      <c r="AC34" s="8"/>
      <c r="AD34" s="5"/>
      <c r="AG34" s="18"/>
      <c r="AH34" s="18"/>
      <c r="AI34" s="18"/>
      <c r="AJ34" s="18"/>
      <c r="AK34" s="18"/>
      <c r="AL34" s="18"/>
      <c r="AM34" s="18"/>
      <c r="AN34" s="18"/>
    </row>
    <row r="35" spans="2:40" ht="15" customHeight="1" thickBot="1" x14ac:dyDescent="0.3">
      <c r="B35" s="4"/>
      <c r="C35" s="6"/>
      <c r="D35" s="895" t="s">
        <v>254</v>
      </c>
      <c r="E35" s="896"/>
      <c r="F35" s="237">
        <v>15</v>
      </c>
      <c r="G35" s="237">
        <v>15</v>
      </c>
      <c r="H35" s="237">
        <v>15</v>
      </c>
      <c r="I35" s="237">
        <v>15</v>
      </c>
      <c r="J35" s="237">
        <v>15</v>
      </c>
      <c r="K35" s="237">
        <v>15</v>
      </c>
      <c r="L35" s="237">
        <v>15</v>
      </c>
      <c r="M35" s="237">
        <v>15</v>
      </c>
      <c r="N35" s="237">
        <v>15</v>
      </c>
      <c r="O35" s="237">
        <v>15</v>
      </c>
      <c r="P35" s="237">
        <v>15</v>
      </c>
      <c r="Q35" s="237">
        <v>15</v>
      </c>
      <c r="R35" s="238">
        <f>+AVERAGE(F35:Q35)</f>
        <v>15</v>
      </c>
      <c r="U35" s="7"/>
      <c r="V35" s="7"/>
      <c r="W35" s="7"/>
      <c r="X35" s="7"/>
      <c r="Y35" s="7"/>
      <c r="Z35" s="7"/>
      <c r="AA35" s="7"/>
      <c r="AB35" s="7"/>
      <c r="AC35" s="8"/>
      <c r="AD35" s="5"/>
      <c r="AG35" s="18"/>
      <c r="AH35" s="18"/>
      <c r="AI35" s="18"/>
      <c r="AJ35" s="18"/>
      <c r="AK35" s="18"/>
      <c r="AL35" s="18"/>
      <c r="AM35" s="18"/>
      <c r="AN35" s="18"/>
    </row>
    <row r="36" spans="2:40" ht="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3.5"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5"/>
      <c r="AC37" s="936"/>
      <c r="AD37" s="5"/>
      <c r="AF37" s="18"/>
      <c r="AG37" s="18"/>
      <c r="AH37" s="18"/>
    </row>
    <row r="38" spans="2:40" ht="35.25" customHeight="1" thickBot="1" x14ac:dyDescent="0.25">
      <c r="B38" s="4"/>
      <c r="C38" s="817" t="s">
        <v>16</v>
      </c>
      <c r="D38" s="818"/>
      <c r="E38" s="818"/>
      <c r="F38" s="818"/>
      <c r="G38" s="819" t="s">
        <v>31</v>
      </c>
      <c r="H38" s="820"/>
      <c r="I38" s="820"/>
      <c r="J38" s="820"/>
      <c r="K38" s="820"/>
      <c r="L38" s="820"/>
      <c r="M38" s="820"/>
      <c r="N38" s="821"/>
      <c r="O38" s="822" t="s">
        <v>17</v>
      </c>
      <c r="P38" s="823"/>
      <c r="Q38" s="823"/>
      <c r="R38" s="823"/>
      <c r="S38" s="823"/>
      <c r="T38" s="824"/>
      <c r="U38" s="825"/>
      <c r="V38" s="825"/>
      <c r="W38" s="825"/>
      <c r="X38" s="825"/>
      <c r="Y38" s="825"/>
      <c r="Z38" s="825"/>
      <c r="AA38" s="825"/>
      <c r="AB38" s="825"/>
      <c r="AC38" s="826"/>
      <c r="AD38" s="29"/>
      <c r="AF38" s="9"/>
      <c r="AG38" s="19"/>
      <c r="AH38" s="19"/>
    </row>
    <row r="39" spans="2:40" ht="29.25" customHeight="1" x14ac:dyDescent="0.2">
      <c r="B39" s="4"/>
      <c r="C39" s="827" t="s">
        <v>18</v>
      </c>
      <c r="D39" s="828"/>
      <c r="E39" s="828"/>
      <c r="F39" s="828"/>
      <c r="G39" s="779" t="s">
        <v>32</v>
      </c>
      <c r="H39" s="780"/>
      <c r="I39" s="780"/>
      <c r="J39" s="780"/>
      <c r="K39" s="780"/>
      <c r="L39" s="780"/>
      <c r="M39" s="780"/>
      <c r="N39" s="781"/>
      <c r="O39" s="827" t="s">
        <v>19</v>
      </c>
      <c r="P39" s="828"/>
      <c r="Q39" s="828"/>
      <c r="R39" s="828"/>
      <c r="S39" s="828"/>
      <c r="T39" s="824"/>
      <c r="U39" s="825"/>
      <c r="V39" s="825"/>
      <c r="W39" s="825"/>
      <c r="X39" s="825"/>
      <c r="Y39" s="825"/>
      <c r="Z39" s="825"/>
      <c r="AA39" s="825"/>
      <c r="AB39" s="825"/>
      <c r="AC39" s="826"/>
      <c r="AD39" s="29"/>
      <c r="AF39" s="9"/>
      <c r="AG39" s="19"/>
      <c r="AH39" s="19"/>
    </row>
    <row r="40" spans="2:40" ht="25.5" customHeight="1" x14ac:dyDescent="0.2">
      <c r="B40" s="4"/>
      <c r="C40" s="827" t="s">
        <v>20</v>
      </c>
      <c r="D40" s="828"/>
      <c r="E40" s="828"/>
      <c r="F40" s="828"/>
      <c r="G40" s="779" t="s">
        <v>87</v>
      </c>
      <c r="H40" s="780"/>
      <c r="I40" s="780"/>
      <c r="J40" s="780"/>
      <c r="K40" s="780"/>
      <c r="L40" s="780"/>
      <c r="M40" s="780"/>
      <c r="N40" s="781"/>
      <c r="O40" s="829" t="s">
        <v>88</v>
      </c>
      <c r="P40" s="830"/>
      <c r="Q40" s="830"/>
      <c r="R40" s="830"/>
      <c r="S40" s="830"/>
      <c r="T40" s="831" t="s">
        <v>22</v>
      </c>
      <c r="U40" s="831"/>
      <c r="V40" s="831"/>
      <c r="W40" s="831"/>
      <c r="X40" s="831"/>
      <c r="Y40" s="831"/>
      <c r="Z40" s="831"/>
      <c r="AA40" s="919"/>
      <c r="AB40" s="919"/>
      <c r="AC40" s="832"/>
      <c r="AD40" s="29"/>
      <c r="AF40" s="9"/>
      <c r="AG40" s="19"/>
      <c r="AH40" s="19"/>
    </row>
    <row r="41" spans="2:40" ht="12.75" customHeight="1" x14ac:dyDescent="0.2">
      <c r="B41" s="4"/>
      <c r="C41" s="827" t="s">
        <v>21</v>
      </c>
      <c r="D41" s="828"/>
      <c r="E41" s="828"/>
      <c r="F41" s="828"/>
      <c r="G41" s="779" t="s">
        <v>34</v>
      </c>
      <c r="H41" s="780"/>
      <c r="I41" s="780"/>
      <c r="J41" s="780"/>
      <c r="K41" s="780"/>
      <c r="L41" s="780"/>
      <c r="M41" s="780"/>
      <c r="N41" s="781"/>
      <c r="O41" s="829" t="s">
        <v>24</v>
      </c>
      <c r="P41" s="830"/>
      <c r="Q41" s="830"/>
      <c r="R41" s="830"/>
      <c r="S41" s="830"/>
      <c r="T41" s="831" t="s">
        <v>25</v>
      </c>
      <c r="U41" s="831"/>
      <c r="V41" s="831"/>
      <c r="W41" s="831"/>
      <c r="X41" s="831"/>
      <c r="Y41" s="831"/>
      <c r="Z41" s="831"/>
      <c r="AA41" s="919"/>
      <c r="AB41" s="919"/>
      <c r="AC41" s="832"/>
      <c r="AD41" s="29"/>
      <c r="AF41" s="9"/>
      <c r="AG41" s="20"/>
      <c r="AH41" s="20"/>
    </row>
    <row r="42" spans="2:40" x14ac:dyDescent="0.2">
      <c r="B42" s="4"/>
      <c r="C42" s="827" t="s">
        <v>23</v>
      </c>
      <c r="D42" s="828"/>
      <c r="E42" s="828"/>
      <c r="F42" s="828"/>
      <c r="G42" s="835">
        <v>1</v>
      </c>
      <c r="H42" s="836"/>
      <c r="I42" s="836"/>
      <c r="J42" s="836"/>
      <c r="K42" s="836"/>
      <c r="L42" s="836"/>
      <c r="M42" s="836"/>
      <c r="N42" s="837"/>
      <c r="O42" s="827" t="s">
        <v>26</v>
      </c>
      <c r="P42" s="828"/>
      <c r="Q42" s="828"/>
      <c r="R42" s="828"/>
      <c r="S42" s="828"/>
      <c r="T42" s="831"/>
      <c r="U42" s="831"/>
      <c r="V42" s="831"/>
      <c r="W42" s="831"/>
      <c r="X42" s="831"/>
      <c r="Y42" s="831"/>
      <c r="Z42" s="831"/>
      <c r="AA42" s="919"/>
      <c r="AB42" s="919"/>
      <c r="AC42" s="832"/>
      <c r="AD42" s="29"/>
      <c r="AF42" s="9"/>
      <c r="AG42" s="20"/>
      <c r="AH42" s="20"/>
    </row>
    <row r="43" spans="2:40" ht="13.5" customHeight="1" thickBot="1" x14ac:dyDescent="0.25">
      <c r="B43" s="4"/>
      <c r="C43" s="833"/>
      <c r="D43" s="834"/>
      <c r="E43" s="834"/>
      <c r="F43" s="834"/>
      <c r="G43" s="838"/>
      <c r="H43" s="839"/>
      <c r="I43" s="839"/>
      <c r="J43" s="839"/>
      <c r="K43" s="839"/>
      <c r="L43" s="839"/>
      <c r="M43" s="839"/>
      <c r="N43" s="840"/>
      <c r="O43" s="833" t="s">
        <v>89</v>
      </c>
      <c r="P43" s="834"/>
      <c r="Q43" s="834"/>
      <c r="R43" s="834"/>
      <c r="S43" s="834"/>
      <c r="T43" s="841" t="s">
        <v>90</v>
      </c>
      <c r="U43" s="841"/>
      <c r="V43" s="841"/>
      <c r="W43" s="841"/>
      <c r="X43" s="841"/>
      <c r="Y43" s="841"/>
      <c r="Z43" s="841"/>
      <c r="AA43" s="920"/>
      <c r="AB43" s="920"/>
      <c r="AC43" s="842"/>
      <c r="AD43" s="29"/>
      <c r="AF43" s="9"/>
      <c r="AG43" s="20"/>
      <c r="AH43" s="20"/>
    </row>
    <row r="44" spans="2:40" ht="13.5"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29"/>
      <c r="AB44" s="929"/>
      <c r="AC44" s="930"/>
      <c r="AD44" s="29"/>
      <c r="AF44" s="9"/>
      <c r="AG44" s="20"/>
      <c r="AH44" s="20"/>
    </row>
    <row r="45" spans="2:40" ht="18" x14ac:dyDescent="0.2">
      <c r="B45" s="4"/>
      <c r="C45" s="785" t="s">
        <v>92</v>
      </c>
      <c r="D45" s="786"/>
      <c r="E45" s="786"/>
      <c r="F45" s="787"/>
      <c r="G45" s="849" t="s">
        <v>93</v>
      </c>
      <c r="H45" s="850"/>
      <c r="I45" s="30" t="s">
        <v>94</v>
      </c>
      <c r="J45" s="31" t="s">
        <v>95</v>
      </c>
      <c r="K45" s="30"/>
      <c r="L45" s="31" t="s">
        <v>96</v>
      </c>
      <c r="M45" s="32"/>
      <c r="N45" s="156"/>
      <c r="O45" s="851" t="s">
        <v>97</v>
      </c>
      <c r="P45" s="852"/>
      <c r="Q45" s="852"/>
      <c r="R45" s="852"/>
      <c r="S45" s="853" t="s">
        <v>98</v>
      </c>
      <c r="T45" s="854"/>
      <c r="U45" s="854"/>
      <c r="V45" s="854"/>
      <c r="W45" s="854"/>
      <c r="X45" s="854"/>
      <c r="Y45" s="854"/>
      <c r="Z45" s="854"/>
      <c r="AA45" s="854"/>
      <c r="AB45" s="854"/>
      <c r="AC45" s="855"/>
      <c r="AD45" s="29"/>
      <c r="AF45" s="9"/>
      <c r="AG45" s="20"/>
      <c r="AH45" s="20"/>
    </row>
    <row r="46" spans="2:40" x14ac:dyDescent="0.2">
      <c r="B46" s="4"/>
      <c r="C46" s="846"/>
      <c r="D46" s="847"/>
      <c r="E46" s="847"/>
      <c r="F46" s="848"/>
      <c r="G46" s="856"/>
      <c r="H46" s="857"/>
      <c r="I46" s="857"/>
      <c r="J46" s="857"/>
      <c r="K46" s="857"/>
      <c r="L46" s="857"/>
      <c r="M46" s="858"/>
      <c r="N46" s="156"/>
      <c r="O46" s="829" t="s">
        <v>99</v>
      </c>
      <c r="P46" s="830"/>
      <c r="Q46" s="830"/>
      <c r="R46" s="830"/>
      <c r="S46" s="861" t="s">
        <v>100</v>
      </c>
      <c r="T46" s="861"/>
      <c r="U46" s="861"/>
      <c r="V46" s="34" t="s">
        <v>94</v>
      </c>
      <c r="W46" s="862" t="s">
        <v>101</v>
      </c>
      <c r="X46" s="862"/>
      <c r="Y46" s="862"/>
      <c r="Z46" s="863"/>
      <c r="AA46" s="921"/>
      <c r="AB46" s="921"/>
      <c r="AC46" s="864"/>
      <c r="AD46" s="29"/>
      <c r="AF46" s="9"/>
      <c r="AG46" s="20"/>
      <c r="AH46" s="20"/>
    </row>
    <row r="47" spans="2:40" ht="27" customHeight="1" x14ac:dyDescent="0.2">
      <c r="B47" s="4"/>
      <c r="C47" s="865" t="s">
        <v>102</v>
      </c>
      <c r="D47" s="866"/>
      <c r="E47" s="866"/>
      <c r="F47" s="867"/>
      <c r="G47" s="856"/>
      <c r="H47" s="857"/>
      <c r="I47" s="857"/>
      <c r="J47" s="857"/>
      <c r="K47" s="857"/>
      <c r="L47" s="857"/>
      <c r="M47" s="857"/>
      <c r="N47" s="868"/>
      <c r="O47" s="829"/>
      <c r="P47" s="830"/>
      <c r="Q47" s="830"/>
      <c r="R47" s="830"/>
      <c r="S47" s="862" t="s">
        <v>89</v>
      </c>
      <c r="T47" s="862"/>
      <c r="U47" s="862"/>
      <c r="V47" s="869" t="s">
        <v>94</v>
      </c>
      <c r="W47" s="862" t="s">
        <v>103</v>
      </c>
      <c r="X47" s="862"/>
      <c r="Y47" s="862"/>
      <c r="Z47" s="870"/>
      <c r="AA47" s="922"/>
      <c r="AB47" s="922"/>
      <c r="AC47" s="871"/>
      <c r="AD47" s="29"/>
      <c r="AF47" s="9"/>
      <c r="AG47" s="20"/>
      <c r="AH47" s="20"/>
    </row>
    <row r="48" spans="2:40" x14ac:dyDescent="0.2">
      <c r="B48" s="4"/>
      <c r="C48" s="829" t="s">
        <v>28</v>
      </c>
      <c r="D48" s="830"/>
      <c r="E48" s="830"/>
      <c r="F48" s="830"/>
      <c r="G48" s="874" t="s">
        <v>104</v>
      </c>
      <c r="H48" s="875"/>
      <c r="I48" s="875"/>
      <c r="J48" s="875"/>
      <c r="K48" s="875"/>
      <c r="L48" s="875"/>
      <c r="M48" s="875"/>
      <c r="N48" s="876"/>
      <c r="O48" s="829"/>
      <c r="P48" s="830"/>
      <c r="Q48" s="830"/>
      <c r="R48" s="830"/>
      <c r="S48" s="862"/>
      <c r="T48" s="862"/>
      <c r="U48" s="862"/>
      <c r="V48" s="869"/>
      <c r="W48" s="862"/>
      <c r="X48" s="862"/>
      <c r="Y48" s="862"/>
      <c r="Z48" s="872"/>
      <c r="AA48" s="923"/>
      <c r="AB48" s="923"/>
      <c r="AC48" s="873"/>
      <c r="AD48" s="29"/>
      <c r="AF48" s="9"/>
      <c r="AG48" s="20"/>
      <c r="AH48" s="20"/>
    </row>
    <row r="49" spans="1:40" ht="12.75" customHeight="1" x14ac:dyDescent="0.2">
      <c r="B49" s="4"/>
      <c r="C49" s="829" t="s">
        <v>27</v>
      </c>
      <c r="D49" s="830"/>
      <c r="E49" s="830"/>
      <c r="F49" s="830"/>
      <c r="G49" s="878" t="s">
        <v>1109</v>
      </c>
      <c r="H49" s="879"/>
      <c r="I49" s="879"/>
      <c r="J49" s="879"/>
      <c r="K49" s="879"/>
      <c r="L49" s="879"/>
      <c r="M49" s="879"/>
      <c r="N49" s="880"/>
      <c r="O49" s="829"/>
      <c r="P49" s="830"/>
      <c r="Q49" s="830"/>
      <c r="R49" s="830"/>
      <c r="S49" s="862" t="s">
        <v>105</v>
      </c>
      <c r="T49" s="862"/>
      <c r="U49" s="862"/>
      <c r="V49" s="869" t="s">
        <v>94</v>
      </c>
      <c r="W49" s="697" t="s">
        <v>553</v>
      </c>
      <c r="X49" s="697"/>
      <c r="Y49" s="697"/>
      <c r="Z49" s="685" t="s">
        <v>94</v>
      </c>
      <c r="AA49" s="924"/>
      <c r="AB49" s="924"/>
      <c r="AC49" s="686"/>
      <c r="AD49" s="29"/>
      <c r="AF49" s="9"/>
      <c r="AG49" s="20"/>
      <c r="AH49" s="20"/>
    </row>
    <row r="50" spans="1:40" x14ac:dyDescent="0.2">
      <c r="B50" s="4"/>
      <c r="C50" s="829" t="s">
        <v>106</v>
      </c>
      <c r="D50" s="830"/>
      <c r="E50" s="830"/>
      <c r="F50" s="830"/>
      <c r="G50" s="883"/>
      <c r="H50" s="884"/>
      <c r="I50" s="884"/>
      <c r="J50" s="884"/>
      <c r="K50" s="884"/>
      <c r="L50" s="884"/>
      <c r="M50" s="884"/>
      <c r="N50" s="885"/>
      <c r="O50" s="829"/>
      <c r="P50" s="830"/>
      <c r="Q50" s="830"/>
      <c r="R50" s="830"/>
      <c r="S50" s="862"/>
      <c r="T50" s="862"/>
      <c r="U50" s="862"/>
      <c r="V50" s="869"/>
      <c r="W50" s="697"/>
      <c r="X50" s="697"/>
      <c r="Y50" s="697"/>
      <c r="Z50" s="685"/>
      <c r="AA50" s="924"/>
      <c r="AB50" s="924"/>
      <c r="AC50" s="686"/>
      <c r="AD50" s="29"/>
      <c r="AF50" s="9"/>
      <c r="AG50" s="20"/>
      <c r="AH50" s="20"/>
    </row>
    <row r="51" spans="1:40" ht="13.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925"/>
      <c r="AB51" s="925"/>
      <c r="AC51" s="704"/>
      <c r="AD51" s="29"/>
      <c r="AF51" s="9"/>
      <c r="AG51" s="20"/>
      <c r="AH51" s="20"/>
    </row>
    <row r="52" spans="1:40" ht="13.5"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19"/>
      <c r="AH52" s="19"/>
    </row>
    <row r="53" spans="1:40" x14ac:dyDescent="0.2">
      <c r="A53" s="7"/>
      <c r="C53" s="15"/>
      <c r="D53" s="20"/>
      <c r="E53" s="20"/>
      <c r="F53" s="20"/>
      <c r="G53" s="20"/>
      <c r="H53" s="20"/>
      <c r="I53" s="20"/>
      <c r="J53" s="20"/>
      <c r="K53" s="20"/>
      <c r="L53" s="20"/>
      <c r="M53" s="20"/>
      <c r="N53" s="20"/>
      <c r="O53" s="51"/>
      <c r="P53" s="15"/>
      <c r="Q53" s="16"/>
      <c r="R53" s="16"/>
      <c r="S53" s="16"/>
      <c r="T53" s="16"/>
      <c r="U53" s="16"/>
      <c r="V53" s="16"/>
      <c r="W53" s="16"/>
      <c r="X53" s="16"/>
      <c r="Y53" s="16"/>
      <c r="Z53" s="16"/>
      <c r="AA53" s="16"/>
      <c r="AB53" s="16"/>
      <c r="AD53" s="20"/>
      <c r="AF53" s="9"/>
      <c r="AG53" s="19"/>
      <c r="AH53" s="19"/>
      <c r="AN53">
        <f>SUBTOTAL(9,AN38:AN52)</f>
        <v>0</v>
      </c>
    </row>
    <row r="54" spans="1:40" ht="22.5" customHeight="1" x14ac:dyDescent="0.2">
      <c r="C54" s="15"/>
      <c r="D54" s="20"/>
      <c r="E54" s="20"/>
      <c r="F54" s="20"/>
      <c r="G54" s="20"/>
      <c r="H54" s="20"/>
      <c r="I54" s="20"/>
      <c r="J54" s="20"/>
      <c r="K54" s="20"/>
      <c r="L54" s="20"/>
      <c r="M54" s="20"/>
      <c r="N54" s="20"/>
      <c r="AC54" s="16"/>
      <c r="AE54" s="20"/>
      <c r="AG54" s="9"/>
      <c r="AH54" s="877"/>
      <c r="AI54" s="877"/>
      <c r="AJ54" s="877"/>
      <c r="AK54" s="877"/>
      <c r="AL54" s="877"/>
      <c r="AM54" s="877"/>
      <c r="AN54" s="877"/>
    </row>
    <row r="55" spans="1:40" ht="22.5" customHeight="1" x14ac:dyDescent="0.2">
      <c r="C55" s="15"/>
      <c r="D55" s="20"/>
      <c r="E55" s="20"/>
      <c r="F55" s="20"/>
      <c r="G55" s="20"/>
      <c r="H55" s="20"/>
      <c r="I55" s="20"/>
      <c r="J55" s="20"/>
      <c r="K55" s="20"/>
      <c r="L55" s="20"/>
      <c r="M55" s="20"/>
      <c r="N55" s="20"/>
      <c r="AC55" s="16"/>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C56" s="16"/>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C57" s="16"/>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40"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40"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9q0bB5FrZjkX2lR5CqGKM23OySrDF/Tf41XYNVgcJzLWwuLl7ozy1Fp36Zya9F5hULn2uR5Uy0BBBSlOVt0VUQ==" saltValue="QPxBKiVJ/pD99npapzvCOA==" spinCount="100000" sheet="1" objects="1" scenarios="1"/>
  <customSheetViews>
    <customSheetView guid="{9C949C4D-EB11-4549-99F8-6A6E19FEDD35}" showGridLines="0" topLeftCell="A22">
      <selection activeCell="F9" sqref="F9:AC10"/>
      <pageMargins left="0.57999999999999996" right="0.45" top="1.1549999999999998" bottom="0.39" header="0.3" footer="0.3"/>
      <pageSetup paperSize="9" scale="80" orientation="portrait" r:id="rId1"/>
      <headerFooter alignWithMargins="0"/>
    </customSheetView>
    <customSheetView guid="{B4BD0B13-0F90-4B98-B77F-542E51A48189}" showGridLines="0" topLeftCell="A22">
      <selection activeCell="F9" sqref="F9:AC10"/>
      <pageMargins left="0.57999999999999996" right="0.45" top="1.1549999999999998" bottom="0.39" header="0.3" footer="0.3"/>
      <pageSetup paperSize="9" scale="80" orientation="portrait" r:id="rId2"/>
      <headerFooter alignWithMargins="0"/>
    </customSheetView>
    <customSheetView guid="{1132D6BB-BD35-469F-BF41-A86B335BD97B}" showGridLines="0" topLeftCell="A22">
      <selection activeCell="F9" sqref="F9:AC10"/>
      <pageMargins left="0.57999999999999996" right="0.45" top="1.1549999999999998" bottom="0.39" header="0.3" footer="0.3"/>
      <pageSetup paperSize="9" scale="80" orientation="portrait" r:id="rId3"/>
      <headerFooter alignWithMargins="0"/>
    </customSheetView>
    <customSheetView guid="{A5C6589E-C55F-4BEC-9ECE-919FCABF52F8}" showGridLines="0" topLeftCell="A22">
      <selection activeCell="F9" sqref="F9:AC10"/>
      <pageMargins left="0.57999999999999996" right="0.45" top="1.1549999999999998" bottom="0.39" header="0.3" footer="0.3"/>
      <pageSetup paperSize="9" scale="80" orientation="portrait" r:id="rId4"/>
      <headerFooter alignWithMargins="0"/>
    </customSheetView>
    <customSheetView guid="{01A85145-F11B-4D07-813B-8A8758CDD710}" showGridLines="0" topLeftCell="A22">
      <selection activeCell="F9" sqref="F9:AC10"/>
      <pageMargins left="0.57999999999999996" right="0.45" top="1.1549999999999998" bottom="0.39" header="0.3" footer="0.3"/>
      <pageSetup paperSize="9" scale="80" orientation="portrait" r:id="rId5"/>
      <headerFooter alignWithMargins="0"/>
    </customSheetView>
    <customSheetView guid="{4F27A6F2-707D-47B2-BF4A-F027B75A33FC}" showGridLines="0" topLeftCell="A22">
      <selection activeCell="F9" sqref="F9:AC10"/>
      <pageMargins left="0.57999999999999996" right="0.45" top="1.1549999999999998" bottom="0.39" header="0.3" footer="0.3"/>
      <pageSetup paperSize="9" scale="80" orientation="portrait" r:id="rId6"/>
      <headerFooter alignWithMargins="0"/>
    </customSheetView>
    <customSheetView guid="{F4F98609-4C61-4A0E-851B-59BEC64AAB9F}" showGridLines="0" topLeftCell="A22">
      <selection activeCell="F9" sqref="F9:AC10"/>
      <pageMargins left="0.57999999999999996" right="0.45" top="1.1549999999999998" bottom="0.39" header="0.3" footer="0.3"/>
      <pageSetup paperSize="9" scale="80" orientation="portrait" r:id="rId7"/>
      <headerFooter alignWithMargins="0"/>
    </customSheetView>
    <customSheetView guid="{8381FC96-6810-4EAA-ACD8-B607E0FD2281}" showGridLines="0" topLeftCell="A19">
      <selection activeCell="F9" sqref="F9:AC10"/>
      <pageMargins left="0.57999999999999996" right="0.45" top="1.1549999999999998" bottom="0.39" header="0.3" footer="0.3"/>
      <pageSetup paperSize="9" scale="80" orientation="portrait" r:id="rId8"/>
      <headerFooter alignWithMargins="0"/>
    </customSheetView>
    <customSheetView guid="{7315456F-420E-439E-9602-F32EDF9D3E94}" showGridLines="0" topLeftCell="A19">
      <selection activeCell="F9" sqref="F9:AC10"/>
      <pageMargins left="0.57999999999999996" right="0.45" top="1.1549999999999998" bottom="0.39" header="0.3" footer="0.3"/>
      <pageSetup paperSize="9" scale="80" orientation="portrait" r:id="rId9"/>
      <headerFooter alignWithMargins="0"/>
    </customSheetView>
    <customSheetView guid="{216CB5F9-6788-4A70-880A-08553118F167}" showGridLines="0">
      <selection activeCell="X32" sqref="X32"/>
      <pageMargins left="0.57999999999999996" right="0.45" top="1.1549999999999998" bottom="0.39" header="0.3" footer="0.3"/>
      <pageSetup paperSize="9" scale="80" orientation="portrait" r:id="rId10"/>
      <headerFooter alignWithMargins="0"/>
    </customSheetView>
    <customSheetView guid="{B0451CD7-59C4-4E11-B7C2-BC13CF4127A6}" showGridLines="0">
      <selection activeCell="X32" sqref="X32"/>
      <pageMargins left="0.57999999999999996" right="0.45" top="1.1549999999999998" bottom="0.39" header="0.3" footer="0.3"/>
      <pageSetup paperSize="9" scale="80" orientation="portrait" r:id="rId11"/>
      <headerFooter alignWithMargins="0"/>
    </customSheetView>
    <customSheetView guid="{7A5BCE0F-1F1B-4E52-9652-01329CBCC77F}" showGridLines="0">
      <selection activeCell="X32" sqref="X32"/>
      <pageMargins left="0.57999999999999996" right="0.45" top="1.1549999999999998" bottom="0.39" header="0.3" footer="0.3"/>
      <pageSetup paperSize="9" scale="80" orientation="portrait" r:id="rId12"/>
      <headerFooter alignWithMargins="0"/>
    </customSheetView>
    <customSheetView guid="{62DF5315-3D99-4C8E-BAEC-100B3280B10D}" showGridLines="0">
      <selection activeCell="X32" sqref="X32"/>
      <pageMargins left="0.57999999999999996" right="0.45" top="1.1549999999999998" bottom="0.39" header="0.3" footer="0.3"/>
      <pageSetup paperSize="9" scale="80" orientation="portrait" r:id="rId13"/>
      <headerFooter alignWithMargins="0"/>
    </customSheetView>
    <customSheetView guid="{CAC1BF5B-64DA-4E65-B9F3-F58AF1593EA5}" showGridLines="0">
      <selection activeCell="X32" sqref="X32"/>
      <pageMargins left="0.57999999999999996" right="0.45" top="1.1549999999999998" bottom="0.39" header="0.3" footer="0.3"/>
      <pageSetup paperSize="9" scale="80" orientation="portrait" r:id="rId14"/>
      <headerFooter alignWithMargins="0"/>
    </customSheetView>
    <customSheetView guid="{E4188361-4B87-4969-89CB-DD6AB944FA81}" showGridLines="0">
      <selection activeCell="X32" sqref="X32"/>
      <pageMargins left="0.57999999999999996" right="0.45" top="1.1549999999999998" bottom="0.39" header="0.3" footer="0.3"/>
      <pageSetup paperSize="9" scale="80" orientation="portrait" r:id="rId15"/>
      <headerFooter alignWithMargins="0"/>
    </customSheetView>
    <customSheetView guid="{0001DF65-3B0F-497C-ACF5-D49EC607FD88}" showGridLines="0">
      <selection activeCell="X32" sqref="X32"/>
      <pageMargins left="0.57999999999999996" right="0.45" top="1.1549999999999998" bottom="0.39" header="0.3" footer="0.3"/>
      <pageSetup paperSize="9" scale="80" orientation="portrait" r:id="rId16"/>
      <headerFooter alignWithMargins="0"/>
    </customSheetView>
    <customSheetView guid="{39DA2FDD-4E3D-481D-A336-9D29DBC11B08}" showGridLines="0">
      <selection activeCell="F9" sqref="F9:AC10"/>
      <pageMargins left="0.57999999999999996" right="0.45" top="1.1549999999999998" bottom="0.39" header="0.3" footer="0.3"/>
      <pageSetup paperSize="9" scale="80" orientation="portrait" r:id="rId17"/>
      <headerFooter alignWithMargins="0"/>
    </customSheetView>
    <customSheetView guid="{95329FFD-9B66-4A76-A861-4EF913CB9438}" showGridLines="0">
      <selection activeCell="F9" sqref="F9:AC10"/>
      <pageMargins left="0.57999999999999996" right="0.45" top="1.1549999999999998" bottom="0.39" header="0.3" footer="0.3"/>
      <pageSetup paperSize="9" scale="80" orientation="portrait" r:id="rId18"/>
      <headerFooter alignWithMargins="0"/>
    </customSheetView>
    <customSheetView guid="{F7DB7EE5-42A9-41B9-A823-ADC3C22C28DE}" showGridLines="0">
      <selection activeCell="F9" sqref="F9:AC10"/>
      <pageMargins left="0.57999999999999996" right="0.45" top="1.1549999999999998" bottom="0.39" header="0.3" footer="0.3"/>
      <pageSetup paperSize="9" scale="80" orientation="portrait" r:id="rId19"/>
      <headerFooter alignWithMargins="0"/>
    </customSheetView>
    <customSheetView guid="{187695E8-F439-4E8B-9390-62D53A41785B}" showGridLines="0">
      <selection activeCell="F9" sqref="F9:AC10"/>
      <pageMargins left="0.57999999999999996" right="0.45" top="1.1549999999999998" bottom="0.39" header="0.3" footer="0.3"/>
      <pageSetup paperSize="9" scale="80" orientation="portrait" r:id="rId20"/>
      <headerFooter alignWithMargins="0"/>
    </customSheetView>
    <customSheetView guid="{C3D58349-1F04-4F6C-B93C-BB0D41DB41D6}" showGridLines="0" topLeftCell="A19">
      <selection activeCell="F9" sqref="F9:AC10"/>
      <pageMargins left="0.57999999999999996" right="0.45" top="1.1549999999999998" bottom="0.39" header="0.3" footer="0.3"/>
      <pageSetup paperSize="9" scale="80" orientation="portrait" r:id="rId21"/>
      <headerFooter alignWithMargins="0"/>
    </customSheetView>
    <customSheetView guid="{71206789-1A95-4243-B1E4-204F0D4BB0C1}" showGridLines="0" topLeftCell="A19">
      <selection activeCell="F9" sqref="F9:AC10"/>
      <pageMargins left="0.57999999999999996" right="0.45" top="1.1549999999999998" bottom="0.39" header="0.3" footer="0.3"/>
      <pageSetup paperSize="9" scale="80" orientation="portrait" r:id="rId22"/>
      <headerFooter alignWithMargins="0"/>
    </customSheetView>
    <customSheetView guid="{DAB8803B-91D8-4FA1-8E83-BA8E4F51ECEF}" showGridLines="0" topLeftCell="A22">
      <selection activeCell="F9" sqref="F9:AC10"/>
      <pageMargins left="0.57999999999999996" right="0.45" top="1.1549999999999998" bottom="0.39" header="0.3" footer="0.3"/>
      <pageSetup paperSize="9" scale="80" orientation="portrait" r:id="rId23"/>
      <headerFooter alignWithMargins="0"/>
    </customSheetView>
    <customSheetView guid="{4B06A440-0745-43CE-8047-97DB98249CF6}" showGridLines="0" topLeftCell="A22">
      <selection activeCell="F9" sqref="F9:AC10"/>
      <pageMargins left="0.57999999999999996" right="0.45" top="1.1549999999999998" bottom="0.39" header="0.3" footer="0.3"/>
      <pageSetup paperSize="9" scale="80" orientation="portrait" r:id="rId24"/>
      <headerFooter alignWithMargins="0"/>
    </customSheetView>
    <customSheetView guid="{201C1097-0C3C-4AFA-814C-99E885BB3BA9}" showGridLines="0" topLeftCell="A22">
      <selection activeCell="F9" sqref="F9:AC10"/>
      <pageMargins left="0.57999999999999996" right="0.45" top="1.1549999999999998" bottom="0.39" header="0.3" footer="0.3"/>
      <pageSetup paperSize="9" scale="80" orientation="portrait" r:id="rId25"/>
      <headerFooter alignWithMargins="0"/>
    </customSheetView>
    <customSheetView guid="{44F0F931-FF8F-4146-9628-099A7B02EE59}" showGridLines="0" topLeftCell="A22">
      <selection activeCell="F9" sqref="F9:AC10"/>
      <pageMargins left="0.57999999999999996" right="0.45" top="1.1549999999999998" bottom="0.39" header="0.3" footer="0.3"/>
      <pageSetup paperSize="9" scale="80" orientation="portrait" r:id="rId26"/>
      <headerFooter alignWithMargins="0"/>
    </customSheetView>
    <customSheetView guid="{DE4F901A-4159-44A8-9F61-37E29931259E}" showGridLines="0" topLeftCell="A22">
      <selection activeCell="F9" sqref="F9:AC10"/>
      <pageMargins left="0.57999999999999996" right="0.45" top="1.1549999999999998" bottom="0.39" header="0.3" footer="0.3"/>
      <pageSetup paperSize="9" scale="80" orientation="portrait" r:id="rId27"/>
      <headerFooter alignWithMargins="0"/>
    </customSheetView>
    <customSheetView guid="{11E60353-53A2-40FD-8DD1-6654D3943E00}" showGridLines="0" topLeftCell="A22">
      <selection activeCell="F9" sqref="F9:AC10"/>
      <pageMargins left="0.57999999999999996" right="0.45" top="1.1549999999999998" bottom="0.39" header="0.3" footer="0.3"/>
      <pageSetup paperSize="9" scale="80" orientation="portrait" r:id="rId28"/>
      <headerFooter alignWithMargins="0"/>
    </customSheetView>
    <customSheetView guid="{D405E5B0-829D-4CFF-BABC-C1974EED185D}" showGridLines="0" topLeftCell="A22">
      <selection activeCell="F9" sqref="F9:AC10"/>
      <pageMargins left="0.57999999999999996" right="0.45" top="1.1549999999999998" bottom="0.39" header="0.3" footer="0.3"/>
      <pageSetup paperSize="9" scale="80" orientation="portrait" r:id="rId29"/>
      <headerFooter alignWithMargins="0"/>
    </customSheetView>
  </customSheetViews>
  <mergeCells count="77">
    <mergeCell ref="C39:F39"/>
    <mergeCell ref="C38:F38"/>
    <mergeCell ref="C41:F41"/>
    <mergeCell ref="C40:F40"/>
    <mergeCell ref="G39:N39"/>
    <mergeCell ref="G38:N38"/>
    <mergeCell ref="G50:N50"/>
    <mergeCell ref="G46:M46"/>
    <mergeCell ref="C44:N44"/>
    <mergeCell ref="G41:N41"/>
    <mergeCell ref="G40:N40"/>
    <mergeCell ref="C42:F43"/>
    <mergeCell ref="G42:N43"/>
    <mergeCell ref="C45:F46"/>
    <mergeCell ref="G45:H45"/>
    <mergeCell ref="C47:F47"/>
    <mergeCell ref="C50:F50"/>
    <mergeCell ref="G47:N47"/>
    <mergeCell ref="G48:N48"/>
    <mergeCell ref="C49:F49"/>
    <mergeCell ref="G49:N49"/>
    <mergeCell ref="F9:AC10"/>
    <mergeCell ref="R12:AC12"/>
    <mergeCell ref="R13:AC20"/>
    <mergeCell ref="O38:S38"/>
    <mergeCell ref="T38:AC38"/>
    <mergeCell ref="C37:N37"/>
    <mergeCell ref="C9:E10"/>
    <mergeCell ref="D35:E35"/>
    <mergeCell ref="R22:AC28"/>
    <mergeCell ref="R21:AC21"/>
    <mergeCell ref="O37:AC37"/>
    <mergeCell ref="D30:E30"/>
    <mergeCell ref="D31:E31"/>
    <mergeCell ref="D32:E32"/>
    <mergeCell ref="G3:P3"/>
    <mergeCell ref="G4:P4"/>
    <mergeCell ref="G5:P5"/>
    <mergeCell ref="C7:AC7"/>
    <mergeCell ref="C8:E8"/>
    <mergeCell ref="F8:P8"/>
    <mergeCell ref="Q8:R8"/>
    <mergeCell ref="S8:T8"/>
    <mergeCell ref="U8:V8"/>
    <mergeCell ref="W8:AC8"/>
    <mergeCell ref="AH57:AN57"/>
    <mergeCell ref="S49:U51"/>
    <mergeCell ref="V49:V51"/>
    <mergeCell ref="W49:Y51"/>
    <mergeCell ref="Z49:AC51"/>
    <mergeCell ref="AH55:AN55"/>
    <mergeCell ref="AH56:AN56"/>
    <mergeCell ref="AH54:AN54"/>
    <mergeCell ref="C51:F51"/>
    <mergeCell ref="G51:N51"/>
    <mergeCell ref="S47:U48"/>
    <mergeCell ref="V47:V48"/>
    <mergeCell ref="O43:S43"/>
    <mergeCell ref="T43:AC43"/>
    <mergeCell ref="O45:R45"/>
    <mergeCell ref="S45:AC45"/>
    <mergeCell ref="O44:AC44"/>
    <mergeCell ref="O46:R51"/>
    <mergeCell ref="S46:U46"/>
    <mergeCell ref="W46:Y46"/>
    <mergeCell ref="Z46:AC46"/>
    <mergeCell ref="Z47:AC48"/>
    <mergeCell ref="W47:Y48"/>
    <mergeCell ref="C48:F48"/>
    <mergeCell ref="O42:S42"/>
    <mergeCell ref="T42:AC42"/>
    <mergeCell ref="O39:S39"/>
    <mergeCell ref="T39:AC39"/>
    <mergeCell ref="O40:S40"/>
    <mergeCell ref="T40:AC40"/>
    <mergeCell ref="O41:S41"/>
    <mergeCell ref="T41:AC41"/>
  </mergeCells>
  <phoneticPr fontId="0" type="noConversion"/>
  <pageMargins left="0.57999999999999996" right="0.45" top="1.1549999999999998" bottom="0.39" header="0.3" footer="0.3"/>
  <pageSetup paperSize="9" scale="80" orientation="portrait" r:id="rId30"/>
  <headerFooter alignWithMargins="0"/>
  <drawing r:id="rId3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84"/>
  <sheetViews>
    <sheetView showGridLines="0" topLeftCell="B18" zoomScale="82" zoomScaleNormal="82" zoomScalePageLayoutView="86" workbookViewId="0">
      <selection activeCell="R13" sqref="R13:AA20"/>
    </sheetView>
  </sheetViews>
  <sheetFormatPr baseColWidth="10" defaultColWidth="11.42578125" defaultRowHeight="12.75" x14ac:dyDescent="0.2"/>
  <cols>
    <col min="1" max="2" width="1.140625" customWidth="1"/>
    <col min="3" max="3" width="4.28515625" customWidth="1"/>
    <col min="4" max="4" width="5.7109375" customWidth="1"/>
    <col min="5" max="5" width="7.42578125" customWidth="1"/>
    <col min="6" max="17" width="7.42578125" bestFit="1" customWidth="1"/>
    <col min="18"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GRAL'!G3:P3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5.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9"/>
      <c r="AB7" s="5"/>
    </row>
    <row r="8" spans="2:38" ht="24" customHeight="1" x14ac:dyDescent="0.2">
      <c r="B8" s="4"/>
      <c r="C8" s="770" t="s">
        <v>1</v>
      </c>
      <c r="D8" s="771"/>
      <c r="E8" s="772"/>
      <c r="F8" s="773" t="s">
        <v>663</v>
      </c>
      <c r="G8" s="774"/>
      <c r="H8" s="774"/>
      <c r="I8" s="774"/>
      <c r="J8" s="774"/>
      <c r="K8" s="774"/>
      <c r="L8" s="774"/>
      <c r="M8" s="774"/>
      <c r="N8" s="774"/>
      <c r="O8" s="774"/>
      <c r="P8" s="775"/>
      <c r="Q8" s="776" t="s">
        <v>82</v>
      </c>
      <c r="R8" s="772"/>
      <c r="S8" s="777"/>
      <c r="T8" s="778"/>
      <c r="U8" s="776" t="s">
        <v>83</v>
      </c>
      <c r="V8" s="772"/>
      <c r="W8" s="779" t="s">
        <v>84</v>
      </c>
      <c r="X8" s="780"/>
      <c r="Y8" s="780"/>
      <c r="Z8" s="780"/>
      <c r="AA8" s="781"/>
      <c r="AB8" s="5"/>
      <c r="AE8" s="18"/>
      <c r="AF8" s="18"/>
      <c r="AG8" s="18"/>
    </row>
    <row r="9" spans="2:38" ht="22.5" customHeight="1" x14ac:dyDescent="0.2">
      <c r="B9" s="4"/>
      <c r="C9" s="782" t="s">
        <v>2</v>
      </c>
      <c r="D9" s="783"/>
      <c r="E9" s="784"/>
      <c r="F9" s="788" t="s">
        <v>77</v>
      </c>
      <c r="G9" s="789"/>
      <c r="H9" s="789"/>
      <c r="I9" s="789"/>
      <c r="J9" s="789"/>
      <c r="K9" s="789"/>
      <c r="L9" s="789"/>
      <c r="M9" s="789"/>
      <c r="N9" s="789"/>
      <c r="O9" s="789"/>
      <c r="P9" s="789"/>
      <c r="Q9" s="789"/>
      <c r="R9" s="789"/>
      <c r="S9" s="789"/>
      <c r="T9" s="789"/>
      <c r="U9" s="789"/>
      <c r="V9" s="789"/>
      <c r="W9" s="789"/>
      <c r="X9" s="789"/>
      <c r="Y9" s="789"/>
      <c r="Z9" s="789"/>
      <c r="AA9" s="790"/>
      <c r="AB9" s="5"/>
      <c r="AE9" s="18"/>
      <c r="AF9" s="18"/>
      <c r="AG9" s="18"/>
    </row>
    <row r="10" spans="2:38" ht="25.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3"/>
      <c r="AB10" s="5"/>
      <c r="AE10" s="18"/>
      <c r="AF10" s="18"/>
      <c r="AG10" s="18"/>
    </row>
    <row r="11" spans="2:38" ht="3.75" customHeight="1" thickBot="1" x14ac:dyDescent="0.25">
      <c r="B11" s="4"/>
      <c r="C11" s="26"/>
      <c r="D11" s="27"/>
      <c r="E11" s="27"/>
      <c r="F11" s="27"/>
      <c r="G11" s="21"/>
      <c r="H11" s="21"/>
      <c r="I11" s="21"/>
      <c r="J11" s="21"/>
      <c r="K11" s="21"/>
      <c r="L11" s="21"/>
      <c r="M11" s="21"/>
      <c r="N11" s="21"/>
      <c r="O11" s="21"/>
      <c r="P11" s="21"/>
      <c r="Q11" s="21"/>
      <c r="R11" s="21"/>
      <c r="S11" s="21"/>
      <c r="T11" s="21"/>
      <c r="U11" s="21"/>
      <c r="V11" s="21"/>
      <c r="W11" s="21"/>
      <c r="X11" s="21"/>
      <c r="Y11" s="21"/>
      <c r="Z11" s="21"/>
      <c r="AA11" s="22"/>
      <c r="AB11" s="5"/>
      <c r="AE11" s="18"/>
      <c r="AF11" s="18"/>
      <c r="AG11" s="18"/>
      <c r="AH11" s="18"/>
      <c r="AI11" s="18"/>
      <c r="AJ11" s="18"/>
      <c r="AK11" s="18"/>
      <c r="AL11" s="18"/>
    </row>
    <row r="12" spans="2:38" ht="17.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row>
    <row r="13" spans="2:38" ht="21.75" customHeight="1" x14ac:dyDescent="0.2">
      <c r="B13" s="4"/>
      <c r="C13" s="6"/>
      <c r="D13" s="7"/>
      <c r="E13" s="7"/>
      <c r="F13" s="7"/>
      <c r="G13" s="7"/>
      <c r="H13" s="7"/>
      <c r="I13" s="7"/>
      <c r="J13" s="7"/>
      <c r="K13" s="7"/>
      <c r="L13" s="7"/>
      <c r="M13" s="7"/>
      <c r="N13" s="7"/>
      <c r="O13" s="7"/>
      <c r="P13" s="7"/>
      <c r="Q13" s="7"/>
      <c r="R13" s="797" t="s">
        <v>1299</v>
      </c>
      <c r="S13" s="798"/>
      <c r="T13" s="798"/>
      <c r="U13" s="798"/>
      <c r="V13" s="798"/>
      <c r="W13" s="798"/>
      <c r="X13" s="798"/>
      <c r="Y13" s="798"/>
      <c r="Z13" s="798"/>
      <c r="AA13" s="799"/>
      <c r="AB13" s="5"/>
    </row>
    <row r="14" spans="2:38" ht="17.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row>
    <row r="16" spans="2:38" ht="26.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row>
    <row r="17" spans="2:38" ht="21"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row>
    <row r="18" spans="2:38"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row>
    <row r="19" spans="2:38" ht="36.75" customHeight="1" x14ac:dyDescent="0.2">
      <c r="B19" s="4"/>
      <c r="C19" s="6"/>
      <c r="D19" s="7"/>
      <c r="E19" s="7"/>
      <c r="F19" s="7"/>
      <c r="G19" s="7"/>
      <c r="H19" s="7"/>
      <c r="I19" s="7"/>
      <c r="J19" s="7"/>
      <c r="K19" s="7"/>
      <c r="L19" s="7"/>
      <c r="M19" s="7"/>
      <c r="N19" s="7"/>
      <c r="O19" s="7"/>
      <c r="P19" s="7"/>
      <c r="Q19" s="7"/>
      <c r="R19" s="800"/>
      <c r="S19" s="801"/>
      <c r="T19" s="801"/>
      <c r="U19" s="801"/>
      <c r="V19" s="801"/>
      <c r="W19" s="801"/>
      <c r="X19" s="801"/>
      <c r="Y19" s="801"/>
      <c r="Z19" s="801"/>
      <c r="AA19" s="802"/>
      <c r="AB19" s="5"/>
    </row>
    <row r="20" spans="2:38" ht="15.75" customHeight="1" thickBot="1" x14ac:dyDescent="0.25">
      <c r="B20" s="4"/>
      <c r="C20" s="6"/>
      <c r="D20" s="7"/>
      <c r="E20" s="7"/>
      <c r="F20" s="7"/>
      <c r="G20" s="7"/>
      <c r="H20" s="7"/>
      <c r="I20" s="7"/>
      <c r="J20" s="7"/>
      <c r="K20" s="7"/>
      <c r="L20" s="7"/>
      <c r="M20" s="7"/>
      <c r="N20" s="7"/>
      <c r="O20" s="7"/>
      <c r="P20" s="7"/>
      <c r="Q20" s="7"/>
      <c r="R20" s="803"/>
      <c r="S20" s="804"/>
      <c r="T20" s="804"/>
      <c r="U20" s="804"/>
      <c r="V20" s="804"/>
      <c r="W20" s="804"/>
      <c r="X20" s="804"/>
      <c r="Y20" s="804"/>
      <c r="Z20" s="804"/>
      <c r="AA20" s="805"/>
      <c r="AB20" s="5"/>
    </row>
    <row r="21" spans="2:38" ht="17.25" customHeight="1" thickBot="1" x14ac:dyDescent="0.25">
      <c r="B21" s="4"/>
      <c r="C21" s="6"/>
      <c r="D21" s="7"/>
      <c r="E21" s="7"/>
      <c r="F21" s="7"/>
      <c r="G21" s="7"/>
      <c r="H21" s="7"/>
      <c r="I21" s="7"/>
      <c r="J21" s="7"/>
      <c r="K21" s="7"/>
      <c r="L21" s="7"/>
      <c r="M21" s="7"/>
      <c r="N21" s="7"/>
      <c r="O21" s="7"/>
      <c r="P21" s="7"/>
      <c r="Q21" s="7"/>
      <c r="R21" s="806" t="s">
        <v>192</v>
      </c>
      <c r="S21" s="807"/>
      <c r="T21" s="807"/>
      <c r="U21" s="807"/>
      <c r="V21" s="807"/>
      <c r="W21" s="807"/>
      <c r="X21" s="807"/>
      <c r="Y21" s="807"/>
      <c r="Z21" s="807"/>
      <c r="AA21" s="808"/>
      <c r="AB21" s="5"/>
    </row>
    <row r="22" spans="2:38" ht="15" customHeight="1" x14ac:dyDescent="0.2">
      <c r="B22" s="4"/>
      <c r="C22" s="6"/>
      <c r="D22" s="7"/>
      <c r="E22" s="7"/>
      <c r="F22" s="7"/>
      <c r="G22" s="7"/>
      <c r="H22" s="7"/>
      <c r="I22" s="7"/>
      <c r="J22" s="7"/>
      <c r="K22" s="7"/>
      <c r="L22" s="7"/>
      <c r="M22" s="7"/>
      <c r="N22" s="7"/>
      <c r="O22" s="7"/>
      <c r="P22" s="7"/>
      <c r="Q22" s="7"/>
      <c r="R22" s="760" t="s">
        <v>1298</v>
      </c>
      <c r="S22" s="761"/>
      <c r="T22" s="761"/>
      <c r="U22" s="761"/>
      <c r="V22" s="761"/>
      <c r="W22" s="761"/>
      <c r="X22" s="761"/>
      <c r="Y22" s="761"/>
      <c r="Z22" s="761"/>
      <c r="AA22" s="762"/>
      <c r="AB22" s="5"/>
    </row>
    <row r="23" spans="2:38" ht="19.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row>
    <row r="24" spans="2:38" ht="16.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row>
    <row r="26" spans="2:38" ht="23.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row>
    <row r="27" spans="2:38" ht="1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F27" s="141" t="s">
        <v>288</v>
      </c>
    </row>
    <row r="28" spans="2:38" ht="15.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5"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5">
      <c r="B31" s="4"/>
      <c r="C31" s="6"/>
      <c r="D31" s="70" t="s">
        <v>16</v>
      </c>
      <c r="E31" s="71"/>
      <c r="F31" s="566">
        <f>+INDICADORES!H15</f>
        <v>662</v>
      </c>
      <c r="G31" s="566">
        <f>+INDICADORES!K15</f>
        <v>1320</v>
      </c>
      <c r="H31" s="566">
        <f>+INDICADORES!N15</f>
        <v>1861</v>
      </c>
      <c r="I31" s="566">
        <f>+INDICADORES!T15</f>
        <v>3918</v>
      </c>
      <c r="J31" s="566">
        <f>+INDICADORES!W15</f>
        <v>3817</v>
      </c>
      <c r="K31" s="566">
        <f>+INDICADORES!Z15</f>
        <v>4335</v>
      </c>
      <c r="L31" s="566">
        <f>+INDICADORES!AF15</f>
        <v>1599</v>
      </c>
      <c r="M31" s="566">
        <f>+INDICADORES!AI15</f>
        <v>1542</v>
      </c>
      <c r="N31" s="566">
        <f>+INDICADORES!AL15</f>
        <v>2572</v>
      </c>
      <c r="O31" s="566">
        <f>+INDICADORES!AR15</f>
        <v>1066</v>
      </c>
      <c r="P31" s="566">
        <f>+INDICADORES!AU15</f>
        <v>794</v>
      </c>
      <c r="Q31" s="566">
        <f>+INDICADORES!AX15</f>
        <v>109</v>
      </c>
      <c r="R31" s="568">
        <f>SUM(F31:Q31)</f>
        <v>23595</v>
      </c>
      <c r="U31" s="28"/>
      <c r="V31" s="28"/>
      <c r="W31" s="7"/>
      <c r="X31" s="7"/>
      <c r="Y31" s="7"/>
      <c r="Z31" s="7"/>
      <c r="AA31" s="8"/>
      <c r="AB31" s="5"/>
      <c r="AE31" s="18"/>
      <c r="AF31" s="18"/>
      <c r="AG31" s="18"/>
      <c r="AH31" s="18"/>
      <c r="AI31" s="18"/>
      <c r="AJ31" s="18"/>
      <c r="AK31" s="18"/>
      <c r="AL31" s="18"/>
    </row>
    <row r="32" spans="2:38" ht="22.5" customHeight="1" x14ac:dyDescent="0.25">
      <c r="B32" s="4"/>
      <c r="C32" s="6"/>
      <c r="D32" s="70" t="s">
        <v>18</v>
      </c>
      <c r="E32" s="71"/>
      <c r="F32" s="566">
        <f>+INDICADORES!I15</f>
        <v>74</v>
      </c>
      <c r="G32" s="566">
        <f>+INDICADORES!L15</f>
        <v>91</v>
      </c>
      <c r="H32" s="566">
        <f>+INDICADORES!O15</f>
        <v>160</v>
      </c>
      <c r="I32" s="566">
        <f>+INDICADORES!U15</f>
        <v>222</v>
      </c>
      <c r="J32" s="566">
        <f>+INDICADORES!X15</f>
        <v>277</v>
      </c>
      <c r="K32" s="566">
        <f>+INDICADORES!AA15</f>
        <v>377</v>
      </c>
      <c r="L32" s="566">
        <f>+INDICADORES!AG15</f>
        <v>235</v>
      </c>
      <c r="M32" s="566">
        <f>+INDICADORES!AJ15</f>
        <v>240</v>
      </c>
      <c r="N32" s="566">
        <f>+INDICADORES!AM15</f>
        <v>227</v>
      </c>
      <c r="O32" s="566">
        <f>+INDICADORES!AS15</f>
        <v>129</v>
      </c>
      <c r="P32" s="566">
        <f>+INDICADORES!AV15</f>
        <v>112</v>
      </c>
      <c r="Q32" s="566">
        <f>+INDICADORES!AY15</f>
        <v>71</v>
      </c>
      <c r="R32" s="568">
        <f>SUM(F32:Q32)</f>
        <v>2215</v>
      </c>
      <c r="U32" s="28"/>
      <c r="V32" s="28"/>
      <c r="W32" s="7"/>
      <c r="X32" s="7"/>
      <c r="Y32" s="7"/>
      <c r="Z32" s="7"/>
      <c r="AA32" s="8"/>
      <c r="AB32" s="5"/>
      <c r="AE32" s="18"/>
      <c r="AF32" s="18"/>
      <c r="AG32" s="18"/>
      <c r="AH32" s="18"/>
      <c r="AI32" s="18"/>
      <c r="AJ32" s="18"/>
      <c r="AK32" s="18"/>
      <c r="AL32" s="18"/>
    </row>
    <row r="33" spans="2:38" ht="22.5" customHeight="1" thickBot="1" x14ac:dyDescent="0.3">
      <c r="B33" s="4"/>
      <c r="C33" s="6"/>
      <c r="D33" s="48" t="s">
        <v>692</v>
      </c>
      <c r="E33" s="50"/>
      <c r="F33" s="67">
        <f t="shared" ref="F33:Q33" si="0">F31/F32</f>
        <v>8.9459459459459456</v>
      </c>
      <c r="G33" s="67">
        <f t="shared" si="0"/>
        <v>14.505494505494505</v>
      </c>
      <c r="H33" s="67">
        <f t="shared" si="0"/>
        <v>11.63125</v>
      </c>
      <c r="I33" s="67">
        <f t="shared" si="0"/>
        <v>17.648648648648649</v>
      </c>
      <c r="J33" s="67">
        <f t="shared" si="0"/>
        <v>13.779783393501805</v>
      </c>
      <c r="K33" s="67">
        <f t="shared" si="0"/>
        <v>11.49867374005305</v>
      </c>
      <c r="L33" s="67">
        <f t="shared" si="0"/>
        <v>6.8042553191489361</v>
      </c>
      <c r="M33" s="67">
        <f t="shared" si="0"/>
        <v>6.4249999999999998</v>
      </c>
      <c r="N33" s="67">
        <f t="shared" si="0"/>
        <v>11.330396475770925</v>
      </c>
      <c r="O33" s="67">
        <f t="shared" si="0"/>
        <v>8.2635658914728687</v>
      </c>
      <c r="P33" s="67">
        <f t="shared" si="0"/>
        <v>7.0892857142857144</v>
      </c>
      <c r="Q33" s="67">
        <f t="shared" si="0"/>
        <v>1.5352112676056338</v>
      </c>
      <c r="R33" s="87">
        <f>R31/R32</f>
        <v>10.65237020316027</v>
      </c>
      <c r="U33" s="28"/>
      <c r="V33" s="28"/>
      <c r="W33" s="7"/>
      <c r="X33" s="7"/>
      <c r="Y33" s="7"/>
      <c r="Z33" s="7"/>
      <c r="AA33" s="8"/>
      <c r="AB33" s="5"/>
      <c r="AE33" s="18"/>
      <c r="AF33" s="18"/>
      <c r="AG33" s="18"/>
      <c r="AH33" s="18"/>
      <c r="AI33" s="18"/>
      <c r="AJ33" s="18"/>
      <c r="AK33" s="18"/>
      <c r="AL33" s="18"/>
    </row>
    <row r="34" spans="2:38" ht="22.5" customHeight="1" thickBot="1" x14ac:dyDescent="0.3">
      <c r="B34" s="4"/>
      <c r="C34" s="6"/>
      <c r="D34" s="48" t="s">
        <v>651</v>
      </c>
      <c r="E34" s="59"/>
      <c r="F34" s="243">
        <v>5.8647058823529408</v>
      </c>
      <c r="G34" s="243">
        <v>7.4713375796178347</v>
      </c>
      <c r="H34" s="243">
        <v>4.102150537634409</v>
      </c>
      <c r="I34" s="243">
        <v>9.769470404984423</v>
      </c>
      <c r="J34" s="243">
        <v>4</v>
      </c>
      <c r="K34" s="243">
        <v>7.1832061068702293</v>
      </c>
      <c r="L34" s="243">
        <v>9.4533333333333331</v>
      </c>
      <c r="M34" s="243">
        <v>3.7597402597402598</v>
      </c>
      <c r="N34" s="243">
        <v>4.7985074626865671</v>
      </c>
      <c r="O34" s="243">
        <v>7.4874999999999998</v>
      </c>
      <c r="P34" s="243">
        <v>4.7890625</v>
      </c>
      <c r="Q34" s="243">
        <v>6.3884297520661155</v>
      </c>
      <c r="R34" s="244"/>
      <c r="U34" s="28"/>
      <c r="V34" s="28"/>
      <c r="W34" s="7"/>
      <c r="X34" s="7"/>
      <c r="Y34" s="7"/>
      <c r="Z34" s="7"/>
      <c r="AA34" s="8"/>
      <c r="AB34" s="5"/>
      <c r="AE34" s="18"/>
      <c r="AF34" s="18"/>
      <c r="AG34" s="18"/>
      <c r="AH34" s="18"/>
      <c r="AI34" s="18"/>
      <c r="AJ34" s="18"/>
      <c r="AK34" s="18"/>
      <c r="AL34" s="18"/>
    </row>
    <row r="35" spans="2:38" ht="15" customHeight="1" thickBot="1" x14ac:dyDescent="0.25">
      <c r="B35" s="4"/>
      <c r="C35" s="6"/>
      <c r="D35" s="809" t="s">
        <v>254</v>
      </c>
      <c r="E35" s="810"/>
      <c r="F35" s="245">
        <v>15</v>
      </c>
      <c r="G35" s="245">
        <v>15</v>
      </c>
      <c r="H35" s="245">
        <v>15</v>
      </c>
      <c r="I35" s="245">
        <v>15</v>
      </c>
      <c r="J35" s="245">
        <v>15</v>
      </c>
      <c r="K35" s="245">
        <v>15</v>
      </c>
      <c r="L35" s="245">
        <v>15</v>
      </c>
      <c r="M35" s="245">
        <v>15</v>
      </c>
      <c r="N35" s="245">
        <v>15</v>
      </c>
      <c r="O35" s="245">
        <v>15</v>
      </c>
      <c r="P35" s="245">
        <v>15</v>
      </c>
      <c r="Q35" s="245">
        <v>15</v>
      </c>
      <c r="R35" s="244">
        <f>+AVERAGE(F35:Q35)</f>
        <v>15</v>
      </c>
      <c r="U35" s="7"/>
      <c r="V35" s="7"/>
      <c r="W35" s="7"/>
      <c r="X35" s="7"/>
      <c r="Y35" s="7"/>
      <c r="Z35" s="7"/>
      <c r="AA35" s="8"/>
      <c r="AB35" s="5"/>
      <c r="AE35" s="18"/>
      <c r="AF35" s="18"/>
      <c r="AG35" s="18"/>
      <c r="AH35" s="18"/>
      <c r="AI35" s="18"/>
      <c r="AJ35" s="18"/>
      <c r="AK35" s="18"/>
      <c r="AL35" s="18"/>
    </row>
    <row r="36" spans="2:38" ht="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3.5" thickBot="1" x14ac:dyDescent="0.25">
      <c r="B37" s="4"/>
      <c r="C37" s="811" t="s">
        <v>85</v>
      </c>
      <c r="D37" s="812"/>
      <c r="E37" s="812"/>
      <c r="F37" s="812"/>
      <c r="G37" s="812"/>
      <c r="H37" s="812"/>
      <c r="I37" s="812"/>
      <c r="J37" s="812"/>
      <c r="K37" s="812"/>
      <c r="L37" s="812"/>
      <c r="M37" s="812"/>
      <c r="N37" s="813"/>
      <c r="O37" s="814" t="s">
        <v>86</v>
      </c>
      <c r="P37" s="815"/>
      <c r="Q37" s="815"/>
      <c r="R37" s="815"/>
      <c r="S37" s="815"/>
      <c r="T37" s="815"/>
      <c r="U37" s="815"/>
      <c r="V37" s="815"/>
      <c r="W37" s="815"/>
      <c r="X37" s="815"/>
      <c r="Y37" s="815"/>
      <c r="Z37" s="815"/>
      <c r="AA37" s="816"/>
      <c r="AB37" s="5"/>
      <c r="AD37" s="18"/>
      <c r="AE37" s="18"/>
      <c r="AF37" s="18"/>
    </row>
    <row r="38" spans="2:38" ht="35.25" customHeight="1" thickBot="1" x14ac:dyDescent="0.25">
      <c r="B38" s="4"/>
      <c r="C38" s="817" t="s">
        <v>16</v>
      </c>
      <c r="D38" s="818"/>
      <c r="E38" s="818"/>
      <c r="F38" s="818"/>
      <c r="G38" s="819" t="s">
        <v>502</v>
      </c>
      <c r="H38" s="820"/>
      <c r="I38" s="820"/>
      <c r="J38" s="820"/>
      <c r="K38" s="820"/>
      <c r="L38" s="820"/>
      <c r="M38" s="820"/>
      <c r="N38" s="821"/>
      <c r="O38" s="822" t="s">
        <v>17</v>
      </c>
      <c r="P38" s="823"/>
      <c r="Q38" s="823"/>
      <c r="R38" s="823"/>
      <c r="S38" s="823"/>
      <c r="T38" s="824"/>
      <c r="U38" s="825"/>
      <c r="V38" s="825"/>
      <c r="W38" s="825"/>
      <c r="X38" s="825"/>
      <c r="Y38" s="825"/>
      <c r="Z38" s="825"/>
      <c r="AA38" s="826"/>
      <c r="AB38" s="29"/>
      <c r="AD38" s="9"/>
      <c r="AE38" s="19"/>
      <c r="AF38" s="19"/>
    </row>
    <row r="39" spans="2:38" ht="29.25" customHeight="1" x14ac:dyDescent="0.2">
      <c r="B39" s="4"/>
      <c r="C39" s="827" t="s">
        <v>18</v>
      </c>
      <c r="D39" s="828"/>
      <c r="E39" s="828"/>
      <c r="F39" s="828"/>
      <c r="G39" s="779" t="s">
        <v>503</v>
      </c>
      <c r="H39" s="780"/>
      <c r="I39" s="780"/>
      <c r="J39" s="780"/>
      <c r="K39" s="780"/>
      <c r="L39" s="780"/>
      <c r="M39" s="780"/>
      <c r="N39" s="781"/>
      <c r="O39" s="827" t="s">
        <v>19</v>
      </c>
      <c r="P39" s="828"/>
      <c r="Q39" s="828"/>
      <c r="R39" s="828"/>
      <c r="S39" s="828"/>
      <c r="T39" s="824"/>
      <c r="U39" s="825"/>
      <c r="V39" s="825"/>
      <c r="W39" s="825"/>
      <c r="X39" s="825"/>
      <c r="Y39" s="825"/>
      <c r="Z39" s="825"/>
      <c r="AA39" s="826"/>
      <c r="AB39" s="29"/>
      <c r="AD39" s="9"/>
      <c r="AE39" s="19"/>
      <c r="AF39" s="19"/>
    </row>
    <row r="40" spans="2:38" ht="25.5" customHeight="1" x14ac:dyDescent="0.2">
      <c r="B40" s="4"/>
      <c r="C40" s="827" t="s">
        <v>20</v>
      </c>
      <c r="D40" s="828"/>
      <c r="E40" s="828"/>
      <c r="F40" s="828"/>
      <c r="G40" s="779" t="s">
        <v>87</v>
      </c>
      <c r="H40" s="780"/>
      <c r="I40" s="780"/>
      <c r="J40" s="780"/>
      <c r="K40" s="780"/>
      <c r="L40" s="780"/>
      <c r="M40" s="780"/>
      <c r="N40" s="781"/>
      <c r="O40" s="829" t="s">
        <v>88</v>
      </c>
      <c r="P40" s="830"/>
      <c r="Q40" s="830"/>
      <c r="R40" s="830"/>
      <c r="S40" s="830"/>
      <c r="T40" s="831" t="s">
        <v>22</v>
      </c>
      <c r="U40" s="831"/>
      <c r="V40" s="831"/>
      <c r="W40" s="831"/>
      <c r="X40" s="831"/>
      <c r="Y40" s="831"/>
      <c r="Z40" s="831"/>
      <c r="AA40" s="832"/>
      <c r="AB40" s="29"/>
      <c r="AD40" s="9"/>
      <c r="AE40" s="19"/>
      <c r="AF40" s="19"/>
    </row>
    <row r="41" spans="2:38" ht="12.75" customHeight="1" x14ac:dyDescent="0.2">
      <c r="B41" s="4"/>
      <c r="C41" s="827" t="s">
        <v>21</v>
      </c>
      <c r="D41" s="828"/>
      <c r="E41" s="828"/>
      <c r="F41" s="828"/>
      <c r="G41" s="779" t="s">
        <v>34</v>
      </c>
      <c r="H41" s="780"/>
      <c r="I41" s="780"/>
      <c r="J41" s="780"/>
      <c r="K41" s="780"/>
      <c r="L41" s="780"/>
      <c r="M41" s="780"/>
      <c r="N41" s="781"/>
      <c r="O41" s="829" t="s">
        <v>24</v>
      </c>
      <c r="P41" s="830"/>
      <c r="Q41" s="830"/>
      <c r="R41" s="830"/>
      <c r="S41" s="830"/>
      <c r="T41" s="831" t="s">
        <v>25</v>
      </c>
      <c r="U41" s="831"/>
      <c r="V41" s="831"/>
      <c r="W41" s="831"/>
      <c r="X41" s="831"/>
      <c r="Y41" s="831"/>
      <c r="Z41" s="831"/>
      <c r="AA41" s="832"/>
      <c r="AB41" s="29"/>
      <c r="AD41" s="9"/>
      <c r="AE41" s="20"/>
      <c r="AF41" s="20"/>
    </row>
    <row r="42" spans="2:38" x14ac:dyDescent="0.2">
      <c r="B42" s="4"/>
      <c r="C42" s="827" t="s">
        <v>23</v>
      </c>
      <c r="D42" s="828"/>
      <c r="E42" s="828"/>
      <c r="F42" s="828"/>
      <c r="G42" s="835">
        <v>1</v>
      </c>
      <c r="H42" s="836"/>
      <c r="I42" s="836"/>
      <c r="J42" s="836"/>
      <c r="K42" s="836"/>
      <c r="L42" s="836"/>
      <c r="M42" s="836"/>
      <c r="N42" s="837"/>
      <c r="O42" s="827" t="s">
        <v>26</v>
      </c>
      <c r="P42" s="828"/>
      <c r="Q42" s="828"/>
      <c r="R42" s="828"/>
      <c r="S42" s="828"/>
      <c r="T42" s="831"/>
      <c r="U42" s="831"/>
      <c r="V42" s="831"/>
      <c r="W42" s="831"/>
      <c r="X42" s="831"/>
      <c r="Y42" s="831"/>
      <c r="Z42" s="831"/>
      <c r="AA42" s="832"/>
      <c r="AB42" s="29"/>
      <c r="AD42" s="9"/>
      <c r="AE42" s="20"/>
      <c r="AF42" s="20"/>
    </row>
    <row r="43" spans="2:38" ht="13.5" customHeight="1" thickBot="1" x14ac:dyDescent="0.25">
      <c r="B43" s="4"/>
      <c r="C43" s="833"/>
      <c r="D43" s="834"/>
      <c r="E43" s="834"/>
      <c r="F43" s="834"/>
      <c r="G43" s="838"/>
      <c r="H43" s="839"/>
      <c r="I43" s="839"/>
      <c r="J43" s="839"/>
      <c r="K43" s="839"/>
      <c r="L43" s="839"/>
      <c r="M43" s="839"/>
      <c r="N43" s="840"/>
      <c r="O43" s="833" t="s">
        <v>89</v>
      </c>
      <c r="P43" s="834"/>
      <c r="Q43" s="834"/>
      <c r="R43" s="834"/>
      <c r="S43" s="834"/>
      <c r="T43" s="841" t="s">
        <v>90</v>
      </c>
      <c r="U43" s="841"/>
      <c r="V43" s="841"/>
      <c r="W43" s="841"/>
      <c r="X43" s="841"/>
      <c r="Y43" s="841"/>
      <c r="Z43" s="841"/>
      <c r="AA43" s="842"/>
      <c r="AB43" s="29"/>
      <c r="AD43" s="9"/>
      <c r="AE43" s="20"/>
      <c r="AF43" s="20"/>
    </row>
    <row r="44" spans="2:38" ht="13.5" thickBot="1" x14ac:dyDescent="0.25">
      <c r="B44" s="4"/>
      <c r="C44" s="811" t="s">
        <v>80</v>
      </c>
      <c r="D44" s="812"/>
      <c r="E44" s="812"/>
      <c r="F44" s="812"/>
      <c r="G44" s="812"/>
      <c r="H44" s="812"/>
      <c r="I44" s="812"/>
      <c r="J44" s="812"/>
      <c r="K44" s="812"/>
      <c r="L44" s="812"/>
      <c r="M44" s="812"/>
      <c r="N44" s="813"/>
      <c r="O44" s="843" t="s">
        <v>91</v>
      </c>
      <c r="P44" s="844"/>
      <c r="Q44" s="844"/>
      <c r="R44" s="844"/>
      <c r="S44" s="844"/>
      <c r="T44" s="844"/>
      <c r="U44" s="844"/>
      <c r="V44" s="844"/>
      <c r="W44" s="844"/>
      <c r="X44" s="844"/>
      <c r="Y44" s="844"/>
      <c r="Z44" s="844"/>
      <c r="AA44" s="845"/>
      <c r="AB44" s="29"/>
      <c r="AD44" s="9"/>
      <c r="AE44" s="20"/>
      <c r="AF44" s="20"/>
    </row>
    <row r="45" spans="2:38" ht="18" x14ac:dyDescent="0.2">
      <c r="B45" s="4"/>
      <c r="C45" s="785" t="s">
        <v>92</v>
      </c>
      <c r="D45" s="786"/>
      <c r="E45" s="786"/>
      <c r="F45" s="787"/>
      <c r="G45" s="849" t="s">
        <v>93</v>
      </c>
      <c r="H45" s="850"/>
      <c r="I45" s="30" t="s">
        <v>94</v>
      </c>
      <c r="J45" s="31" t="s">
        <v>95</v>
      </c>
      <c r="K45" s="30"/>
      <c r="L45" s="31" t="s">
        <v>96</v>
      </c>
      <c r="M45" s="32"/>
      <c r="N45" s="156"/>
      <c r="O45" s="851" t="s">
        <v>97</v>
      </c>
      <c r="P45" s="852"/>
      <c r="Q45" s="852"/>
      <c r="R45" s="852"/>
      <c r="S45" s="853" t="s">
        <v>98</v>
      </c>
      <c r="T45" s="854"/>
      <c r="U45" s="854"/>
      <c r="V45" s="854"/>
      <c r="W45" s="854"/>
      <c r="X45" s="854"/>
      <c r="Y45" s="854"/>
      <c r="Z45" s="854"/>
      <c r="AA45" s="855"/>
      <c r="AB45" s="29"/>
      <c r="AD45" s="9"/>
      <c r="AE45" s="20"/>
      <c r="AF45" s="20"/>
    </row>
    <row r="46" spans="2:38" x14ac:dyDescent="0.2">
      <c r="B46" s="4"/>
      <c r="C46" s="846"/>
      <c r="D46" s="847"/>
      <c r="E46" s="847"/>
      <c r="F46" s="848"/>
      <c r="G46" s="856"/>
      <c r="H46" s="857"/>
      <c r="I46" s="857"/>
      <c r="J46" s="857"/>
      <c r="K46" s="857"/>
      <c r="L46" s="857"/>
      <c r="M46" s="858"/>
      <c r="N46" s="156"/>
      <c r="O46" s="829" t="s">
        <v>99</v>
      </c>
      <c r="P46" s="830"/>
      <c r="Q46" s="830"/>
      <c r="R46" s="830"/>
      <c r="S46" s="861" t="s">
        <v>100</v>
      </c>
      <c r="T46" s="861"/>
      <c r="U46" s="861"/>
      <c r="V46" s="34" t="s">
        <v>94</v>
      </c>
      <c r="W46" s="862" t="s">
        <v>101</v>
      </c>
      <c r="X46" s="862"/>
      <c r="Y46" s="862"/>
      <c r="Z46" s="863"/>
      <c r="AA46" s="864"/>
      <c r="AB46" s="29"/>
      <c r="AD46" s="9"/>
      <c r="AE46" s="20"/>
      <c r="AF46" s="20"/>
    </row>
    <row r="47" spans="2:38" ht="27" customHeight="1" x14ac:dyDescent="0.2">
      <c r="B47" s="4"/>
      <c r="C47" s="865" t="s">
        <v>102</v>
      </c>
      <c r="D47" s="866"/>
      <c r="E47" s="866"/>
      <c r="F47" s="867"/>
      <c r="G47" s="856"/>
      <c r="H47" s="857"/>
      <c r="I47" s="857"/>
      <c r="J47" s="857"/>
      <c r="K47" s="857"/>
      <c r="L47" s="857"/>
      <c r="M47" s="857"/>
      <c r="N47" s="868"/>
      <c r="O47" s="829"/>
      <c r="P47" s="830"/>
      <c r="Q47" s="830"/>
      <c r="R47" s="830"/>
      <c r="S47" s="862" t="s">
        <v>89</v>
      </c>
      <c r="T47" s="862"/>
      <c r="U47" s="862"/>
      <c r="V47" s="869" t="s">
        <v>94</v>
      </c>
      <c r="W47" s="862" t="s">
        <v>103</v>
      </c>
      <c r="X47" s="862"/>
      <c r="Y47" s="862"/>
      <c r="Z47" s="870"/>
      <c r="AA47" s="871"/>
      <c r="AB47" s="29"/>
      <c r="AD47" s="9"/>
      <c r="AE47" s="20"/>
      <c r="AF47" s="20"/>
    </row>
    <row r="48" spans="2:38" x14ac:dyDescent="0.2">
      <c r="B48" s="4"/>
      <c r="C48" s="829" t="s">
        <v>28</v>
      </c>
      <c r="D48" s="830"/>
      <c r="E48" s="830"/>
      <c r="F48" s="830"/>
      <c r="G48" s="874" t="s">
        <v>104</v>
      </c>
      <c r="H48" s="875"/>
      <c r="I48" s="875"/>
      <c r="J48" s="875"/>
      <c r="K48" s="875"/>
      <c r="L48" s="875"/>
      <c r="M48" s="875"/>
      <c r="N48" s="876"/>
      <c r="O48" s="829"/>
      <c r="P48" s="830"/>
      <c r="Q48" s="830"/>
      <c r="R48" s="830"/>
      <c r="S48" s="862"/>
      <c r="T48" s="862"/>
      <c r="U48" s="862"/>
      <c r="V48" s="869"/>
      <c r="W48" s="862"/>
      <c r="X48" s="862"/>
      <c r="Y48" s="862"/>
      <c r="Z48" s="872"/>
      <c r="AA48" s="873"/>
      <c r="AB48" s="29"/>
      <c r="AD48" s="9"/>
      <c r="AE48" s="20"/>
      <c r="AF48" s="20"/>
    </row>
    <row r="49" spans="1:38" ht="12.75" customHeight="1" x14ac:dyDescent="0.2">
      <c r="B49" s="4"/>
      <c r="C49" s="829" t="s">
        <v>27</v>
      </c>
      <c r="D49" s="830"/>
      <c r="E49" s="830"/>
      <c r="F49" s="830"/>
      <c r="G49" s="878" t="s">
        <v>1109</v>
      </c>
      <c r="H49" s="879"/>
      <c r="I49" s="879"/>
      <c r="J49" s="879"/>
      <c r="K49" s="879"/>
      <c r="L49" s="879"/>
      <c r="M49" s="879"/>
      <c r="N49" s="880"/>
      <c r="O49" s="829"/>
      <c r="P49" s="830"/>
      <c r="Q49" s="830"/>
      <c r="R49" s="830"/>
      <c r="S49" s="862" t="s">
        <v>105</v>
      </c>
      <c r="T49" s="862"/>
      <c r="U49" s="862"/>
      <c r="V49" s="869" t="s">
        <v>94</v>
      </c>
      <c r="W49" s="697" t="s">
        <v>553</v>
      </c>
      <c r="X49" s="697"/>
      <c r="Y49" s="697"/>
      <c r="Z49" s="685" t="s">
        <v>94</v>
      </c>
      <c r="AA49" s="686"/>
      <c r="AB49" s="29"/>
      <c r="AD49" s="9"/>
      <c r="AE49" s="20"/>
      <c r="AF49" s="20"/>
    </row>
    <row r="50" spans="1:38" x14ac:dyDescent="0.2">
      <c r="B50" s="4"/>
      <c r="C50" s="829" t="s">
        <v>106</v>
      </c>
      <c r="D50" s="830"/>
      <c r="E50" s="830"/>
      <c r="F50" s="830"/>
      <c r="G50" s="883"/>
      <c r="H50" s="884"/>
      <c r="I50" s="884"/>
      <c r="J50" s="884"/>
      <c r="K50" s="884"/>
      <c r="L50" s="884"/>
      <c r="M50" s="884"/>
      <c r="N50" s="885"/>
      <c r="O50" s="829"/>
      <c r="P50" s="830"/>
      <c r="Q50" s="830"/>
      <c r="R50" s="830"/>
      <c r="S50" s="862"/>
      <c r="T50" s="862"/>
      <c r="U50" s="862"/>
      <c r="V50" s="869"/>
      <c r="W50" s="697"/>
      <c r="X50" s="697"/>
      <c r="Y50" s="697"/>
      <c r="Z50" s="685"/>
      <c r="AA50" s="686"/>
      <c r="AB50" s="29"/>
      <c r="AD50" s="9"/>
      <c r="AE50" s="20"/>
      <c r="AF50" s="20"/>
    </row>
    <row r="51" spans="1:38" ht="13.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704"/>
      <c r="AB51" s="29"/>
      <c r="AD51" s="9"/>
      <c r="AE51" s="20"/>
      <c r="AF51" s="20"/>
    </row>
    <row r="52" spans="1:38" ht="13.5"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35"/>
      <c r="AB52" s="36"/>
      <c r="AD52" s="9"/>
      <c r="AE52" s="19"/>
      <c r="AF52" s="19"/>
    </row>
    <row r="53" spans="1:38" x14ac:dyDescent="0.2">
      <c r="A53" s="7"/>
      <c r="C53" s="15"/>
      <c r="D53" s="20"/>
      <c r="E53" s="20"/>
      <c r="F53" s="20"/>
      <c r="G53" s="20"/>
      <c r="H53" s="20"/>
      <c r="I53" s="20"/>
      <c r="J53" s="20"/>
      <c r="K53" s="20"/>
      <c r="L53" s="20"/>
      <c r="M53" s="20"/>
      <c r="N53" s="20"/>
      <c r="O53" s="51"/>
      <c r="P53" s="15"/>
      <c r="Q53" s="16"/>
      <c r="R53" s="16"/>
      <c r="S53" s="16"/>
      <c r="T53" s="16"/>
      <c r="U53" s="16"/>
      <c r="V53" s="16"/>
      <c r="W53" s="16"/>
      <c r="X53" s="16"/>
      <c r="Y53" s="16"/>
      <c r="Z53" s="16"/>
      <c r="AB53" s="20"/>
      <c r="AD53" s="9"/>
      <c r="AE53" s="19"/>
      <c r="AF53" s="19"/>
      <c r="AL53">
        <f>SUBTOTAL(9,AL38:AL52)</f>
        <v>0</v>
      </c>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C55" s="15"/>
      <c r="D55" s="20"/>
      <c r="E55" s="20"/>
      <c r="F55" s="20"/>
      <c r="G55" s="20"/>
      <c r="H55" s="20"/>
      <c r="I55" s="20"/>
      <c r="J55" s="20"/>
      <c r="K55" s="20"/>
      <c r="L55" s="20"/>
      <c r="M55" s="20"/>
      <c r="N55" s="20"/>
      <c r="AA55" s="16"/>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A56" s="16"/>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A57" s="16"/>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dyLk2WwDPRFPVu6g5pHiL+fab3Gv1YqPfCW+lrMhaUYw4qHI1L80BPp0Jwnbs4Tcb/MvdoDixsJcM5DVGGWrMw==" saltValue="8++q4/9YzsyPYoCdnS0fzQ==" spinCount="100000" sheet="1" objects="1" scenarios="1"/>
  <customSheetViews>
    <customSheetView guid="{9C949C4D-EB11-4549-99F8-6A6E19FEDD35}" scale="82" showGridLines="0" topLeftCell="B27">
      <selection activeCell="R22" sqref="R22:AA28"/>
      <pageMargins left="0.57999999999999996" right="0.45" top="1.1549999999999998" bottom="0.39" header="0.3" footer="0.3"/>
      <pageSetup paperSize="9" scale="80" orientation="portrait" r:id="rId1"/>
      <headerFooter alignWithMargins="0"/>
    </customSheetView>
    <customSheetView guid="{B4BD0B13-0F90-4B98-B77F-542E51A48189}" scale="82" showGridLines="0" topLeftCell="B27">
      <selection activeCell="R22" sqref="R22:AA28"/>
      <pageMargins left="0.57999999999999996" right="0.45" top="1.1549999999999998" bottom="0.39" header="0.3" footer="0.3"/>
      <pageSetup paperSize="9" scale="80" orientation="portrait" r:id="rId2"/>
      <headerFooter alignWithMargins="0"/>
    </customSheetView>
    <customSheetView guid="{1132D6BB-BD35-469F-BF41-A86B335BD97B}" scale="82" showGridLines="0" topLeftCell="B27">
      <selection activeCell="R22" sqref="R22:AA28"/>
      <pageMargins left="0.57999999999999996" right="0.45" top="1.1549999999999998" bottom="0.39" header="0.3" footer="0.3"/>
      <pageSetup paperSize="9" scale="80" orientation="portrait" r:id="rId3"/>
      <headerFooter alignWithMargins="0"/>
    </customSheetView>
    <customSheetView guid="{A5C6589E-C55F-4BEC-9ECE-919FCABF52F8}" scale="82" showGridLines="0" topLeftCell="B27">
      <selection activeCell="R22" sqref="R22:AA28"/>
      <pageMargins left="0.57999999999999996" right="0.45" top="1.1549999999999998" bottom="0.39" header="0.3" footer="0.3"/>
      <pageSetup paperSize="9" scale="80" orientation="portrait" r:id="rId4"/>
      <headerFooter alignWithMargins="0"/>
    </customSheetView>
    <customSheetView guid="{01A85145-F11B-4D07-813B-8A8758CDD710}" scale="82" showGridLines="0" topLeftCell="B27">
      <selection activeCell="R22" sqref="R22:AA28"/>
      <pageMargins left="0.57999999999999996" right="0.45" top="1.1549999999999998" bottom="0.39" header="0.3" footer="0.3"/>
      <pageSetup paperSize="9" scale="80" orientation="portrait" r:id="rId5"/>
      <headerFooter alignWithMargins="0"/>
    </customSheetView>
    <customSheetView guid="{4F27A6F2-707D-47B2-BF4A-F027B75A33FC}" scale="82" showGridLines="0" topLeftCell="B27">
      <selection activeCell="R22" sqref="R22:AA28"/>
      <pageMargins left="0.57999999999999996" right="0.45" top="1.1549999999999998" bottom="0.39" header="0.3" footer="0.3"/>
      <pageSetup paperSize="9" scale="80" orientation="portrait" r:id="rId6"/>
      <headerFooter alignWithMargins="0"/>
    </customSheetView>
    <customSheetView guid="{F4F98609-4C61-4A0E-851B-59BEC64AAB9F}" scale="86" showGridLines="0">
      <selection activeCell="R22" sqref="R22:AA28"/>
      <pageMargins left="0.57999999999999996" right="0.45" top="1.1549999999999998" bottom="0.39" header="0.3" footer="0.3"/>
      <pageSetup paperSize="9" scale="80" orientation="portrait" r:id="rId7"/>
      <headerFooter alignWithMargins="0"/>
    </customSheetView>
    <customSheetView guid="{8381FC96-6810-4EAA-ACD8-B607E0FD2281}" scale="86" showGridLines="0" topLeftCell="A6">
      <selection activeCell="R13" sqref="R13:AA20"/>
      <pageMargins left="0.57999999999999996" right="0.45" top="1.1549999999999998" bottom="0.39" header="0.3" footer="0.3"/>
      <pageSetup paperSize="9" scale="80" orientation="portrait" r:id="rId8"/>
      <headerFooter alignWithMargins="0"/>
    </customSheetView>
    <customSheetView guid="{7315456F-420E-439E-9602-F32EDF9D3E94}" scale="86" showGridLines="0" topLeftCell="A6">
      <selection activeCell="R13" sqref="R13:AA20"/>
      <pageMargins left="0.57999999999999996" right="0.45" top="1.1549999999999998" bottom="0.39" header="0.3" footer="0.3"/>
      <pageSetup paperSize="9" scale="80" orientation="portrait" r:id="rId9"/>
      <headerFooter alignWithMargins="0"/>
    </customSheetView>
    <customSheetView guid="{216CB5F9-6788-4A70-880A-08553118F167}" scale="90" showGridLines="0" topLeftCell="A22">
      <pageMargins left="0.57999999999999996" right="0.45" top="1.1549999999999998" bottom="0.39" header="0.3" footer="0.3"/>
      <pageSetup paperSize="9" scale="80" orientation="portrait" r:id="rId10"/>
      <headerFooter alignWithMargins="0"/>
    </customSheetView>
    <customSheetView guid="{B0451CD7-59C4-4E11-B7C2-BC13CF4127A6}" scale="90" showGridLines="0" topLeftCell="A22">
      <pageMargins left="0.57999999999999996" right="0.45" top="1.1549999999999998" bottom="0.39" header="0.3" footer="0.3"/>
      <pageSetup paperSize="9" scale="80" orientation="portrait" r:id="rId11"/>
      <headerFooter alignWithMargins="0"/>
    </customSheetView>
    <customSheetView guid="{7A5BCE0F-1F1B-4E52-9652-01329CBCC77F}" scale="90" showGridLines="0" topLeftCell="A22">
      <pageMargins left="0.57999999999999996" right="0.45" top="1.1549999999999998" bottom="0.39" header="0.3" footer="0.3"/>
      <pageSetup paperSize="9" scale="80" orientation="portrait" r:id="rId12"/>
      <headerFooter alignWithMargins="0"/>
    </customSheetView>
    <customSheetView guid="{62DF5315-3D99-4C8E-BAEC-100B3280B10D}" scale="90" showGridLines="0" topLeftCell="A22">
      <pageMargins left="0.57999999999999996" right="0.45" top="1.1549999999999998" bottom="0.39" header="0.3" footer="0.3"/>
      <pageSetup paperSize="9" scale="80" orientation="portrait" r:id="rId13"/>
      <headerFooter alignWithMargins="0"/>
    </customSheetView>
    <customSheetView guid="{CAC1BF5B-64DA-4E65-B9F3-F58AF1593EA5}" scale="90" showGridLines="0" topLeftCell="A22">
      <pageMargins left="0.57999999999999996" right="0.45" top="1.1549999999999998" bottom="0.39" header="0.3" footer="0.3"/>
      <pageSetup paperSize="9" scale="80" orientation="portrait" r:id="rId14"/>
      <headerFooter alignWithMargins="0"/>
    </customSheetView>
    <customSheetView guid="{E4188361-4B87-4969-89CB-DD6AB944FA81}" scale="90" showGridLines="0" topLeftCell="A22">
      <pageMargins left="0.57999999999999996" right="0.45" top="1.1549999999999998" bottom="0.39" header="0.3" footer="0.3"/>
      <pageSetup paperSize="9" scale="80" orientation="portrait" r:id="rId15"/>
      <headerFooter alignWithMargins="0"/>
    </customSheetView>
    <customSheetView guid="{0001DF65-3B0F-497C-ACF5-D49EC607FD88}" scale="90" showGridLines="0" topLeftCell="A22">
      <pageMargins left="0.57999999999999996" right="0.45" top="1.1549999999999998" bottom="0.39" header="0.3" footer="0.3"/>
      <pageSetup paperSize="9" scale="80" orientation="portrait" r:id="rId16"/>
      <headerFooter alignWithMargins="0"/>
    </customSheetView>
    <customSheetView guid="{39DA2FDD-4E3D-481D-A336-9D29DBC11B08}" scale="130" showGridLines="0">
      <selection activeCell="F9" sqref="F9:AA10"/>
      <pageMargins left="0.57999999999999996" right="0.45" top="1.1549999999999998" bottom="0.39" header="0.3" footer="0.3"/>
      <pageSetup paperSize="9" scale="80" orientation="portrait" r:id="rId17"/>
      <headerFooter alignWithMargins="0"/>
    </customSheetView>
    <customSheetView guid="{95329FFD-9B66-4A76-A861-4EF913CB9438}" scale="130" showGridLines="0">
      <selection activeCell="F9" sqref="F9:AA10"/>
      <pageMargins left="0.57999999999999996" right="0.45" top="1.1549999999999998" bottom="0.39" header="0.3" footer="0.3"/>
      <pageSetup paperSize="9" scale="80" orientation="portrait" r:id="rId18"/>
      <headerFooter alignWithMargins="0"/>
    </customSheetView>
    <customSheetView guid="{F7DB7EE5-42A9-41B9-A823-ADC3C22C28DE}" scale="130" showGridLines="0">
      <selection activeCell="F9" sqref="F9:AA10"/>
      <pageMargins left="0.57999999999999996" right="0.45" top="1.1549999999999998" bottom="0.39" header="0.3" footer="0.3"/>
      <pageSetup paperSize="9" scale="80" orientation="portrait" r:id="rId19"/>
      <headerFooter alignWithMargins="0"/>
    </customSheetView>
    <customSheetView guid="{187695E8-F439-4E8B-9390-62D53A41785B}" scale="130" showGridLines="0">
      <selection activeCell="F9" sqref="F9:AA10"/>
      <pageMargins left="0.57999999999999996" right="0.45" top="1.1549999999999998" bottom="0.39" header="0.3" footer="0.3"/>
      <pageSetup paperSize="9" scale="80" orientation="portrait" r:id="rId20"/>
      <headerFooter alignWithMargins="0"/>
    </customSheetView>
    <customSheetView guid="{C3D58349-1F04-4F6C-B93C-BB0D41DB41D6}" scale="86" showGridLines="0" topLeftCell="A6">
      <selection activeCell="R13" sqref="R13:AA20"/>
      <pageMargins left="0.57999999999999996" right="0.45" top="1.1549999999999998" bottom="0.39" header="0.3" footer="0.3"/>
      <pageSetup paperSize="9" scale="80" orientation="portrait" r:id="rId21"/>
      <headerFooter alignWithMargins="0"/>
    </customSheetView>
    <customSheetView guid="{71206789-1A95-4243-B1E4-204F0D4BB0C1}" scale="86" showGridLines="0" topLeftCell="A6">
      <selection activeCell="R13" sqref="R13:AA20"/>
      <pageMargins left="0.57999999999999996" right="0.45" top="1.1549999999999998" bottom="0.39" header="0.3" footer="0.3"/>
      <pageSetup paperSize="9" scale="80" orientation="portrait" r:id="rId22"/>
      <headerFooter alignWithMargins="0"/>
    </customSheetView>
    <customSheetView guid="{DAB8803B-91D8-4FA1-8E83-BA8E4F51ECEF}" scale="86" showGridLines="0" topLeftCell="A18">
      <selection activeCell="R13" sqref="R13:AA20"/>
      <pageMargins left="0.57999999999999996" right="0.45" top="1.1549999999999998" bottom="0.39" header="0.3" footer="0.3"/>
      <pageSetup paperSize="9" scale="80" orientation="portrait" r:id="rId23"/>
      <headerFooter alignWithMargins="0"/>
    </customSheetView>
    <customSheetView guid="{4B06A440-0745-43CE-8047-97DB98249CF6}" scale="82" showGridLines="0" topLeftCell="B27">
      <selection activeCell="R22" sqref="R22:AA28"/>
      <pageMargins left="0.57999999999999996" right="0.45" top="1.1549999999999998" bottom="0.39" header="0.3" footer="0.3"/>
      <pageSetup paperSize="9" scale="80" orientation="portrait" r:id="rId24"/>
      <headerFooter alignWithMargins="0"/>
    </customSheetView>
    <customSheetView guid="{201C1097-0C3C-4AFA-814C-99E885BB3BA9}" scale="82" showGridLines="0" topLeftCell="B27">
      <selection activeCell="R22" sqref="R22:AA28"/>
      <pageMargins left="0.57999999999999996" right="0.45" top="1.1549999999999998" bottom="0.39" header="0.3" footer="0.3"/>
      <pageSetup paperSize="9" scale="80" orientation="portrait" r:id="rId25"/>
      <headerFooter alignWithMargins="0"/>
    </customSheetView>
    <customSheetView guid="{44F0F931-FF8F-4146-9628-099A7B02EE59}" scale="82" showGridLines="0" topLeftCell="B27">
      <selection activeCell="R22" sqref="R22:AA28"/>
      <pageMargins left="0.57999999999999996" right="0.45" top="1.1549999999999998" bottom="0.39" header="0.3" footer="0.3"/>
      <pageSetup paperSize="9" scale="80" orientation="portrait" r:id="rId26"/>
      <headerFooter alignWithMargins="0"/>
    </customSheetView>
    <customSheetView guid="{DE4F901A-4159-44A8-9F61-37E29931259E}" scale="82" showGridLines="0" topLeftCell="B27">
      <selection activeCell="R22" sqref="R22:AA28"/>
      <pageMargins left="0.57999999999999996" right="0.45" top="1.1549999999999998" bottom="0.39" header="0.3" footer="0.3"/>
      <pageSetup paperSize="9" scale="80" orientation="portrait" r:id="rId27"/>
      <headerFooter alignWithMargins="0"/>
    </customSheetView>
    <customSheetView guid="{11E60353-53A2-40FD-8DD1-6654D3943E00}" scale="82" showGridLines="0" topLeftCell="B27">
      <selection activeCell="R22" sqref="R22:AA28"/>
      <pageMargins left="0.57999999999999996" right="0.45" top="1.1549999999999998" bottom="0.39" header="0.3" footer="0.3"/>
      <pageSetup paperSize="9" scale="80" orientation="portrait" r:id="rId28"/>
      <headerFooter alignWithMargins="0"/>
    </customSheetView>
    <customSheetView guid="{D405E5B0-829D-4CFF-BABC-C1974EED185D}" scale="82" showGridLines="0" topLeftCell="B27">
      <selection activeCell="R22" sqref="R22:AA28"/>
      <pageMargins left="0.57999999999999996" right="0.45" top="1.1549999999999998" bottom="0.39" header="0.3" footer="0.3"/>
      <pageSetup paperSize="9" scale="80" orientation="portrait" r:id="rId29"/>
      <headerFooter alignWithMargins="0"/>
    </customSheetView>
  </customSheetViews>
  <mergeCells count="74">
    <mergeCell ref="R22:AA28"/>
    <mergeCell ref="G3:P3"/>
    <mergeCell ref="G4:P4"/>
    <mergeCell ref="G5:P5"/>
    <mergeCell ref="C7:AA7"/>
    <mergeCell ref="C8:E8"/>
    <mergeCell ref="F8:P8"/>
    <mergeCell ref="Q8:R8"/>
    <mergeCell ref="S8:T8"/>
    <mergeCell ref="U8:V8"/>
    <mergeCell ref="W8:AA8"/>
    <mergeCell ref="C9:E10"/>
    <mergeCell ref="F9:AA10"/>
    <mergeCell ref="R12:AA12"/>
    <mergeCell ref="R13:AA20"/>
    <mergeCell ref="R21:AA21"/>
    <mergeCell ref="D35:E35"/>
    <mergeCell ref="C37:N37"/>
    <mergeCell ref="O37:AA37"/>
    <mergeCell ref="C38:F38"/>
    <mergeCell ref="G38:N38"/>
    <mergeCell ref="O38:S38"/>
    <mergeCell ref="T38:AA38"/>
    <mergeCell ref="C39:F39"/>
    <mergeCell ref="G39:N39"/>
    <mergeCell ref="O39:S39"/>
    <mergeCell ref="T39:AA39"/>
    <mergeCell ref="C40:F40"/>
    <mergeCell ref="G40:N40"/>
    <mergeCell ref="O40:S40"/>
    <mergeCell ref="T40:AA40"/>
    <mergeCell ref="C41:F41"/>
    <mergeCell ref="G41:N41"/>
    <mergeCell ref="O41:S41"/>
    <mergeCell ref="T41:AA41"/>
    <mergeCell ref="C42:F43"/>
    <mergeCell ref="G42:N43"/>
    <mergeCell ref="O42:S42"/>
    <mergeCell ref="T42:AA42"/>
    <mergeCell ref="O43:S43"/>
    <mergeCell ref="T43:AA43"/>
    <mergeCell ref="C44:N44"/>
    <mergeCell ref="O44:AA44"/>
    <mergeCell ref="C45:F46"/>
    <mergeCell ref="G45:H45"/>
    <mergeCell ref="O45:R45"/>
    <mergeCell ref="S45:AA45"/>
    <mergeCell ref="G46:M46"/>
    <mergeCell ref="O46:R51"/>
    <mergeCell ref="S46:U46"/>
    <mergeCell ref="W46:Y46"/>
    <mergeCell ref="Z46:AA46"/>
    <mergeCell ref="C47:F47"/>
    <mergeCell ref="G47:N47"/>
    <mergeCell ref="S47:U48"/>
    <mergeCell ref="V47:V48"/>
    <mergeCell ref="W47:Y48"/>
    <mergeCell ref="Z47:AA48"/>
    <mergeCell ref="C48:F48"/>
    <mergeCell ref="G48:N48"/>
    <mergeCell ref="AF54:AL54"/>
    <mergeCell ref="AF55:AL55"/>
    <mergeCell ref="AF56:AL56"/>
    <mergeCell ref="AF57:AL57"/>
    <mergeCell ref="C49:F49"/>
    <mergeCell ref="G49:N49"/>
    <mergeCell ref="S49:U51"/>
    <mergeCell ref="V49:V51"/>
    <mergeCell ref="W49:Y51"/>
    <mergeCell ref="Z49:AA51"/>
    <mergeCell ref="C50:F50"/>
    <mergeCell ref="G50:N50"/>
    <mergeCell ref="C51:F51"/>
    <mergeCell ref="G51:N51"/>
  </mergeCells>
  <pageMargins left="0.57999999999999996" right="0.45" top="1.1549999999999998" bottom="0.39" header="0.3" footer="0.3"/>
  <pageSetup paperSize="9" scale="80" orientation="portrait" r:id="rId30"/>
  <headerFooter alignWithMargins="0"/>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84"/>
  <sheetViews>
    <sheetView showGridLines="0" topLeftCell="E21" zoomScale="95" zoomScaleNormal="95" zoomScalePageLayoutView="130" workbookViewId="0">
      <selection activeCell="S13" sqref="S13:AB20"/>
    </sheetView>
  </sheetViews>
  <sheetFormatPr baseColWidth="10" defaultColWidth="11.42578125" defaultRowHeight="12.75" x14ac:dyDescent="0.2"/>
  <cols>
    <col min="1" max="3" width="1.140625" customWidth="1"/>
    <col min="4" max="4" width="4.28515625" customWidth="1"/>
    <col min="5" max="5" width="6" customWidth="1"/>
    <col min="6" max="6" width="4.28515625" customWidth="1"/>
    <col min="7" max="8" width="6.7109375" customWidth="1"/>
    <col min="9" max="9" width="7.28515625" customWidth="1"/>
    <col min="10" max="12" width="6.7109375" customWidth="1"/>
    <col min="13" max="18" width="7.7109375" customWidth="1"/>
    <col min="19" max="19" width="6.7109375" customWidth="1"/>
    <col min="20" max="20" width="7" bestFit="1" customWidth="1"/>
    <col min="21" max="21" width="6" bestFit="1" customWidth="1"/>
    <col min="22" max="22" width="4.28515625" customWidth="1"/>
    <col min="23" max="23" width="5" customWidth="1"/>
    <col min="24" max="27" width="4.28515625" customWidth="1"/>
    <col min="28" max="28" width="1.42578125" customWidth="1"/>
    <col min="29" max="30" width="1.140625" customWidth="1"/>
    <col min="33" max="33" width="62.85546875" customWidth="1"/>
  </cols>
  <sheetData>
    <row r="1" spans="2:39" ht="6" customHeight="1" thickBot="1" x14ac:dyDescent="0.25"/>
    <row r="2" spans="2:39"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3"/>
    </row>
    <row r="3" spans="2:39" x14ac:dyDescent="0.2">
      <c r="B3" s="4"/>
      <c r="H3" s="766" t="str">
        <f>+'OP MEDICINA GRAL'!G3</f>
        <v>HOSPITAL REGIONAL DE MONIQUIRÁ E.S.E.</v>
      </c>
      <c r="I3" s="766"/>
      <c r="J3" s="766"/>
      <c r="K3" s="766"/>
      <c r="L3" s="766"/>
      <c r="M3" s="766"/>
      <c r="N3" s="766"/>
      <c r="O3" s="766"/>
      <c r="P3" s="766"/>
      <c r="Q3" s="766"/>
      <c r="AC3" s="5"/>
    </row>
    <row r="4" spans="2:39" x14ac:dyDescent="0.2">
      <c r="B4" s="4"/>
      <c r="H4" s="766" t="s">
        <v>58</v>
      </c>
      <c r="I4" s="766"/>
      <c r="J4" s="766"/>
      <c r="K4" s="766"/>
      <c r="L4" s="766"/>
      <c r="M4" s="766"/>
      <c r="N4" s="766"/>
      <c r="O4" s="766"/>
      <c r="P4" s="766"/>
      <c r="Q4" s="766"/>
      <c r="AC4" s="5"/>
    </row>
    <row r="5" spans="2:39" x14ac:dyDescent="0.2">
      <c r="B5" s="4"/>
      <c r="H5" s="766" t="s">
        <v>0</v>
      </c>
      <c r="I5" s="766"/>
      <c r="J5" s="766"/>
      <c r="K5" s="766"/>
      <c r="L5" s="766"/>
      <c r="M5" s="766"/>
      <c r="N5" s="766"/>
      <c r="O5" s="766"/>
      <c r="P5" s="766"/>
      <c r="Q5" s="766"/>
      <c r="AC5" s="5"/>
    </row>
    <row r="6" spans="2:39" ht="4.5" customHeight="1" thickBot="1" x14ac:dyDescent="0.25">
      <c r="B6" s="4"/>
      <c r="AC6" s="5"/>
    </row>
    <row r="7" spans="2:39" ht="9.75" customHeight="1" x14ac:dyDescent="0.2">
      <c r="B7" s="4"/>
      <c r="C7" s="4"/>
      <c r="D7" s="767" t="s">
        <v>81</v>
      </c>
      <c r="E7" s="768"/>
      <c r="F7" s="768"/>
      <c r="G7" s="768"/>
      <c r="H7" s="768"/>
      <c r="I7" s="768"/>
      <c r="J7" s="768"/>
      <c r="K7" s="768"/>
      <c r="L7" s="768"/>
      <c r="M7" s="768"/>
      <c r="N7" s="768"/>
      <c r="O7" s="768"/>
      <c r="P7" s="768"/>
      <c r="Q7" s="768"/>
      <c r="R7" s="768"/>
      <c r="S7" s="768"/>
      <c r="T7" s="768"/>
      <c r="U7" s="768"/>
      <c r="V7" s="768"/>
      <c r="W7" s="768"/>
      <c r="X7" s="768"/>
      <c r="Y7" s="768"/>
      <c r="Z7" s="768"/>
      <c r="AA7" s="768"/>
      <c r="AB7" s="769"/>
      <c r="AC7" s="5"/>
    </row>
    <row r="8" spans="2:39" ht="24" customHeight="1" x14ac:dyDescent="0.2">
      <c r="B8" s="4"/>
      <c r="C8" s="4"/>
      <c r="D8" s="770" t="s">
        <v>1</v>
      </c>
      <c r="E8" s="771"/>
      <c r="F8" s="772"/>
      <c r="G8" s="773" t="s">
        <v>934</v>
      </c>
      <c r="H8" s="774"/>
      <c r="I8" s="774"/>
      <c r="J8" s="774"/>
      <c r="K8" s="774"/>
      <c r="L8" s="774"/>
      <c r="M8" s="774"/>
      <c r="N8" s="774"/>
      <c r="O8" s="774"/>
      <c r="P8" s="774"/>
      <c r="Q8" s="775"/>
      <c r="R8" s="776" t="s">
        <v>82</v>
      </c>
      <c r="S8" s="772"/>
      <c r="T8" s="777"/>
      <c r="U8" s="778"/>
      <c r="V8" s="776" t="s">
        <v>83</v>
      </c>
      <c r="W8" s="772"/>
      <c r="X8" s="779" t="s">
        <v>84</v>
      </c>
      <c r="Y8" s="780"/>
      <c r="Z8" s="780"/>
      <c r="AA8" s="780"/>
      <c r="AB8" s="781"/>
      <c r="AC8" s="5"/>
      <c r="AF8" s="18"/>
      <c r="AG8" s="18"/>
      <c r="AH8" s="18"/>
    </row>
    <row r="9" spans="2:39" ht="22.5" customHeight="1" x14ac:dyDescent="0.2">
      <c r="B9" s="4"/>
      <c r="C9" s="4"/>
      <c r="D9" s="782" t="s">
        <v>2</v>
      </c>
      <c r="E9" s="783"/>
      <c r="F9" s="784"/>
      <c r="G9" s="788" t="s">
        <v>935</v>
      </c>
      <c r="H9" s="789"/>
      <c r="I9" s="789"/>
      <c r="J9" s="789"/>
      <c r="K9" s="789"/>
      <c r="L9" s="789"/>
      <c r="M9" s="789"/>
      <c r="N9" s="789"/>
      <c r="O9" s="789"/>
      <c r="P9" s="789"/>
      <c r="Q9" s="789"/>
      <c r="R9" s="789"/>
      <c r="S9" s="789"/>
      <c r="T9" s="789"/>
      <c r="U9" s="789"/>
      <c r="V9" s="789"/>
      <c r="W9" s="789"/>
      <c r="X9" s="789"/>
      <c r="Y9" s="789"/>
      <c r="Z9" s="789"/>
      <c r="AA9" s="789"/>
      <c r="AB9" s="790"/>
      <c r="AC9" s="5"/>
      <c r="AF9" s="18"/>
      <c r="AG9" s="18"/>
      <c r="AH9" s="18"/>
    </row>
    <row r="10" spans="2:39" ht="18" customHeight="1" x14ac:dyDescent="0.2">
      <c r="B10" s="4"/>
      <c r="C10" s="4"/>
      <c r="D10" s="785"/>
      <c r="E10" s="786"/>
      <c r="F10" s="787"/>
      <c r="G10" s="791"/>
      <c r="H10" s="792"/>
      <c r="I10" s="792"/>
      <c r="J10" s="792"/>
      <c r="K10" s="792"/>
      <c r="L10" s="792"/>
      <c r="M10" s="792"/>
      <c r="N10" s="792"/>
      <c r="O10" s="792"/>
      <c r="P10" s="792"/>
      <c r="Q10" s="792"/>
      <c r="R10" s="792"/>
      <c r="S10" s="792"/>
      <c r="T10" s="792"/>
      <c r="U10" s="792"/>
      <c r="V10" s="792"/>
      <c r="W10" s="792"/>
      <c r="X10" s="792"/>
      <c r="Y10" s="792"/>
      <c r="Z10" s="792"/>
      <c r="AA10" s="792"/>
      <c r="AB10" s="793"/>
      <c r="AC10" s="5"/>
      <c r="AF10" s="18"/>
      <c r="AG10" s="18"/>
      <c r="AH10" s="18"/>
    </row>
    <row r="11" spans="2:39" ht="5.25" customHeight="1" thickBot="1" x14ac:dyDescent="0.25">
      <c r="B11" s="4"/>
      <c r="C11" s="4"/>
      <c r="D11" s="26"/>
      <c r="E11" s="27"/>
      <c r="F11" s="27"/>
      <c r="G11" s="27"/>
      <c r="H11" s="21"/>
      <c r="I11" s="21"/>
      <c r="J11" s="21"/>
      <c r="K11" s="21"/>
      <c r="L11" s="21"/>
      <c r="M11" s="21"/>
      <c r="N11" s="21"/>
      <c r="O11" s="21"/>
      <c r="P11" s="21"/>
      <c r="Q11" s="21"/>
      <c r="R11" s="21"/>
      <c r="S11" s="21"/>
      <c r="T11" s="21"/>
      <c r="U11" s="21"/>
      <c r="V11" s="21"/>
      <c r="W11" s="21"/>
      <c r="X11" s="21"/>
      <c r="Y11" s="21"/>
      <c r="Z11" s="21"/>
      <c r="AA11" s="21"/>
      <c r="AB11" s="22"/>
      <c r="AC11" s="5"/>
      <c r="AF11" s="18"/>
      <c r="AG11" s="18"/>
      <c r="AH11" s="18"/>
      <c r="AI11" s="18"/>
      <c r="AJ11" s="18"/>
      <c r="AK11" s="18"/>
      <c r="AL11" s="18"/>
      <c r="AM11" s="18"/>
    </row>
    <row r="12" spans="2:39" ht="27.75" customHeight="1" thickBot="1" x14ac:dyDescent="0.25">
      <c r="B12" s="4"/>
      <c r="C12" s="4"/>
      <c r="D12" s="6"/>
      <c r="E12" s="7"/>
      <c r="F12" s="7"/>
      <c r="G12" s="7"/>
      <c r="H12" s="7"/>
      <c r="I12" s="7"/>
      <c r="J12" s="7"/>
      <c r="K12" s="7"/>
      <c r="L12" s="7"/>
      <c r="M12" s="7"/>
      <c r="N12" s="7"/>
      <c r="O12" s="7"/>
      <c r="P12" s="7"/>
      <c r="Q12" s="7"/>
      <c r="R12" s="7"/>
      <c r="S12" s="794" t="s">
        <v>191</v>
      </c>
      <c r="T12" s="795"/>
      <c r="U12" s="795"/>
      <c r="V12" s="795"/>
      <c r="W12" s="795"/>
      <c r="X12" s="795"/>
      <c r="Y12" s="795"/>
      <c r="Z12" s="795"/>
      <c r="AA12" s="795"/>
      <c r="AB12" s="796"/>
      <c r="AC12" s="5"/>
    </row>
    <row r="13" spans="2:39" ht="20.25" customHeight="1" x14ac:dyDescent="0.2">
      <c r="B13" s="4"/>
      <c r="C13" s="4"/>
      <c r="D13" s="6"/>
      <c r="E13" s="7"/>
      <c r="F13" s="7"/>
      <c r="G13" s="7"/>
      <c r="H13" s="7"/>
      <c r="I13" s="7"/>
      <c r="J13" s="7"/>
      <c r="K13" s="7"/>
      <c r="L13" s="7"/>
      <c r="M13" s="7"/>
      <c r="N13" s="7"/>
      <c r="O13" s="7"/>
      <c r="P13" s="7"/>
      <c r="Q13" s="7"/>
      <c r="R13" s="7"/>
      <c r="S13" s="667" t="s">
        <v>1045</v>
      </c>
      <c r="T13" s="668"/>
      <c r="U13" s="668"/>
      <c r="V13" s="668"/>
      <c r="W13" s="668"/>
      <c r="X13" s="668"/>
      <c r="Y13" s="668"/>
      <c r="Z13" s="668"/>
      <c r="AA13" s="668"/>
      <c r="AB13" s="669"/>
      <c r="AC13" s="5"/>
    </row>
    <row r="14" spans="2:39" ht="17.25" customHeight="1" x14ac:dyDescent="0.2">
      <c r="B14" s="4"/>
      <c r="C14" s="4"/>
      <c r="D14" s="6"/>
      <c r="E14" s="7"/>
      <c r="F14" s="7"/>
      <c r="G14" s="7"/>
      <c r="H14" s="7"/>
      <c r="I14" s="7"/>
      <c r="J14" s="7"/>
      <c r="K14" s="7"/>
      <c r="L14" s="7"/>
      <c r="M14" s="7"/>
      <c r="N14" s="7"/>
      <c r="O14" s="7"/>
      <c r="P14" s="7"/>
      <c r="Q14" s="7"/>
      <c r="R14" s="7"/>
      <c r="S14" s="670"/>
      <c r="T14" s="671"/>
      <c r="U14" s="671"/>
      <c r="V14" s="671"/>
      <c r="W14" s="671"/>
      <c r="X14" s="671"/>
      <c r="Y14" s="671"/>
      <c r="Z14" s="671"/>
      <c r="AA14" s="671"/>
      <c r="AB14" s="672"/>
      <c r="AC14" s="5"/>
    </row>
    <row r="15" spans="2:39" ht="15.75" customHeight="1" x14ac:dyDescent="0.2">
      <c r="B15" s="4"/>
      <c r="C15" s="4"/>
      <c r="D15" s="6"/>
      <c r="E15" s="7"/>
      <c r="F15" s="7"/>
      <c r="G15" s="7"/>
      <c r="H15" s="7"/>
      <c r="I15" s="7"/>
      <c r="J15" s="7"/>
      <c r="K15" s="7"/>
      <c r="L15" s="7"/>
      <c r="M15" s="7"/>
      <c r="N15" s="7"/>
      <c r="O15" s="7"/>
      <c r="P15" s="7"/>
      <c r="Q15" s="7"/>
      <c r="R15" s="7"/>
      <c r="S15" s="670"/>
      <c r="T15" s="671"/>
      <c r="U15" s="671"/>
      <c r="V15" s="671"/>
      <c r="W15" s="671"/>
      <c r="X15" s="671"/>
      <c r="Y15" s="671"/>
      <c r="Z15" s="671"/>
      <c r="AA15" s="671"/>
      <c r="AB15" s="672"/>
      <c r="AC15" s="5"/>
    </row>
    <row r="16" spans="2:39" ht="20.25" customHeight="1" x14ac:dyDescent="0.2">
      <c r="B16" s="4"/>
      <c r="C16" s="4"/>
      <c r="D16" s="6"/>
      <c r="E16" s="7"/>
      <c r="F16" s="7"/>
      <c r="G16" s="7"/>
      <c r="H16" s="7"/>
      <c r="I16" s="7"/>
      <c r="J16" s="7"/>
      <c r="K16" s="7"/>
      <c r="L16" s="7"/>
      <c r="M16" s="7"/>
      <c r="N16" s="7"/>
      <c r="O16" s="7"/>
      <c r="P16" s="7"/>
      <c r="Q16" s="7"/>
      <c r="R16" s="7"/>
      <c r="S16" s="670"/>
      <c r="T16" s="671"/>
      <c r="U16" s="671"/>
      <c r="V16" s="671"/>
      <c r="W16" s="671"/>
      <c r="X16" s="671"/>
      <c r="Y16" s="671"/>
      <c r="Z16" s="671"/>
      <c r="AA16" s="671"/>
      <c r="AB16" s="672"/>
      <c r="AC16" s="5"/>
    </row>
    <row r="17" spans="2:39" ht="11.25" customHeight="1" x14ac:dyDescent="0.2">
      <c r="B17" s="4"/>
      <c r="C17" s="4"/>
      <c r="D17" s="6"/>
      <c r="E17" s="7"/>
      <c r="F17" s="7"/>
      <c r="G17" s="7"/>
      <c r="H17" s="7"/>
      <c r="I17" s="7"/>
      <c r="J17" s="7"/>
      <c r="K17" s="7"/>
      <c r="L17" s="7"/>
      <c r="M17" s="7"/>
      <c r="N17" s="7"/>
      <c r="O17" s="7"/>
      <c r="P17" s="7"/>
      <c r="Q17" s="7"/>
      <c r="R17" s="7"/>
      <c r="S17" s="670"/>
      <c r="T17" s="671"/>
      <c r="U17" s="671"/>
      <c r="V17" s="671"/>
      <c r="W17" s="671"/>
      <c r="X17" s="671"/>
      <c r="Y17" s="671"/>
      <c r="Z17" s="671"/>
      <c r="AA17" s="671"/>
      <c r="AB17" s="672"/>
      <c r="AC17" s="5"/>
    </row>
    <row r="18" spans="2:39" ht="9.75" customHeight="1" x14ac:dyDescent="0.2">
      <c r="B18" s="4"/>
      <c r="C18" s="4"/>
      <c r="D18" s="6"/>
      <c r="E18" s="7"/>
      <c r="F18" s="7"/>
      <c r="G18" s="7"/>
      <c r="H18" s="7"/>
      <c r="I18" s="7"/>
      <c r="J18" s="7"/>
      <c r="K18" s="7"/>
      <c r="L18" s="7"/>
      <c r="M18" s="7"/>
      <c r="N18" s="7"/>
      <c r="O18" s="7"/>
      <c r="P18" s="7"/>
      <c r="Q18" s="7"/>
      <c r="R18" s="7"/>
      <c r="S18" s="670"/>
      <c r="T18" s="671"/>
      <c r="U18" s="671"/>
      <c r="V18" s="671"/>
      <c r="W18" s="671"/>
      <c r="X18" s="671"/>
      <c r="Y18" s="671"/>
      <c r="Z18" s="671"/>
      <c r="AA18" s="671"/>
      <c r="AB18" s="672"/>
      <c r="AC18" s="5"/>
    </row>
    <row r="19" spans="2:39" ht="18" customHeight="1" x14ac:dyDescent="0.2">
      <c r="B19" s="4"/>
      <c r="C19" s="4"/>
      <c r="D19" s="6"/>
      <c r="E19" s="7"/>
      <c r="F19" s="7"/>
      <c r="G19" s="7"/>
      <c r="H19" s="7"/>
      <c r="I19" s="7"/>
      <c r="J19" s="7"/>
      <c r="K19" s="7"/>
      <c r="L19" s="7"/>
      <c r="M19" s="7"/>
      <c r="N19" s="7"/>
      <c r="O19" s="7"/>
      <c r="P19" s="7"/>
      <c r="Q19" s="7"/>
      <c r="R19" s="7"/>
      <c r="S19" s="670"/>
      <c r="T19" s="671"/>
      <c r="U19" s="671"/>
      <c r="V19" s="671"/>
      <c r="W19" s="671"/>
      <c r="X19" s="671"/>
      <c r="Y19" s="671"/>
      <c r="Z19" s="671"/>
      <c r="AA19" s="671"/>
      <c r="AB19" s="672"/>
      <c r="AC19" s="5"/>
    </row>
    <row r="20" spans="2:39" ht="17.25" customHeight="1" thickBot="1" x14ac:dyDescent="0.25">
      <c r="B20" s="4"/>
      <c r="C20" s="4"/>
      <c r="D20" s="6"/>
      <c r="E20" s="7"/>
      <c r="F20" s="7"/>
      <c r="G20" s="7"/>
      <c r="H20" s="7"/>
      <c r="I20" s="7"/>
      <c r="J20" s="7"/>
      <c r="K20" s="7"/>
      <c r="L20" s="7"/>
      <c r="M20" s="7"/>
      <c r="N20" s="7"/>
      <c r="O20" s="7"/>
      <c r="P20" s="7"/>
      <c r="Q20" s="7"/>
      <c r="R20" s="7"/>
      <c r="S20" s="673"/>
      <c r="T20" s="674"/>
      <c r="U20" s="674"/>
      <c r="V20" s="674"/>
      <c r="W20" s="674"/>
      <c r="X20" s="674"/>
      <c r="Y20" s="674"/>
      <c r="Z20" s="674"/>
      <c r="AA20" s="674"/>
      <c r="AB20" s="675"/>
      <c r="AC20" s="5"/>
    </row>
    <row r="21" spans="2:39" ht="17.25" customHeight="1" thickBot="1" x14ac:dyDescent="0.25">
      <c r="B21" s="4"/>
      <c r="C21" s="4"/>
      <c r="D21" s="6"/>
      <c r="E21" s="7"/>
      <c r="F21" s="7"/>
      <c r="G21" s="7"/>
      <c r="H21" s="7"/>
      <c r="I21" s="7"/>
      <c r="J21" s="7"/>
      <c r="K21" s="7"/>
      <c r="L21" s="7"/>
      <c r="M21" s="7"/>
      <c r="N21" s="7"/>
      <c r="O21" s="7"/>
      <c r="P21" s="7"/>
      <c r="Q21" s="7"/>
      <c r="R21" s="7"/>
      <c r="S21" s="806" t="s">
        <v>192</v>
      </c>
      <c r="T21" s="807"/>
      <c r="U21" s="807"/>
      <c r="V21" s="807"/>
      <c r="W21" s="807"/>
      <c r="X21" s="807"/>
      <c r="Y21" s="807"/>
      <c r="Z21" s="807"/>
      <c r="AA21" s="807"/>
      <c r="AB21" s="808"/>
      <c r="AC21" s="5"/>
    </row>
    <row r="22" spans="2:39" ht="12.75" customHeight="1" x14ac:dyDescent="0.2">
      <c r="B22" s="4"/>
      <c r="C22" s="4"/>
      <c r="D22" s="6"/>
      <c r="E22" s="7"/>
      <c r="F22" s="7"/>
      <c r="G22" s="7"/>
      <c r="H22" s="7"/>
      <c r="I22" s="7"/>
      <c r="J22" s="7"/>
      <c r="K22" s="7"/>
      <c r="L22" s="7"/>
      <c r="M22" s="7"/>
      <c r="N22" s="7"/>
      <c r="O22" s="7"/>
      <c r="P22" s="7"/>
      <c r="Q22" s="7"/>
      <c r="R22" s="7"/>
      <c r="S22" s="760" t="s">
        <v>1300</v>
      </c>
      <c r="T22" s="761"/>
      <c r="U22" s="761"/>
      <c r="V22" s="761"/>
      <c r="W22" s="761"/>
      <c r="X22" s="761"/>
      <c r="Y22" s="761"/>
      <c r="Z22" s="761"/>
      <c r="AA22" s="761"/>
      <c r="AB22" s="762"/>
      <c r="AC22" s="5"/>
    </row>
    <row r="23" spans="2:39" ht="26.25" customHeight="1" x14ac:dyDescent="0.2">
      <c r="B23" s="4"/>
      <c r="C23" s="4"/>
      <c r="D23" s="6"/>
      <c r="E23" s="7"/>
      <c r="F23" s="7"/>
      <c r="G23" s="7"/>
      <c r="H23" s="7"/>
      <c r="I23" s="7"/>
      <c r="J23" s="7"/>
      <c r="K23" s="7"/>
      <c r="L23" s="7"/>
      <c r="M23" s="7"/>
      <c r="N23" s="7"/>
      <c r="O23" s="7"/>
      <c r="P23" s="7"/>
      <c r="Q23" s="7"/>
      <c r="R23" s="7"/>
      <c r="S23" s="760"/>
      <c r="T23" s="761"/>
      <c r="U23" s="761"/>
      <c r="V23" s="761"/>
      <c r="W23" s="761"/>
      <c r="X23" s="761"/>
      <c r="Y23" s="761"/>
      <c r="Z23" s="761"/>
      <c r="AA23" s="761"/>
      <c r="AB23" s="762"/>
      <c r="AC23" s="5"/>
    </row>
    <row r="24" spans="2:39" ht="24.75" customHeight="1" x14ac:dyDescent="0.2">
      <c r="B24" s="4"/>
      <c r="C24" s="4"/>
      <c r="D24" s="6"/>
      <c r="E24" s="7"/>
      <c r="F24" s="7"/>
      <c r="G24" s="7"/>
      <c r="H24" s="7"/>
      <c r="I24" s="7"/>
      <c r="J24" s="7"/>
      <c r="K24" s="7"/>
      <c r="L24" s="7"/>
      <c r="M24" s="7"/>
      <c r="N24" s="7"/>
      <c r="O24" s="7"/>
      <c r="P24" s="7"/>
      <c r="Q24" s="7"/>
      <c r="R24" s="7"/>
      <c r="S24" s="760"/>
      <c r="T24" s="761"/>
      <c r="U24" s="761"/>
      <c r="V24" s="761"/>
      <c r="W24" s="761"/>
      <c r="X24" s="761"/>
      <c r="Y24" s="761"/>
      <c r="Z24" s="761"/>
      <c r="AA24" s="761"/>
      <c r="AB24" s="762"/>
      <c r="AC24" s="5"/>
    </row>
    <row r="25" spans="2:39" ht="22.5" customHeight="1" x14ac:dyDescent="0.2">
      <c r="B25" s="4"/>
      <c r="C25" s="4"/>
      <c r="D25" s="6"/>
      <c r="E25" s="7"/>
      <c r="F25" s="7"/>
      <c r="G25" s="7"/>
      <c r="H25" s="7"/>
      <c r="I25" s="7"/>
      <c r="J25" s="7"/>
      <c r="K25" s="7"/>
      <c r="L25" s="7"/>
      <c r="M25" s="7"/>
      <c r="N25" s="7"/>
      <c r="O25" s="7"/>
      <c r="P25" s="7"/>
      <c r="Q25" s="7"/>
      <c r="R25" s="7"/>
      <c r="S25" s="760"/>
      <c r="T25" s="761"/>
      <c r="U25" s="761"/>
      <c r="V25" s="761"/>
      <c r="W25" s="761"/>
      <c r="X25" s="761"/>
      <c r="Y25" s="761"/>
      <c r="Z25" s="761"/>
      <c r="AA25" s="761"/>
      <c r="AB25" s="762"/>
      <c r="AC25" s="5"/>
    </row>
    <row r="26" spans="2:39" ht="26.25" customHeight="1" x14ac:dyDescent="0.2">
      <c r="B26" s="4"/>
      <c r="C26" s="4"/>
      <c r="D26" s="6"/>
      <c r="E26" s="7"/>
      <c r="F26" s="7"/>
      <c r="G26" s="7"/>
      <c r="H26" s="7"/>
      <c r="I26" s="7"/>
      <c r="J26" s="7"/>
      <c r="K26" s="7"/>
      <c r="L26" s="7"/>
      <c r="M26" s="7"/>
      <c r="N26" s="7"/>
      <c r="O26" s="7"/>
      <c r="P26" s="7"/>
      <c r="Q26" s="7"/>
      <c r="R26" s="7"/>
      <c r="S26" s="760"/>
      <c r="T26" s="761"/>
      <c r="U26" s="761"/>
      <c r="V26" s="761"/>
      <c r="W26" s="761"/>
      <c r="X26" s="761"/>
      <c r="Y26" s="761"/>
      <c r="Z26" s="761"/>
      <c r="AA26" s="761"/>
      <c r="AB26" s="762"/>
      <c r="AC26" s="5"/>
    </row>
    <row r="27" spans="2:39" ht="24.75" customHeight="1" x14ac:dyDescent="0.2">
      <c r="B27" s="4"/>
      <c r="C27" s="4"/>
      <c r="D27" s="6"/>
      <c r="E27" s="7"/>
      <c r="F27" s="7"/>
      <c r="G27" s="7"/>
      <c r="H27" s="7"/>
      <c r="I27" s="7"/>
      <c r="J27" s="7"/>
      <c r="K27" s="7"/>
      <c r="L27" s="7"/>
      <c r="M27" s="7"/>
      <c r="N27" s="7"/>
      <c r="O27" s="7"/>
      <c r="P27" s="7"/>
      <c r="Q27" s="7"/>
      <c r="R27" s="7"/>
      <c r="S27" s="760"/>
      <c r="T27" s="761"/>
      <c r="U27" s="761"/>
      <c r="V27" s="761"/>
      <c r="W27" s="761"/>
      <c r="X27" s="761"/>
      <c r="Y27" s="761"/>
      <c r="Z27" s="761"/>
      <c r="AA27" s="761"/>
      <c r="AB27" s="762"/>
      <c r="AC27" s="5"/>
    </row>
    <row r="28" spans="2:39" ht="14.25" customHeight="1" thickBot="1" x14ac:dyDescent="0.25">
      <c r="B28" s="4"/>
      <c r="C28" s="4"/>
      <c r="D28" s="6"/>
      <c r="E28" s="7"/>
      <c r="F28" s="7"/>
      <c r="G28" s="7"/>
      <c r="H28" s="7"/>
      <c r="I28" s="7"/>
      <c r="J28" s="7"/>
      <c r="K28" s="7"/>
      <c r="L28" s="7"/>
      <c r="M28" s="7"/>
      <c r="N28" s="7"/>
      <c r="O28" s="7"/>
      <c r="P28" s="7"/>
      <c r="Q28" s="7"/>
      <c r="R28" s="7"/>
      <c r="S28" s="763"/>
      <c r="T28" s="764"/>
      <c r="U28" s="764"/>
      <c r="V28" s="764"/>
      <c r="W28" s="764"/>
      <c r="X28" s="764"/>
      <c r="Y28" s="764"/>
      <c r="Z28" s="764"/>
      <c r="AA28" s="764"/>
      <c r="AB28" s="765"/>
      <c r="AC28" s="5"/>
    </row>
    <row r="29" spans="2:39" ht="6" customHeight="1" thickBot="1" x14ac:dyDescent="0.25">
      <c r="B29" s="4"/>
      <c r="C29" s="4"/>
      <c r="D29" s="6"/>
      <c r="E29" s="7"/>
      <c r="F29" s="7"/>
      <c r="G29" s="7"/>
      <c r="H29" s="7"/>
      <c r="I29" s="7"/>
      <c r="J29" s="7"/>
      <c r="K29" s="7"/>
      <c r="L29" s="7"/>
      <c r="M29" s="7"/>
      <c r="N29" s="7"/>
      <c r="O29" s="7"/>
      <c r="P29" s="7"/>
      <c r="Q29" s="7"/>
      <c r="R29" s="7"/>
      <c r="S29" s="7"/>
      <c r="T29" s="7"/>
      <c r="U29" s="7"/>
      <c r="V29" s="7"/>
      <c r="W29" s="7"/>
      <c r="X29" s="7"/>
      <c r="Y29" s="7"/>
      <c r="Z29" s="7"/>
      <c r="AA29" s="7"/>
      <c r="AB29" s="8"/>
      <c r="AC29" s="5"/>
      <c r="AF29" s="18"/>
      <c r="AG29" s="18"/>
      <c r="AH29" s="18"/>
      <c r="AI29" s="18"/>
      <c r="AJ29" s="18"/>
      <c r="AK29" s="18"/>
      <c r="AL29" s="18"/>
      <c r="AM29" s="18"/>
    </row>
    <row r="30" spans="2:39" ht="22.5" customHeight="1" x14ac:dyDescent="0.2">
      <c r="B30" s="4"/>
      <c r="C30" s="4"/>
      <c r="D30" s="6"/>
      <c r="E30" s="298" t="s">
        <v>3</v>
      </c>
      <c r="F30" s="295"/>
      <c r="G30" s="296" t="s">
        <v>4</v>
      </c>
      <c r="H30" s="296" t="s">
        <v>5</v>
      </c>
      <c r="I30" s="296" t="s">
        <v>6</v>
      </c>
      <c r="J30" s="296" t="s">
        <v>7</v>
      </c>
      <c r="K30" s="296" t="s">
        <v>8</v>
      </c>
      <c r="L30" s="296" t="s">
        <v>9</v>
      </c>
      <c r="M30" s="296" t="s">
        <v>10</v>
      </c>
      <c r="N30" s="296" t="s">
        <v>11</v>
      </c>
      <c r="O30" s="296" t="s">
        <v>12</v>
      </c>
      <c r="P30" s="296" t="s">
        <v>13</v>
      </c>
      <c r="Q30" s="296" t="s">
        <v>14</v>
      </c>
      <c r="R30" s="296" t="s">
        <v>15</v>
      </c>
      <c r="S30" s="297" t="s">
        <v>71</v>
      </c>
      <c r="V30" s="7"/>
      <c r="W30" s="7"/>
      <c r="X30" s="7"/>
      <c r="Y30" s="7"/>
      <c r="Z30" s="7"/>
      <c r="AA30" s="7"/>
      <c r="AB30" s="8"/>
      <c r="AC30" s="5"/>
      <c r="AF30" s="18"/>
      <c r="AG30" s="18"/>
      <c r="AH30" s="18"/>
      <c r="AI30" s="18"/>
      <c r="AJ30" s="18"/>
      <c r="AK30" s="18"/>
      <c r="AL30" s="18"/>
      <c r="AM30" s="18"/>
    </row>
    <row r="31" spans="2:39" ht="22.5" customHeight="1" x14ac:dyDescent="0.25">
      <c r="B31" s="4"/>
      <c r="C31" s="4"/>
      <c r="D31" s="6"/>
      <c r="E31" s="70" t="s">
        <v>16</v>
      </c>
      <c r="F31" s="71"/>
      <c r="G31" s="569">
        <f>INDICADORES!H16</f>
        <v>4441</v>
      </c>
      <c r="H31" s="569">
        <f>INDICADORES!K16</f>
        <v>8052</v>
      </c>
      <c r="I31" s="569">
        <f>INDICADORES!N16</f>
        <v>10428</v>
      </c>
      <c r="J31" s="569">
        <f>INDICADORES!T16</f>
        <v>9024</v>
      </c>
      <c r="K31" s="569">
        <f>INDICADORES!W16</f>
        <v>6081</v>
      </c>
      <c r="L31" s="569">
        <f>INDICADORES!Z16</f>
        <v>9606</v>
      </c>
      <c r="M31" s="569">
        <f>INDICADORES!AF16</f>
        <v>10712</v>
      </c>
      <c r="N31" s="569">
        <f>INDICADORES!AI16</f>
        <v>17455</v>
      </c>
      <c r="O31" s="569">
        <f>INDICADORES!AL16</f>
        <v>15222</v>
      </c>
      <c r="P31" s="569">
        <f>INDICADORES!AR16</f>
        <v>2042</v>
      </c>
      <c r="Q31" s="569">
        <f>INDICADORES!AU16</f>
        <v>1838</v>
      </c>
      <c r="R31" s="569">
        <f>INDICADORES!AX16</f>
        <v>2030</v>
      </c>
      <c r="S31" s="568">
        <f>SUM(G31:R31)</f>
        <v>96931</v>
      </c>
      <c r="V31" s="28"/>
      <c r="W31" s="28"/>
      <c r="X31" s="7"/>
      <c r="Y31" s="7"/>
      <c r="Z31" s="7"/>
      <c r="AA31" s="7"/>
      <c r="AB31" s="8"/>
      <c r="AC31" s="5"/>
      <c r="AF31" s="18"/>
      <c r="AG31" s="18"/>
      <c r="AH31" s="18"/>
      <c r="AI31" s="18"/>
      <c r="AJ31" s="18"/>
      <c r="AK31" s="18"/>
      <c r="AL31" s="18"/>
      <c r="AM31" s="18"/>
    </row>
    <row r="32" spans="2:39" ht="22.5" customHeight="1" x14ac:dyDescent="0.25">
      <c r="B32" s="4"/>
      <c r="C32" s="4"/>
      <c r="D32" s="6"/>
      <c r="E32" s="70" t="s">
        <v>18</v>
      </c>
      <c r="F32" s="71"/>
      <c r="G32" s="569">
        <f>INDICADORES!I16</f>
        <v>601</v>
      </c>
      <c r="H32" s="569">
        <f>INDICADORES!L16</f>
        <v>711</v>
      </c>
      <c r="I32" s="569">
        <f>INDICADORES!O16</f>
        <v>807</v>
      </c>
      <c r="J32" s="569">
        <f>INDICADORES!U16</f>
        <v>738</v>
      </c>
      <c r="K32" s="569">
        <f>INDICADORES!X16</f>
        <v>595</v>
      </c>
      <c r="L32" s="569">
        <f>INDICADORES!AA16</f>
        <v>432</v>
      </c>
      <c r="M32" s="569">
        <f>INDICADORES!AG16</f>
        <v>386</v>
      </c>
      <c r="N32" s="569">
        <f>INDICADORES!AJ16</f>
        <v>665</v>
      </c>
      <c r="O32" s="569">
        <f>INDICADORES!AM16</f>
        <v>966</v>
      </c>
      <c r="P32" s="569">
        <f>INDICADORES!AS16</f>
        <v>847</v>
      </c>
      <c r="Q32" s="569">
        <f>INDICADORES!AV16</f>
        <v>817</v>
      </c>
      <c r="R32" s="569">
        <f>INDICADORES!AY16</f>
        <v>743</v>
      </c>
      <c r="S32" s="568">
        <f>SUM(G32:R32)</f>
        <v>8308</v>
      </c>
      <c r="V32" s="28"/>
      <c r="W32" s="28"/>
      <c r="X32" s="7"/>
      <c r="Y32" s="7"/>
      <c r="Z32" s="7"/>
      <c r="AA32" s="7"/>
      <c r="AB32" s="8"/>
      <c r="AC32" s="5"/>
      <c r="AF32" s="18"/>
      <c r="AG32" s="18"/>
      <c r="AH32" s="18"/>
      <c r="AI32" s="18"/>
      <c r="AJ32" s="18"/>
      <c r="AK32" s="18"/>
      <c r="AL32" s="18"/>
      <c r="AM32" s="18"/>
    </row>
    <row r="33" spans="2:39" ht="22.5" customHeight="1" thickBot="1" x14ac:dyDescent="0.3">
      <c r="B33" s="4"/>
      <c r="C33" s="4"/>
      <c r="D33" s="6"/>
      <c r="E33" s="48" t="s">
        <v>692</v>
      </c>
      <c r="F33" s="72"/>
      <c r="G33" s="67">
        <f t="shared" ref="G33:R33" si="0">G31/G32</f>
        <v>7.3893510815307817</v>
      </c>
      <c r="H33" s="88">
        <f t="shared" si="0"/>
        <v>11.324894514767932</v>
      </c>
      <c r="I33" s="67">
        <f t="shared" si="0"/>
        <v>12.921933085501859</v>
      </c>
      <c r="J33" s="67">
        <f t="shared" si="0"/>
        <v>12.227642276422765</v>
      </c>
      <c r="K33" s="67">
        <f t="shared" si="0"/>
        <v>10.22016806722689</v>
      </c>
      <c r="L33" s="67">
        <f t="shared" si="0"/>
        <v>22.236111111111111</v>
      </c>
      <c r="M33" s="67">
        <f t="shared" si="0"/>
        <v>27.751295336787564</v>
      </c>
      <c r="N33" s="67">
        <f t="shared" si="0"/>
        <v>26.248120300751879</v>
      </c>
      <c r="O33" s="67">
        <f t="shared" si="0"/>
        <v>15.75776397515528</v>
      </c>
      <c r="P33" s="67">
        <f t="shared" si="0"/>
        <v>2.4108618654073202</v>
      </c>
      <c r="Q33" s="67">
        <f t="shared" si="0"/>
        <v>2.2496940024479803</v>
      </c>
      <c r="R33" s="67">
        <f t="shared" si="0"/>
        <v>2.7321668909825032</v>
      </c>
      <c r="S33" s="87">
        <f>S31/S32</f>
        <v>11.667188252286952</v>
      </c>
      <c r="V33" s="28"/>
      <c r="W33" s="28"/>
      <c r="X33" s="7"/>
      <c r="Y33" s="7"/>
      <c r="Z33" s="7"/>
      <c r="AA33" s="7"/>
      <c r="AB33" s="8"/>
      <c r="AC33" s="5"/>
      <c r="AF33" s="18"/>
      <c r="AG33" s="18"/>
      <c r="AH33" s="18"/>
      <c r="AI33" s="18"/>
      <c r="AJ33" s="18"/>
      <c r="AK33" s="18"/>
      <c r="AL33" s="18"/>
      <c r="AM33" s="18"/>
    </row>
    <row r="34" spans="2:39" ht="22.5" customHeight="1" thickBot="1" x14ac:dyDescent="0.3">
      <c r="B34" s="4"/>
      <c r="C34" s="4"/>
      <c r="D34" s="6"/>
      <c r="E34" s="48" t="s">
        <v>651</v>
      </c>
      <c r="F34" s="72"/>
      <c r="G34" s="246"/>
      <c r="H34" s="246"/>
      <c r="I34" s="246"/>
      <c r="J34" s="246"/>
      <c r="K34" s="246"/>
      <c r="L34" s="246"/>
      <c r="M34" s="246"/>
      <c r="N34" s="246"/>
      <c r="O34" s="246"/>
      <c r="P34" s="246"/>
      <c r="Q34" s="246"/>
      <c r="R34" s="246"/>
      <c r="S34" s="244"/>
      <c r="V34" s="28"/>
      <c r="W34" s="28"/>
      <c r="X34" s="7"/>
      <c r="Y34" s="7"/>
      <c r="Z34" s="7"/>
      <c r="AA34" s="7"/>
      <c r="AB34" s="8"/>
      <c r="AC34" s="5"/>
      <c r="AF34" s="18"/>
      <c r="AG34" s="18"/>
      <c r="AH34" s="18"/>
      <c r="AI34" s="18"/>
      <c r="AJ34" s="18"/>
      <c r="AK34" s="18"/>
      <c r="AL34" s="18"/>
      <c r="AM34" s="18"/>
    </row>
    <row r="35" spans="2:39" ht="17.25" customHeight="1" thickBot="1" x14ac:dyDescent="0.25">
      <c r="B35" s="4"/>
      <c r="C35" s="4"/>
      <c r="D35" s="6"/>
      <c r="E35" s="945" t="s">
        <v>254</v>
      </c>
      <c r="F35" s="946"/>
      <c r="G35" s="245">
        <v>3</v>
      </c>
      <c r="H35" s="245">
        <v>3</v>
      </c>
      <c r="I35" s="245">
        <v>3</v>
      </c>
      <c r="J35" s="245">
        <v>3</v>
      </c>
      <c r="K35" s="245">
        <v>3</v>
      </c>
      <c r="L35" s="245">
        <v>3</v>
      </c>
      <c r="M35" s="245">
        <v>3</v>
      </c>
      <c r="N35" s="245">
        <v>3</v>
      </c>
      <c r="O35" s="245">
        <v>3</v>
      </c>
      <c r="P35" s="245">
        <v>3</v>
      </c>
      <c r="Q35" s="245">
        <v>3</v>
      </c>
      <c r="R35" s="245">
        <v>3</v>
      </c>
      <c r="S35" s="244">
        <v>5</v>
      </c>
      <c r="V35" s="7"/>
      <c r="W35" s="7"/>
      <c r="X35" s="7"/>
      <c r="Y35" s="7"/>
      <c r="Z35" s="7"/>
      <c r="AA35" s="7"/>
      <c r="AB35" s="8"/>
      <c r="AC35" s="5"/>
      <c r="AF35" s="18"/>
      <c r="AG35" s="18"/>
      <c r="AH35" s="18"/>
      <c r="AI35" s="18"/>
      <c r="AJ35" s="18"/>
      <c r="AK35" s="18"/>
      <c r="AL35" s="18"/>
      <c r="AM35" s="18"/>
    </row>
    <row r="36" spans="2:39" ht="6.75" customHeight="1" thickBot="1" x14ac:dyDescent="0.25">
      <c r="B36" s="4"/>
      <c r="C36" s="4"/>
      <c r="D36" s="6"/>
      <c r="E36" s="7"/>
      <c r="F36" s="7"/>
      <c r="G36" s="7"/>
      <c r="H36" s="7"/>
      <c r="I36" s="7"/>
      <c r="J36" s="7"/>
      <c r="K36" s="7"/>
      <c r="L36" s="7"/>
      <c r="M36" s="7"/>
      <c r="N36" s="7"/>
      <c r="O36" s="7"/>
      <c r="P36" s="7"/>
      <c r="Q36" s="7"/>
      <c r="R36" s="7"/>
      <c r="S36" s="7"/>
      <c r="T36" s="7"/>
      <c r="U36" s="7"/>
      <c r="V36" s="7"/>
      <c r="W36" s="7"/>
      <c r="X36" s="7"/>
      <c r="Y36" s="7"/>
      <c r="Z36" s="7"/>
      <c r="AA36" s="7"/>
      <c r="AB36" s="8"/>
      <c r="AC36" s="5"/>
      <c r="AF36" s="18"/>
      <c r="AG36" s="18"/>
      <c r="AH36" s="18"/>
      <c r="AI36" s="18"/>
      <c r="AJ36" s="18"/>
      <c r="AK36" s="18"/>
      <c r="AL36" s="18"/>
      <c r="AM36" s="18"/>
    </row>
    <row r="37" spans="2:39" ht="12.75" customHeight="1" thickBot="1" x14ac:dyDescent="0.25">
      <c r="B37" s="4"/>
      <c r="C37" s="4"/>
      <c r="D37" s="931" t="s">
        <v>85</v>
      </c>
      <c r="E37" s="932"/>
      <c r="F37" s="932"/>
      <c r="G37" s="932"/>
      <c r="H37" s="932"/>
      <c r="I37" s="932"/>
      <c r="J37" s="932"/>
      <c r="K37" s="932"/>
      <c r="L37" s="932"/>
      <c r="M37" s="932"/>
      <c r="N37" s="932"/>
      <c r="O37" s="933"/>
      <c r="P37" s="934" t="s">
        <v>86</v>
      </c>
      <c r="Q37" s="935"/>
      <c r="R37" s="935"/>
      <c r="S37" s="935"/>
      <c r="T37" s="935"/>
      <c r="U37" s="935"/>
      <c r="V37" s="935"/>
      <c r="W37" s="935"/>
      <c r="X37" s="935"/>
      <c r="Y37" s="935"/>
      <c r="Z37" s="935"/>
      <c r="AA37" s="935"/>
      <c r="AB37" s="936"/>
      <c r="AC37" s="5"/>
      <c r="AE37" s="18"/>
      <c r="AF37" s="18"/>
      <c r="AG37" s="18"/>
    </row>
    <row r="38" spans="2:39" ht="36" customHeight="1" thickBot="1" x14ac:dyDescent="0.25">
      <c r="B38" s="4"/>
      <c r="C38" s="4"/>
      <c r="D38" s="817" t="s">
        <v>16</v>
      </c>
      <c r="E38" s="818"/>
      <c r="F38" s="818"/>
      <c r="G38" s="818"/>
      <c r="H38" s="861" t="s">
        <v>936</v>
      </c>
      <c r="I38" s="861"/>
      <c r="J38" s="861"/>
      <c r="K38" s="861"/>
      <c r="L38" s="861"/>
      <c r="M38" s="861"/>
      <c r="N38" s="861"/>
      <c r="O38" s="861"/>
      <c r="P38" s="822" t="s">
        <v>17</v>
      </c>
      <c r="Q38" s="823"/>
      <c r="R38" s="823"/>
      <c r="S38" s="823"/>
      <c r="T38" s="823"/>
      <c r="U38" s="824"/>
      <c r="V38" s="825"/>
      <c r="W38" s="825"/>
      <c r="X38" s="825"/>
      <c r="Y38" s="825"/>
      <c r="Z38" s="825"/>
      <c r="AA38" s="825"/>
      <c r="AB38" s="826"/>
      <c r="AC38" s="29"/>
      <c r="AE38" s="9"/>
      <c r="AF38" s="19"/>
      <c r="AG38" s="19"/>
    </row>
    <row r="39" spans="2:39" ht="20.25" customHeight="1" x14ac:dyDescent="0.2">
      <c r="B39" s="4"/>
      <c r="C39" s="4"/>
      <c r="D39" s="827" t="s">
        <v>18</v>
      </c>
      <c r="E39" s="828"/>
      <c r="F39" s="828"/>
      <c r="G39" s="828"/>
      <c r="H39" s="861" t="s">
        <v>938</v>
      </c>
      <c r="I39" s="861"/>
      <c r="J39" s="861"/>
      <c r="K39" s="861"/>
      <c r="L39" s="861"/>
      <c r="M39" s="861"/>
      <c r="N39" s="861"/>
      <c r="O39" s="861"/>
      <c r="P39" s="827" t="s">
        <v>19</v>
      </c>
      <c r="Q39" s="828"/>
      <c r="R39" s="828"/>
      <c r="S39" s="828"/>
      <c r="T39" s="828"/>
      <c r="U39" s="824"/>
      <c r="V39" s="825"/>
      <c r="W39" s="825"/>
      <c r="X39" s="825"/>
      <c r="Y39" s="825"/>
      <c r="Z39" s="825"/>
      <c r="AA39" s="825"/>
      <c r="AB39" s="826"/>
      <c r="AC39" s="29"/>
      <c r="AE39" s="9"/>
      <c r="AF39" s="19"/>
      <c r="AG39" s="19"/>
    </row>
    <row r="40" spans="2:39" ht="30" customHeight="1" x14ac:dyDescent="0.2">
      <c r="B40" s="4"/>
      <c r="C40" s="4"/>
      <c r="D40" s="827" t="s">
        <v>20</v>
      </c>
      <c r="E40" s="828"/>
      <c r="F40" s="828"/>
      <c r="G40" s="828"/>
      <c r="H40" s="861" t="s">
        <v>87</v>
      </c>
      <c r="I40" s="861"/>
      <c r="J40" s="861"/>
      <c r="K40" s="861"/>
      <c r="L40" s="861"/>
      <c r="M40" s="861"/>
      <c r="N40" s="861"/>
      <c r="O40" s="861"/>
      <c r="P40" s="829" t="s">
        <v>88</v>
      </c>
      <c r="Q40" s="830"/>
      <c r="R40" s="830"/>
      <c r="S40" s="830"/>
      <c r="T40" s="830"/>
      <c r="U40" s="831" t="s">
        <v>22</v>
      </c>
      <c r="V40" s="831"/>
      <c r="W40" s="831"/>
      <c r="X40" s="831"/>
      <c r="Y40" s="831"/>
      <c r="Z40" s="831"/>
      <c r="AA40" s="831"/>
      <c r="AB40" s="832"/>
      <c r="AC40" s="29"/>
      <c r="AE40" s="9"/>
      <c r="AF40" s="19"/>
      <c r="AG40" s="19"/>
    </row>
    <row r="41" spans="2:39" ht="18.75" customHeight="1" x14ac:dyDescent="0.2">
      <c r="B41" s="4"/>
      <c r="C41" s="4"/>
      <c r="D41" s="827" t="s">
        <v>21</v>
      </c>
      <c r="E41" s="828"/>
      <c r="F41" s="828"/>
      <c r="G41" s="828"/>
      <c r="H41" s="861" t="s">
        <v>34</v>
      </c>
      <c r="I41" s="861"/>
      <c r="J41" s="861"/>
      <c r="K41" s="861"/>
      <c r="L41" s="861"/>
      <c r="M41" s="861"/>
      <c r="N41" s="861"/>
      <c r="O41" s="861"/>
      <c r="P41" s="829" t="s">
        <v>24</v>
      </c>
      <c r="Q41" s="830"/>
      <c r="R41" s="830"/>
      <c r="S41" s="830"/>
      <c r="T41" s="830"/>
      <c r="U41" s="831" t="s">
        <v>25</v>
      </c>
      <c r="V41" s="831"/>
      <c r="W41" s="831"/>
      <c r="X41" s="831"/>
      <c r="Y41" s="831"/>
      <c r="Z41" s="831"/>
      <c r="AA41" s="831"/>
      <c r="AB41" s="832"/>
      <c r="AC41" s="29"/>
      <c r="AE41" s="9"/>
      <c r="AF41" s="20"/>
      <c r="AG41" s="20"/>
    </row>
    <row r="42" spans="2:39" ht="35.25" customHeight="1" x14ac:dyDescent="0.2">
      <c r="B42" s="4"/>
      <c r="C42" s="4"/>
      <c r="D42" s="827" t="s">
        <v>23</v>
      </c>
      <c r="E42" s="828"/>
      <c r="F42" s="828"/>
      <c r="G42" s="828"/>
      <c r="H42" s="942" t="s">
        <v>349</v>
      </c>
      <c r="I42" s="942"/>
      <c r="J42" s="942"/>
      <c r="K42" s="942"/>
      <c r="L42" s="942"/>
      <c r="M42" s="942"/>
      <c r="N42" s="942"/>
      <c r="O42" s="874"/>
      <c r="P42" s="827" t="s">
        <v>26</v>
      </c>
      <c r="Q42" s="828"/>
      <c r="R42" s="828"/>
      <c r="S42" s="828"/>
      <c r="T42" s="828"/>
      <c r="U42" s="831"/>
      <c r="V42" s="831"/>
      <c r="W42" s="831"/>
      <c r="X42" s="831"/>
      <c r="Y42" s="831"/>
      <c r="Z42" s="831"/>
      <c r="AA42" s="831"/>
      <c r="AB42" s="832"/>
      <c r="AC42" s="29"/>
      <c r="AE42" s="9"/>
      <c r="AF42" s="20"/>
      <c r="AG42" s="20"/>
    </row>
    <row r="43" spans="2:39" ht="18.75" customHeight="1" thickBot="1" x14ac:dyDescent="0.25">
      <c r="B43" s="4"/>
      <c r="C43" s="4"/>
      <c r="D43" s="833"/>
      <c r="E43" s="834"/>
      <c r="F43" s="834"/>
      <c r="G43" s="834"/>
      <c r="H43" s="943"/>
      <c r="I43" s="943"/>
      <c r="J43" s="943"/>
      <c r="K43" s="943"/>
      <c r="L43" s="943"/>
      <c r="M43" s="943"/>
      <c r="N43" s="943"/>
      <c r="O43" s="944"/>
      <c r="P43" s="833" t="s">
        <v>89</v>
      </c>
      <c r="Q43" s="834"/>
      <c r="R43" s="834"/>
      <c r="S43" s="834"/>
      <c r="T43" s="834"/>
      <c r="U43" s="841" t="s">
        <v>90</v>
      </c>
      <c r="V43" s="841"/>
      <c r="W43" s="841"/>
      <c r="X43" s="841"/>
      <c r="Y43" s="841"/>
      <c r="Z43" s="841"/>
      <c r="AA43" s="841"/>
      <c r="AB43" s="842"/>
      <c r="AC43" s="29"/>
      <c r="AE43" s="9"/>
      <c r="AF43" s="20"/>
      <c r="AG43" s="20"/>
    </row>
    <row r="44" spans="2:39" ht="15" customHeight="1" thickBot="1" x14ac:dyDescent="0.25">
      <c r="B44" s="4"/>
      <c r="C44" s="4"/>
      <c r="D44" s="931" t="s">
        <v>80</v>
      </c>
      <c r="E44" s="932"/>
      <c r="F44" s="932"/>
      <c r="G44" s="932"/>
      <c r="H44" s="932"/>
      <c r="I44" s="932"/>
      <c r="J44" s="932"/>
      <c r="K44" s="932"/>
      <c r="L44" s="932"/>
      <c r="M44" s="932"/>
      <c r="N44" s="932"/>
      <c r="O44" s="933"/>
      <c r="P44" s="928" t="s">
        <v>91</v>
      </c>
      <c r="Q44" s="929"/>
      <c r="R44" s="929"/>
      <c r="S44" s="929"/>
      <c r="T44" s="929"/>
      <c r="U44" s="929"/>
      <c r="V44" s="929"/>
      <c r="W44" s="929"/>
      <c r="X44" s="929"/>
      <c r="Y44" s="929"/>
      <c r="Z44" s="929"/>
      <c r="AA44" s="929"/>
      <c r="AB44" s="930"/>
      <c r="AC44" s="29"/>
      <c r="AE44" s="9"/>
      <c r="AF44" s="20"/>
      <c r="AG44" s="20"/>
    </row>
    <row r="45" spans="2:39" ht="27.75" customHeight="1" x14ac:dyDescent="0.2">
      <c r="B45" s="4"/>
      <c r="C45" s="4"/>
      <c r="D45" s="785" t="s">
        <v>92</v>
      </c>
      <c r="E45" s="786"/>
      <c r="F45" s="786"/>
      <c r="G45" s="787"/>
      <c r="H45" s="940" t="s">
        <v>93</v>
      </c>
      <c r="I45" s="941"/>
      <c r="J45" s="30" t="s">
        <v>94</v>
      </c>
      <c r="K45" s="31" t="s">
        <v>95</v>
      </c>
      <c r="L45" s="30"/>
      <c r="M45" s="31" t="s">
        <v>96</v>
      </c>
      <c r="N45" s="32"/>
      <c r="O45" s="32"/>
      <c r="P45" s="851" t="s">
        <v>97</v>
      </c>
      <c r="Q45" s="852"/>
      <c r="R45" s="852"/>
      <c r="S45" s="852"/>
      <c r="T45" s="853" t="s">
        <v>98</v>
      </c>
      <c r="U45" s="854"/>
      <c r="V45" s="854"/>
      <c r="W45" s="854"/>
      <c r="X45" s="854"/>
      <c r="Y45" s="854"/>
      <c r="Z45" s="854"/>
      <c r="AA45" s="854"/>
      <c r="AB45" s="855"/>
      <c r="AC45" s="29"/>
      <c r="AE45" s="9"/>
      <c r="AF45" s="20"/>
      <c r="AG45" s="20"/>
    </row>
    <row r="46" spans="2:39" ht="21.75" customHeight="1" x14ac:dyDescent="0.2">
      <c r="B46" s="4"/>
      <c r="C46" s="4"/>
      <c r="D46" s="846"/>
      <c r="E46" s="847"/>
      <c r="F46" s="847"/>
      <c r="G46" s="848"/>
      <c r="H46" s="938"/>
      <c r="I46" s="938"/>
      <c r="J46" s="938"/>
      <c r="K46" s="938"/>
      <c r="L46" s="938"/>
      <c r="M46" s="938"/>
      <c r="N46" s="938"/>
      <c r="O46" s="156"/>
      <c r="P46" s="829" t="s">
        <v>99</v>
      </c>
      <c r="Q46" s="830"/>
      <c r="R46" s="830"/>
      <c r="S46" s="830"/>
      <c r="T46" s="861" t="s">
        <v>100</v>
      </c>
      <c r="U46" s="861"/>
      <c r="V46" s="861"/>
      <c r="W46" s="34" t="s">
        <v>94</v>
      </c>
      <c r="X46" s="862" t="s">
        <v>101</v>
      </c>
      <c r="Y46" s="862"/>
      <c r="Z46" s="862"/>
      <c r="AA46" s="863"/>
      <c r="AB46" s="864"/>
      <c r="AC46" s="29"/>
      <c r="AE46" s="9"/>
      <c r="AF46" s="20"/>
      <c r="AG46" s="20"/>
    </row>
    <row r="47" spans="2:39" ht="27" customHeight="1" x14ac:dyDescent="0.2">
      <c r="B47" s="4"/>
      <c r="C47" s="4"/>
      <c r="D47" s="865" t="s">
        <v>102</v>
      </c>
      <c r="E47" s="866"/>
      <c r="F47" s="866"/>
      <c r="G47" s="867"/>
      <c r="H47" s="938"/>
      <c r="I47" s="938"/>
      <c r="J47" s="938"/>
      <c r="K47" s="938"/>
      <c r="L47" s="938"/>
      <c r="M47" s="938"/>
      <c r="N47" s="938"/>
      <c r="O47" s="856"/>
      <c r="P47" s="829"/>
      <c r="Q47" s="830"/>
      <c r="R47" s="830"/>
      <c r="S47" s="830"/>
      <c r="T47" s="862" t="s">
        <v>89</v>
      </c>
      <c r="U47" s="862"/>
      <c r="V47" s="862"/>
      <c r="W47" s="869" t="s">
        <v>94</v>
      </c>
      <c r="X47" s="862" t="s">
        <v>103</v>
      </c>
      <c r="Y47" s="862"/>
      <c r="Z47" s="862"/>
      <c r="AA47" s="870"/>
      <c r="AB47" s="871"/>
      <c r="AC47" s="29"/>
      <c r="AE47" s="9"/>
      <c r="AF47" s="20"/>
      <c r="AG47" s="20"/>
    </row>
    <row r="48" spans="2:39" ht="20.25" customHeight="1" x14ac:dyDescent="0.2">
      <c r="B48" s="4"/>
      <c r="C48" s="4"/>
      <c r="D48" s="829" t="s">
        <v>28</v>
      </c>
      <c r="E48" s="830"/>
      <c r="F48" s="830"/>
      <c r="G48" s="830"/>
      <c r="H48" s="939" t="s">
        <v>104</v>
      </c>
      <c r="I48" s="939"/>
      <c r="J48" s="939"/>
      <c r="K48" s="939"/>
      <c r="L48" s="939"/>
      <c r="M48" s="939"/>
      <c r="N48" s="939"/>
      <c r="O48" s="835"/>
      <c r="P48" s="829"/>
      <c r="Q48" s="830"/>
      <c r="R48" s="830"/>
      <c r="S48" s="830"/>
      <c r="T48" s="862"/>
      <c r="U48" s="862"/>
      <c r="V48" s="862"/>
      <c r="W48" s="869"/>
      <c r="X48" s="862"/>
      <c r="Y48" s="862"/>
      <c r="Z48" s="862"/>
      <c r="AA48" s="872"/>
      <c r="AB48" s="873"/>
      <c r="AC48" s="29"/>
      <c r="AE48" s="9"/>
      <c r="AF48" s="20"/>
      <c r="AG48" s="20"/>
    </row>
    <row r="49" spans="1:39" ht="13.5" customHeight="1" x14ac:dyDescent="0.2">
      <c r="B49" s="4"/>
      <c r="C49" s="4"/>
      <c r="D49" s="829" t="s">
        <v>27</v>
      </c>
      <c r="E49" s="830"/>
      <c r="F49" s="830"/>
      <c r="G49" s="830"/>
      <c r="H49" s="937" t="s">
        <v>1112</v>
      </c>
      <c r="I49" s="938"/>
      <c r="J49" s="938"/>
      <c r="K49" s="938"/>
      <c r="L49" s="938"/>
      <c r="M49" s="938"/>
      <c r="N49" s="938"/>
      <c r="O49" s="856"/>
      <c r="P49" s="829"/>
      <c r="Q49" s="830"/>
      <c r="R49" s="830"/>
      <c r="S49" s="830"/>
      <c r="T49" s="862" t="s">
        <v>105</v>
      </c>
      <c r="U49" s="862"/>
      <c r="V49" s="862"/>
      <c r="W49" s="869" t="s">
        <v>94</v>
      </c>
      <c r="X49" s="697" t="s">
        <v>553</v>
      </c>
      <c r="Y49" s="697"/>
      <c r="Z49" s="697"/>
      <c r="AA49" s="685" t="s">
        <v>94</v>
      </c>
      <c r="AB49" s="686"/>
      <c r="AC49" s="29"/>
      <c r="AE49" s="9"/>
      <c r="AF49" s="20"/>
      <c r="AG49" s="20"/>
    </row>
    <row r="50" spans="1:39" ht="12.75" customHeight="1" x14ac:dyDescent="0.2">
      <c r="B50" s="4"/>
      <c r="C50" s="4"/>
      <c r="D50" s="829" t="s">
        <v>106</v>
      </c>
      <c r="E50" s="830"/>
      <c r="F50" s="830"/>
      <c r="G50" s="830"/>
      <c r="H50" s="937"/>
      <c r="I50" s="938"/>
      <c r="J50" s="938"/>
      <c r="K50" s="938"/>
      <c r="L50" s="938"/>
      <c r="M50" s="938"/>
      <c r="N50" s="938"/>
      <c r="O50" s="856"/>
      <c r="P50" s="829"/>
      <c r="Q50" s="830"/>
      <c r="R50" s="830"/>
      <c r="S50" s="830"/>
      <c r="T50" s="862"/>
      <c r="U50" s="862"/>
      <c r="V50" s="862"/>
      <c r="W50" s="869"/>
      <c r="X50" s="697"/>
      <c r="Y50" s="697"/>
      <c r="Z50" s="697"/>
      <c r="AA50" s="685"/>
      <c r="AB50" s="686"/>
      <c r="AC50" s="29"/>
      <c r="AE50" s="9"/>
      <c r="AF50" s="20"/>
      <c r="AG50" s="20"/>
    </row>
    <row r="51" spans="1:39" ht="12.75" customHeight="1" thickBot="1" x14ac:dyDescent="0.25">
      <c r="B51" s="4"/>
      <c r="C51" s="4"/>
      <c r="D51" s="859" t="s">
        <v>107</v>
      </c>
      <c r="E51" s="860"/>
      <c r="F51" s="860"/>
      <c r="G51" s="860"/>
      <c r="H51" s="722" t="s">
        <v>402</v>
      </c>
      <c r="I51" s="705"/>
      <c r="J51" s="705"/>
      <c r="K51" s="705"/>
      <c r="L51" s="705"/>
      <c r="M51" s="705"/>
      <c r="N51" s="705"/>
      <c r="O51" s="717"/>
      <c r="P51" s="859"/>
      <c r="Q51" s="860"/>
      <c r="R51" s="860"/>
      <c r="S51" s="860"/>
      <c r="T51" s="881"/>
      <c r="U51" s="881"/>
      <c r="V51" s="881"/>
      <c r="W51" s="882"/>
      <c r="X51" s="707"/>
      <c r="Y51" s="707"/>
      <c r="Z51" s="707"/>
      <c r="AA51" s="703"/>
      <c r="AB51" s="704"/>
      <c r="AC51" s="29"/>
      <c r="AE51" s="9"/>
      <c r="AF51" s="20"/>
      <c r="AG51" s="20"/>
    </row>
    <row r="52" spans="1:39" ht="4.5" customHeight="1" thickBot="1" x14ac:dyDescent="0.25">
      <c r="B52" s="10"/>
      <c r="C52" s="35"/>
      <c r="D52" s="11"/>
      <c r="E52" s="12"/>
      <c r="F52" s="12"/>
      <c r="G52" s="12"/>
      <c r="H52" s="12"/>
      <c r="I52" s="12"/>
      <c r="J52" s="12"/>
      <c r="K52" s="12"/>
      <c r="L52" s="12"/>
      <c r="M52" s="12"/>
      <c r="N52" s="12"/>
      <c r="O52" s="12"/>
      <c r="P52" s="13"/>
      <c r="Q52" s="11"/>
      <c r="R52" s="23"/>
      <c r="S52" s="23"/>
      <c r="T52" s="23"/>
      <c r="U52" s="23"/>
      <c r="V52" s="23"/>
      <c r="W52" s="23"/>
      <c r="X52" s="23"/>
      <c r="Y52" s="23"/>
      <c r="Z52" s="23"/>
      <c r="AA52" s="23"/>
      <c r="AB52" s="35"/>
      <c r="AC52" s="36"/>
      <c r="AE52" s="9"/>
      <c r="AF52" s="19"/>
      <c r="AG52" s="19"/>
    </row>
    <row r="53" spans="1:39" ht="17.25" customHeight="1" x14ac:dyDescent="0.2">
      <c r="C53" s="7"/>
      <c r="D53" s="15"/>
      <c r="E53" s="20"/>
      <c r="F53" s="20"/>
      <c r="G53" s="20"/>
      <c r="H53" s="20"/>
      <c r="I53" s="20"/>
      <c r="J53" s="20"/>
      <c r="K53" s="20"/>
      <c r="L53" s="20"/>
      <c r="M53" s="20"/>
      <c r="N53" s="20"/>
      <c r="O53" s="20"/>
      <c r="P53" s="51"/>
      <c r="Q53" s="15"/>
      <c r="R53" s="16"/>
      <c r="S53" s="16"/>
      <c r="T53" s="16"/>
      <c r="U53" s="16"/>
      <c r="V53" s="16"/>
      <c r="W53" s="16"/>
      <c r="X53" s="16"/>
      <c r="Y53" s="16"/>
      <c r="Z53" s="16"/>
      <c r="AA53" s="16"/>
      <c r="AC53" s="20"/>
      <c r="AE53" s="9"/>
      <c r="AF53" s="19"/>
      <c r="AG53" s="19"/>
    </row>
    <row r="54" spans="1:39" ht="22.5" customHeight="1" x14ac:dyDescent="0.2">
      <c r="D54" s="15"/>
      <c r="E54" s="20"/>
      <c r="F54" s="20"/>
      <c r="G54" s="20"/>
      <c r="H54" s="20"/>
      <c r="I54" s="20"/>
      <c r="J54" s="20"/>
      <c r="K54" s="20"/>
      <c r="L54" s="20"/>
      <c r="M54" s="20"/>
      <c r="N54" s="20"/>
      <c r="O54" s="20"/>
      <c r="AB54" s="16"/>
      <c r="AD54" s="20"/>
      <c r="AF54" s="9"/>
      <c r="AG54" s="877"/>
      <c r="AH54" s="877"/>
      <c r="AI54" s="877"/>
      <c r="AJ54" s="877"/>
      <c r="AK54" s="877"/>
      <c r="AL54" s="877"/>
      <c r="AM54" s="877"/>
    </row>
    <row r="55" spans="1:39" ht="22.5" customHeight="1" x14ac:dyDescent="0.2">
      <c r="D55" s="15"/>
      <c r="E55" s="20"/>
      <c r="F55" s="20"/>
      <c r="G55" s="20"/>
      <c r="H55" s="20"/>
      <c r="I55" s="20"/>
      <c r="J55" s="20"/>
      <c r="K55" s="20"/>
      <c r="L55" s="20"/>
      <c r="M55" s="20"/>
      <c r="N55" s="20"/>
      <c r="O55" s="20"/>
      <c r="AB55" s="16"/>
      <c r="AD55" s="20"/>
      <c r="AF55" s="9"/>
      <c r="AG55" s="877"/>
      <c r="AH55" s="877"/>
      <c r="AI55" s="877"/>
      <c r="AJ55" s="877"/>
      <c r="AK55" s="877"/>
      <c r="AL55" s="877"/>
      <c r="AM55" s="877"/>
    </row>
    <row r="56" spans="1:39" ht="22.5" customHeight="1" x14ac:dyDescent="0.2">
      <c r="A56" s="7"/>
      <c r="D56" s="15"/>
      <c r="E56" s="20"/>
      <c r="F56" s="20"/>
      <c r="G56" s="20"/>
      <c r="H56" s="20"/>
      <c r="I56" s="20"/>
      <c r="J56" s="20"/>
      <c r="K56" s="20"/>
      <c r="L56" s="20"/>
      <c r="M56" s="20"/>
      <c r="N56" s="20"/>
      <c r="O56" s="20"/>
      <c r="AB56" s="16"/>
      <c r="AD56" s="20"/>
      <c r="AF56" s="9"/>
      <c r="AG56" s="19"/>
      <c r="AH56" s="19"/>
      <c r="AI56" s="19"/>
      <c r="AJ56" s="19"/>
      <c r="AK56" s="19"/>
      <c r="AL56" s="19"/>
      <c r="AM56" s="19"/>
    </row>
    <row r="57" spans="1:39" ht="22.5" customHeight="1" x14ac:dyDescent="0.2">
      <c r="D57" s="15"/>
      <c r="E57" s="20"/>
      <c r="F57" s="20"/>
      <c r="G57" s="20"/>
      <c r="H57" s="20"/>
      <c r="I57" s="20"/>
      <c r="J57" s="20"/>
      <c r="K57" s="20"/>
      <c r="L57" s="20"/>
      <c r="M57" s="20"/>
      <c r="N57" s="20"/>
      <c r="O57" s="20"/>
      <c r="AB57" s="16"/>
      <c r="AD57" s="20"/>
      <c r="AF57" s="9"/>
      <c r="AG57" s="877"/>
      <c r="AH57" s="877"/>
      <c r="AI57" s="877"/>
      <c r="AJ57" s="877"/>
      <c r="AK57" s="877"/>
      <c r="AL57" s="877"/>
      <c r="AM57" s="877"/>
    </row>
    <row r="58" spans="1:39" ht="22.5" customHeight="1" x14ac:dyDescent="0.2">
      <c r="D58" s="15"/>
      <c r="E58" s="20"/>
      <c r="F58" s="20"/>
      <c r="G58" s="20"/>
      <c r="H58" s="20"/>
      <c r="I58" s="20"/>
      <c r="J58" s="20"/>
      <c r="K58" s="20"/>
      <c r="L58" s="20"/>
      <c r="M58" s="20"/>
      <c r="N58" s="20"/>
      <c r="O58" s="20"/>
      <c r="Q58" s="15"/>
      <c r="R58" s="16"/>
      <c r="S58" s="16"/>
      <c r="T58" s="16"/>
      <c r="U58" s="16"/>
      <c r="V58" s="16"/>
      <c r="W58" s="16"/>
      <c r="X58" s="16"/>
      <c r="Y58" s="16"/>
      <c r="Z58" s="16"/>
      <c r="AA58" s="16"/>
      <c r="AB58" s="16"/>
    </row>
    <row r="59" spans="1:39" ht="22.5" customHeight="1" x14ac:dyDescent="0.2">
      <c r="D59" s="15"/>
      <c r="E59" s="20"/>
      <c r="F59" s="20"/>
      <c r="G59" s="20"/>
      <c r="H59" s="20"/>
      <c r="I59" s="20"/>
      <c r="J59" s="20"/>
      <c r="K59" s="20"/>
      <c r="L59" s="20"/>
      <c r="M59" s="20"/>
      <c r="N59" s="20"/>
      <c r="O59" s="20"/>
      <c r="Q59" s="15"/>
      <c r="R59" s="16"/>
      <c r="S59" s="16"/>
      <c r="T59" s="16"/>
      <c r="U59" s="16"/>
      <c r="V59" s="16"/>
      <c r="W59" s="16"/>
      <c r="X59" s="16"/>
      <c r="Y59" s="16"/>
      <c r="Z59" s="16"/>
      <c r="AA59" s="16"/>
      <c r="AB59" s="16"/>
    </row>
    <row r="60" spans="1:39" ht="22.5" customHeight="1" x14ac:dyDescent="0.2">
      <c r="D60" s="15"/>
      <c r="E60" s="20"/>
      <c r="F60" s="20"/>
      <c r="G60" s="20"/>
      <c r="H60" s="20"/>
      <c r="I60" s="20"/>
      <c r="J60" s="20"/>
      <c r="K60" s="20"/>
      <c r="L60" s="20"/>
      <c r="M60" s="20"/>
      <c r="N60" s="20"/>
      <c r="O60" s="20"/>
      <c r="Q60" s="15"/>
      <c r="R60" s="16"/>
      <c r="S60" s="16"/>
      <c r="T60" s="16"/>
      <c r="U60" s="16"/>
      <c r="V60" s="16"/>
      <c r="W60" s="16"/>
      <c r="X60" s="16"/>
      <c r="Y60" s="16"/>
      <c r="Z60" s="16"/>
      <c r="AA60" s="16"/>
      <c r="AB60" s="16"/>
    </row>
    <row r="61" spans="1:39" ht="22.5" customHeight="1" x14ac:dyDescent="0.2">
      <c r="D61" s="15"/>
      <c r="E61" s="20"/>
      <c r="F61" s="20"/>
      <c r="G61" s="20"/>
      <c r="H61" s="20"/>
      <c r="I61" s="20"/>
      <c r="J61" s="20"/>
      <c r="K61" s="20"/>
      <c r="L61" s="20"/>
      <c r="M61" s="20"/>
      <c r="N61" s="20"/>
      <c r="O61" s="20"/>
      <c r="Q61" s="15"/>
      <c r="R61" s="16"/>
      <c r="S61" s="16"/>
      <c r="T61" s="16"/>
      <c r="U61" s="16"/>
      <c r="V61" s="16"/>
      <c r="W61" s="16"/>
      <c r="X61" s="16"/>
      <c r="Y61" s="16"/>
      <c r="Z61" s="16"/>
      <c r="AA61" s="16"/>
      <c r="AB61" s="16"/>
    </row>
    <row r="62" spans="1:39" ht="22.5" customHeight="1" x14ac:dyDescent="0.2">
      <c r="D62" s="15"/>
      <c r="E62" s="20"/>
      <c r="F62" s="20"/>
      <c r="G62" s="20"/>
      <c r="H62" s="20"/>
      <c r="I62" s="20"/>
      <c r="J62" s="20"/>
      <c r="K62" s="20"/>
      <c r="L62" s="20"/>
      <c r="M62" s="20"/>
      <c r="N62" s="20"/>
      <c r="O62" s="20"/>
      <c r="Q62" s="15"/>
      <c r="R62" s="16"/>
      <c r="S62" s="16"/>
      <c r="T62" s="16"/>
      <c r="U62" s="16"/>
      <c r="V62" s="16"/>
      <c r="W62" s="16"/>
      <c r="X62" s="16"/>
      <c r="Y62" s="16"/>
      <c r="Z62" s="16"/>
      <c r="AA62" s="16"/>
      <c r="AB62" s="16"/>
    </row>
    <row r="63" spans="1:39" ht="22.5" customHeight="1" x14ac:dyDescent="0.2">
      <c r="D63" s="15"/>
      <c r="E63" s="20"/>
      <c r="F63" s="20"/>
      <c r="G63" s="20"/>
      <c r="H63" s="20"/>
      <c r="I63" s="20"/>
      <c r="J63" s="20"/>
      <c r="K63" s="20"/>
      <c r="L63" s="20"/>
      <c r="M63" s="20"/>
      <c r="N63" s="20"/>
      <c r="O63" s="20"/>
      <c r="Q63" s="15"/>
      <c r="R63" s="16"/>
      <c r="S63" s="16"/>
      <c r="T63" s="16"/>
      <c r="U63" s="16"/>
      <c r="V63" s="16"/>
      <c r="W63" s="16"/>
      <c r="X63" s="16"/>
      <c r="Y63" s="16"/>
      <c r="Z63" s="16"/>
      <c r="AA63" s="16"/>
      <c r="AB63" s="16"/>
    </row>
    <row r="64" spans="1:39" ht="22.5" customHeight="1" x14ac:dyDescent="0.2">
      <c r="D64" s="15"/>
      <c r="E64" s="20"/>
      <c r="F64" s="20"/>
      <c r="G64" s="20"/>
      <c r="H64" s="20"/>
      <c r="I64" s="20"/>
      <c r="J64" s="20"/>
      <c r="K64" s="20"/>
      <c r="L64" s="20"/>
      <c r="M64" s="20"/>
      <c r="N64" s="20"/>
      <c r="O64" s="20"/>
      <c r="Q64" s="15"/>
      <c r="R64" s="16"/>
      <c r="S64" s="16"/>
      <c r="T64" s="16"/>
      <c r="U64" s="16"/>
      <c r="V64" s="16"/>
      <c r="W64" s="16"/>
      <c r="X64" s="16"/>
      <c r="Y64" s="16"/>
      <c r="Z64" s="16"/>
      <c r="AA64" s="16"/>
      <c r="AB64" s="16"/>
    </row>
    <row r="65" spans="4:28" ht="22.5" customHeight="1" x14ac:dyDescent="0.2">
      <c r="D65" s="15"/>
      <c r="E65" s="20"/>
      <c r="F65" s="20"/>
      <c r="G65" s="20"/>
      <c r="H65" s="20"/>
      <c r="I65" s="20"/>
      <c r="J65" s="20"/>
      <c r="K65" s="20"/>
      <c r="L65" s="20"/>
      <c r="M65" s="20"/>
      <c r="N65" s="20"/>
      <c r="O65" s="20"/>
      <c r="Q65" s="15"/>
      <c r="R65" s="16"/>
      <c r="S65" s="16"/>
      <c r="T65" s="16"/>
      <c r="U65" s="16"/>
      <c r="V65" s="16"/>
      <c r="W65" s="16"/>
      <c r="X65" s="16"/>
      <c r="Y65" s="16"/>
      <c r="Z65" s="16"/>
      <c r="AA65" s="16"/>
      <c r="AB65" s="16"/>
    </row>
    <row r="66" spans="4:28" ht="22.5" customHeight="1" x14ac:dyDescent="0.2">
      <c r="D66" s="15"/>
      <c r="E66" s="20"/>
      <c r="F66" s="20"/>
      <c r="G66" s="20"/>
      <c r="H66" s="20"/>
      <c r="I66" s="20"/>
      <c r="J66" s="20"/>
      <c r="K66" s="20"/>
      <c r="L66" s="20"/>
      <c r="M66" s="20"/>
      <c r="N66" s="20"/>
      <c r="O66" s="20"/>
      <c r="Q66" s="15"/>
      <c r="R66" s="16"/>
      <c r="S66" s="16"/>
      <c r="T66" s="16"/>
      <c r="U66" s="16"/>
      <c r="V66" s="16"/>
      <c r="W66" s="16"/>
      <c r="X66" s="16"/>
      <c r="Y66" s="16"/>
      <c r="Z66" s="16"/>
      <c r="AA66" s="16"/>
      <c r="AB66" s="16"/>
    </row>
    <row r="67" spans="4:28" ht="22.5" customHeight="1" x14ac:dyDescent="0.2">
      <c r="D67" s="15"/>
      <c r="E67" s="20"/>
      <c r="F67" s="20"/>
      <c r="G67" s="20"/>
      <c r="H67" s="20"/>
      <c r="I67" s="20"/>
      <c r="J67" s="20"/>
      <c r="K67" s="20"/>
      <c r="L67" s="20"/>
      <c r="M67" s="20"/>
      <c r="N67" s="20"/>
      <c r="O67" s="20"/>
      <c r="Q67" s="15"/>
      <c r="R67" s="16"/>
      <c r="S67" s="16"/>
      <c r="T67" s="16"/>
      <c r="U67" s="16"/>
      <c r="V67" s="16"/>
      <c r="W67" s="16"/>
      <c r="X67" s="16"/>
      <c r="Y67" s="16"/>
      <c r="Z67" s="16"/>
      <c r="AA67" s="16"/>
      <c r="AB67" s="16"/>
    </row>
    <row r="68" spans="4:28" ht="22.5" customHeight="1" x14ac:dyDescent="0.2">
      <c r="D68" s="15"/>
      <c r="E68" s="20"/>
      <c r="F68" s="20"/>
      <c r="G68" s="20"/>
      <c r="H68" s="20"/>
      <c r="I68" s="20"/>
      <c r="J68" s="20"/>
      <c r="K68" s="20"/>
      <c r="L68" s="20"/>
      <c r="M68" s="20"/>
      <c r="N68" s="20"/>
      <c r="O68" s="20"/>
      <c r="Q68" s="15"/>
      <c r="R68" s="16"/>
      <c r="S68" s="16"/>
      <c r="T68" s="16"/>
      <c r="U68" s="16"/>
      <c r="V68" s="16"/>
      <c r="W68" s="16"/>
      <c r="X68" s="16"/>
      <c r="Y68" s="16"/>
      <c r="Z68" s="16"/>
      <c r="AA68" s="16"/>
      <c r="AB68" s="16"/>
    </row>
    <row r="69" spans="4:28" ht="22.5" customHeight="1" x14ac:dyDescent="0.2">
      <c r="D69" s="15"/>
      <c r="E69" s="20"/>
      <c r="F69" s="20"/>
      <c r="G69" s="20"/>
      <c r="H69" s="20"/>
      <c r="I69" s="20"/>
      <c r="J69" s="20"/>
      <c r="K69" s="20"/>
      <c r="L69" s="20"/>
      <c r="M69" s="20"/>
      <c r="N69" s="20"/>
      <c r="O69" s="20"/>
      <c r="Q69" s="15"/>
      <c r="R69" s="16"/>
      <c r="S69" s="16"/>
      <c r="T69" s="16"/>
      <c r="U69" s="16"/>
      <c r="V69" s="16"/>
      <c r="W69" s="16"/>
      <c r="X69" s="16"/>
      <c r="Y69" s="16"/>
      <c r="Z69" s="16"/>
      <c r="AA69" s="16"/>
      <c r="AB69" s="16"/>
    </row>
    <row r="70" spans="4:28" ht="22.5" customHeight="1" x14ac:dyDescent="0.2">
      <c r="D70" s="15"/>
      <c r="E70" s="20"/>
      <c r="F70" s="20"/>
      <c r="G70" s="20"/>
      <c r="H70" s="20"/>
      <c r="I70" s="20"/>
      <c r="J70" s="20"/>
      <c r="K70" s="20"/>
      <c r="L70" s="20"/>
      <c r="M70" s="20"/>
      <c r="N70" s="20"/>
      <c r="O70" s="20"/>
      <c r="Q70" s="15"/>
      <c r="R70" s="16"/>
      <c r="S70" s="16"/>
      <c r="T70" s="16"/>
      <c r="U70" s="16"/>
      <c r="V70" s="16"/>
      <c r="W70" s="16"/>
      <c r="X70" s="16"/>
      <c r="Y70" s="16"/>
      <c r="Z70" s="16"/>
      <c r="AA70" s="16"/>
      <c r="AB70" s="16"/>
    </row>
    <row r="71" spans="4:28" ht="22.5" customHeight="1" x14ac:dyDescent="0.2">
      <c r="D71" s="15"/>
      <c r="E71" s="20"/>
      <c r="F71" s="20"/>
      <c r="G71" s="20"/>
      <c r="H71" s="20"/>
      <c r="I71" s="20"/>
      <c r="J71" s="20"/>
      <c r="K71" s="20"/>
      <c r="L71" s="20"/>
      <c r="M71" s="20"/>
      <c r="N71" s="20"/>
      <c r="O71" s="20"/>
      <c r="Q71" s="15"/>
      <c r="R71" s="16"/>
      <c r="S71" s="16"/>
      <c r="T71" s="16"/>
      <c r="U71" s="16"/>
      <c r="V71" s="16"/>
      <c r="W71" s="16"/>
      <c r="X71" s="16"/>
      <c r="Y71" s="16"/>
      <c r="Z71" s="16"/>
      <c r="AA71" s="16"/>
      <c r="AB71" s="16"/>
    </row>
    <row r="72" spans="4:28" ht="22.5" customHeight="1" x14ac:dyDescent="0.2">
      <c r="D72" s="15"/>
      <c r="E72" s="20"/>
      <c r="F72" s="20"/>
      <c r="G72" s="20"/>
      <c r="H72" s="20"/>
      <c r="I72" s="20"/>
      <c r="J72" s="20"/>
      <c r="K72" s="20"/>
      <c r="L72" s="20"/>
      <c r="M72" s="20"/>
      <c r="N72" s="20"/>
      <c r="O72" s="20"/>
      <c r="Q72" s="15"/>
      <c r="R72" s="16"/>
      <c r="S72" s="16"/>
      <c r="T72" s="16"/>
      <c r="U72" s="16"/>
      <c r="V72" s="16"/>
      <c r="W72" s="16"/>
      <c r="X72" s="16"/>
      <c r="Y72" s="16"/>
      <c r="Z72" s="16"/>
      <c r="AA72" s="16"/>
      <c r="AB72" s="16"/>
    </row>
    <row r="73" spans="4:28" ht="22.5" customHeight="1" x14ac:dyDescent="0.2">
      <c r="D73" s="15"/>
      <c r="E73" s="20"/>
      <c r="F73" s="20"/>
      <c r="G73" s="20"/>
      <c r="H73" s="20"/>
      <c r="I73" s="20"/>
      <c r="J73" s="20"/>
      <c r="K73" s="20"/>
      <c r="L73" s="20"/>
      <c r="M73" s="20"/>
      <c r="N73" s="20"/>
      <c r="O73" s="20"/>
      <c r="Q73" s="15"/>
      <c r="R73" s="16"/>
      <c r="S73" s="16"/>
      <c r="T73" s="16"/>
      <c r="U73" s="16"/>
      <c r="V73" s="16"/>
      <c r="W73" s="16"/>
      <c r="X73" s="16"/>
      <c r="Y73" s="16"/>
      <c r="Z73" s="16"/>
      <c r="AA73" s="16"/>
      <c r="AB73" s="16"/>
    </row>
    <row r="74" spans="4:28" ht="22.5" customHeight="1" x14ac:dyDescent="0.2">
      <c r="D74" s="15"/>
      <c r="E74" s="20"/>
      <c r="F74" s="20"/>
      <c r="G74" s="20"/>
      <c r="H74" s="20"/>
      <c r="I74" s="20"/>
      <c r="J74" s="20"/>
      <c r="K74" s="20"/>
      <c r="L74" s="20"/>
      <c r="M74" s="20"/>
      <c r="N74" s="20"/>
      <c r="O74" s="20"/>
      <c r="Q74" s="15"/>
      <c r="R74" s="16"/>
      <c r="S74" s="16"/>
      <c r="T74" s="16"/>
      <c r="U74" s="16"/>
      <c r="V74" s="16"/>
      <c r="W74" s="16"/>
      <c r="X74" s="16"/>
      <c r="Y74" s="16"/>
      <c r="Z74" s="16"/>
      <c r="AA74" s="16"/>
      <c r="AB74" s="16"/>
    </row>
    <row r="75" spans="4:28" ht="22.5" customHeight="1" x14ac:dyDescent="0.2">
      <c r="D75" s="15"/>
      <c r="E75" s="20"/>
      <c r="F75" s="20"/>
      <c r="G75" s="20"/>
      <c r="H75" s="20"/>
      <c r="I75" s="20"/>
      <c r="J75" s="20"/>
      <c r="K75" s="20"/>
      <c r="L75" s="20"/>
      <c r="M75" s="20"/>
      <c r="N75" s="20"/>
      <c r="O75" s="20"/>
      <c r="Q75" s="15"/>
      <c r="R75" s="16"/>
      <c r="S75" s="16"/>
      <c r="T75" s="16"/>
      <c r="U75" s="16"/>
      <c r="V75" s="16"/>
      <c r="W75" s="16"/>
      <c r="X75" s="16"/>
      <c r="Y75" s="16"/>
      <c r="Z75" s="16"/>
      <c r="AA75" s="16"/>
      <c r="AB75" s="16"/>
    </row>
    <row r="76" spans="4:28" ht="22.5" customHeight="1" x14ac:dyDescent="0.2">
      <c r="D76" s="15"/>
      <c r="E76" s="20"/>
      <c r="F76" s="20"/>
      <c r="G76" s="20"/>
      <c r="H76" s="20"/>
      <c r="I76" s="20"/>
      <c r="J76" s="20"/>
      <c r="K76" s="20"/>
      <c r="L76" s="20"/>
      <c r="M76" s="20"/>
      <c r="N76" s="20"/>
      <c r="O76" s="20"/>
      <c r="Q76" s="15"/>
      <c r="R76" s="16"/>
      <c r="S76" s="16"/>
      <c r="T76" s="16"/>
      <c r="U76" s="16"/>
      <c r="V76" s="16"/>
      <c r="W76" s="16"/>
      <c r="X76" s="16"/>
      <c r="Y76" s="16"/>
      <c r="Z76" s="16"/>
      <c r="AA76" s="16"/>
      <c r="AB76" s="16"/>
    </row>
    <row r="77" spans="4:28" x14ac:dyDescent="0.2">
      <c r="D77" s="15"/>
      <c r="E77" s="20"/>
      <c r="F77" s="20"/>
      <c r="G77" s="20"/>
      <c r="H77" s="20"/>
      <c r="I77" s="20"/>
      <c r="J77" s="20"/>
      <c r="K77" s="20"/>
      <c r="L77" s="20"/>
      <c r="M77" s="20"/>
      <c r="N77" s="20"/>
      <c r="O77" s="20"/>
      <c r="Q77" s="15"/>
      <c r="R77" s="16"/>
      <c r="S77" s="16"/>
      <c r="T77" s="16"/>
      <c r="U77" s="16"/>
      <c r="V77" s="16"/>
      <c r="W77" s="16"/>
      <c r="X77" s="16"/>
      <c r="Y77" s="16"/>
      <c r="Z77" s="16"/>
      <c r="AA77" s="16"/>
      <c r="AB77" s="16"/>
    </row>
    <row r="78" spans="4:28" x14ac:dyDescent="0.2">
      <c r="D78" s="15"/>
      <c r="E78" s="20"/>
      <c r="F78" s="20"/>
      <c r="G78" s="20"/>
      <c r="H78" s="20"/>
      <c r="I78" s="20"/>
      <c r="J78" s="20"/>
      <c r="K78" s="20"/>
      <c r="L78" s="20"/>
      <c r="M78" s="20"/>
      <c r="N78" s="20"/>
      <c r="O78" s="20"/>
      <c r="P78" s="17"/>
      <c r="Q78" s="15"/>
      <c r="R78" s="16"/>
      <c r="S78" s="16"/>
      <c r="T78" s="16"/>
      <c r="U78" s="16"/>
      <c r="V78" s="16"/>
      <c r="W78" s="16"/>
      <c r="X78" s="16"/>
      <c r="Y78" s="16"/>
      <c r="Z78" s="16"/>
      <c r="AA78" s="16"/>
      <c r="AB78" s="16"/>
    </row>
    <row r="79" spans="4:28" x14ac:dyDescent="0.2">
      <c r="D79" s="15"/>
      <c r="E79" s="20"/>
      <c r="F79" s="20"/>
      <c r="G79" s="20"/>
      <c r="H79" s="20"/>
      <c r="I79" s="20"/>
      <c r="J79" s="20"/>
      <c r="K79" s="20"/>
      <c r="L79" s="20"/>
      <c r="M79" s="20"/>
      <c r="N79" s="20"/>
      <c r="O79" s="20"/>
      <c r="Q79" s="15"/>
      <c r="R79" s="16"/>
      <c r="S79" s="16"/>
      <c r="T79" s="16"/>
      <c r="U79" s="16"/>
      <c r="V79" s="16"/>
      <c r="W79" s="16"/>
      <c r="X79" s="16"/>
      <c r="Y79" s="16"/>
      <c r="Z79" s="16"/>
      <c r="AA79" s="16"/>
      <c r="AB79" s="16"/>
    </row>
    <row r="80" spans="4:28" x14ac:dyDescent="0.2">
      <c r="D80" s="15"/>
      <c r="E80" s="20"/>
      <c r="F80" s="20"/>
      <c r="G80" s="20"/>
      <c r="H80" s="20"/>
      <c r="I80" s="20"/>
      <c r="J80" s="20"/>
      <c r="K80" s="20"/>
      <c r="L80" s="20"/>
      <c r="M80" s="20"/>
      <c r="N80" s="20"/>
      <c r="O80" s="20"/>
      <c r="Q80" s="15"/>
      <c r="R80" s="16"/>
      <c r="S80" s="16"/>
      <c r="T80" s="16"/>
      <c r="U80" s="16"/>
      <c r="V80" s="16"/>
      <c r="W80" s="16"/>
      <c r="X80" s="16"/>
      <c r="Y80" s="16"/>
      <c r="Z80" s="16"/>
      <c r="AA80" s="16"/>
      <c r="AB80" s="16"/>
    </row>
    <row r="81" spans="4:28" x14ac:dyDescent="0.2">
      <c r="D81" s="15"/>
      <c r="E81" s="20"/>
      <c r="F81" s="20"/>
      <c r="G81" s="20"/>
      <c r="H81" s="20"/>
      <c r="I81" s="20"/>
      <c r="J81" s="20"/>
      <c r="K81" s="20"/>
      <c r="L81" s="20"/>
      <c r="M81" s="20"/>
      <c r="N81" s="20"/>
      <c r="O81" s="20"/>
      <c r="Q81" s="15"/>
      <c r="R81" s="16"/>
      <c r="S81" s="16"/>
      <c r="T81" s="16"/>
      <c r="U81" s="16"/>
      <c r="V81" s="16"/>
      <c r="W81" s="16"/>
      <c r="X81" s="16"/>
      <c r="Y81" s="16"/>
      <c r="Z81" s="16"/>
      <c r="AA81" s="16"/>
      <c r="AB81" s="16"/>
    </row>
    <row r="82" spans="4:28" x14ac:dyDescent="0.2">
      <c r="D82" s="15"/>
      <c r="E82" s="20"/>
      <c r="F82" s="20"/>
      <c r="G82" s="20"/>
      <c r="H82" s="20"/>
      <c r="I82" s="20"/>
      <c r="J82" s="20"/>
      <c r="K82" s="20"/>
      <c r="L82" s="20"/>
      <c r="M82" s="20"/>
      <c r="N82" s="20"/>
      <c r="O82" s="20"/>
      <c r="Q82" s="15"/>
      <c r="R82" s="16"/>
      <c r="S82" s="16"/>
      <c r="T82" s="16"/>
      <c r="U82" s="16"/>
      <c r="V82" s="16"/>
      <c r="W82" s="16"/>
      <c r="X82" s="16"/>
      <c r="Y82" s="16"/>
      <c r="Z82" s="16"/>
      <c r="AA82" s="16"/>
      <c r="AB82" s="16"/>
    </row>
    <row r="83" spans="4:28" x14ac:dyDescent="0.2">
      <c r="D83" s="15"/>
      <c r="E83" s="20"/>
      <c r="F83" s="20"/>
      <c r="G83" s="20"/>
      <c r="H83" s="20"/>
      <c r="I83" s="20"/>
      <c r="J83" s="20"/>
      <c r="K83" s="20"/>
      <c r="L83" s="20"/>
      <c r="M83" s="20"/>
      <c r="N83" s="20"/>
      <c r="O83" s="20"/>
      <c r="P83" s="17"/>
      <c r="Q83" s="15"/>
      <c r="R83" s="16"/>
      <c r="S83" s="16"/>
      <c r="T83" s="16"/>
      <c r="U83" s="16"/>
      <c r="V83" s="16"/>
      <c r="W83" s="16"/>
      <c r="X83" s="16"/>
      <c r="Y83" s="16"/>
      <c r="Z83" s="16"/>
      <c r="AA83" s="16"/>
      <c r="AB83" s="16"/>
    </row>
    <row r="84" spans="4:28" x14ac:dyDescent="0.2">
      <c r="D84" s="15"/>
      <c r="E84" s="20"/>
      <c r="F84" s="20"/>
      <c r="G84" s="20"/>
      <c r="H84" s="20"/>
      <c r="I84" s="20"/>
      <c r="J84" s="20"/>
      <c r="K84" s="20"/>
      <c r="L84" s="20"/>
      <c r="M84" s="20"/>
      <c r="N84" s="20"/>
      <c r="O84" s="20"/>
      <c r="Q84" s="15"/>
      <c r="R84" s="16"/>
      <c r="S84" s="16"/>
      <c r="T84" s="16"/>
      <c r="U84" s="16"/>
      <c r="V84" s="16"/>
      <c r="W84" s="16"/>
      <c r="X84" s="16"/>
      <c r="Y84" s="16"/>
      <c r="Z84" s="16"/>
      <c r="AA84" s="16"/>
      <c r="AB84" s="16"/>
    </row>
  </sheetData>
  <sheetProtection algorithmName="SHA-512" hashValue="wfysbglA3rQA+EnA29rK3D5lJAgPCsSZeEsy5XH7pPHnc3trBOgtBdJG6PoyTIAA7LYakpRTbfDxDBCmrJp8qg==" saltValue="9gGfMrjXJDXfxGEiZC6rRw==" spinCount="100000" sheet="1" objects="1" scenarios="1"/>
  <customSheetViews>
    <customSheetView guid="{9C949C4D-EB11-4549-99F8-6A6E19FEDD35}" scale="95" showGridLines="0" topLeftCell="E26">
      <selection activeCell="G9" sqref="G9:AB10"/>
      <pageMargins left="0.5" right="0.3" top="1.04" bottom="0.39" header="0.31496062992125984" footer="0.31496062992125984"/>
      <pageSetup paperSize="9" scale="80" orientation="portrait" r:id="rId1"/>
      <headerFooter alignWithMargins="0"/>
    </customSheetView>
    <customSheetView guid="{B4BD0B13-0F90-4B98-B77F-542E51A48189}" scale="95" showGridLines="0" topLeftCell="E26">
      <selection activeCell="G9" sqref="G9:AB10"/>
      <pageMargins left="0.5" right="0.3" top="1.04" bottom="0.39" header="0.31496062992125984" footer="0.31496062992125984"/>
      <pageSetup paperSize="9" scale="80" orientation="portrait" r:id="rId2"/>
      <headerFooter alignWithMargins="0"/>
    </customSheetView>
    <customSheetView guid="{1132D6BB-BD35-469F-BF41-A86B335BD97B}" scale="95" showGridLines="0" topLeftCell="E26">
      <selection activeCell="G9" sqref="G9:AB10"/>
      <pageMargins left="0.5" right="0.3" top="1.04" bottom="0.39" header="0.31496062992125984" footer="0.31496062992125984"/>
      <pageSetup paperSize="9" scale="80" orientation="portrait" r:id="rId3"/>
      <headerFooter alignWithMargins="0"/>
    </customSheetView>
    <customSheetView guid="{A5C6589E-C55F-4BEC-9ECE-919FCABF52F8}" scale="95" showGridLines="0" topLeftCell="E26">
      <selection activeCell="G9" sqref="G9:AB10"/>
      <pageMargins left="0.5" right="0.3" top="1.04" bottom="0.39" header="0.31496062992125984" footer="0.31496062992125984"/>
      <pageSetup paperSize="9" scale="80" orientation="portrait" r:id="rId4"/>
      <headerFooter alignWithMargins="0"/>
    </customSheetView>
    <customSheetView guid="{01A85145-F11B-4D07-813B-8A8758CDD710}" scale="95" showGridLines="0" topLeftCell="E26">
      <selection activeCell="G9" sqref="G9:AB10"/>
      <pageMargins left="0.5" right="0.3" top="1.04" bottom="0.39" header="0.31496062992125984" footer="0.31496062992125984"/>
      <pageSetup paperSize="9" scale="80" orientation="portrait" r:id="rId5"/>
      <headerFooter alignWithMargins="0"/>
    </customSheetView>
    <customSheetView guid="{4F27A6F2-707D-47B2-BF4A-F027B75A33FC}" scale="95" showGridLines="0" topLeftCell="E26">
      <selection activeCell="G9" sqref="G9:AB10"/>
      <pageMargins left="0.5" right="0.3" top="1.04" bottom="0.39" header="0.31496062992125984" footer="0.31496062992125984"/>
      <pageSetup paperSize="9" scale="80" orientation="portrait" r:id="rId6"/>
      <headerFooter alignWithMargins="0"/>
    </customSheetView>
    <customSheetView guid="{F4F98609-4C61-4A0E-851B-59BEC64AAB9F}" scale="130" showGridLines="0" topLeftCell="A28">
      <selection activeCell="G9" sqref="G9:AB10"/>
      <pageMargins left="0.5" right="0.3" top="1.04" bottom="0.39" header="0.31496062992125984" footer="0.31496062992125984"/>
      <pageSetup paperSize="9" scale="80" orientation="portrait" r:id="rId7"/>
      <headerFooter alignWithMargins="0"/>
    </customSheetView>
    <customSheetView guid="{8381FC96-6810-4EAA-ACD8-B607E0FD2281}" scale="130" showGridLines="0" topLeftCell="A16">
      <selection activeCell="G9" sqref="G9:AB10"/>
      <pageMargins left="0.5" right="0.3" top="1.04" bottom="0.39" header="0.31496062992125984" footer="0.31496062992125984"/>
      <pageSetup paperSize="9" scale="80" orientation="portrait" r:id="rId8"/>
      <headerFooter alignWithMargins="0"/>
    </customSheetView>
    <customSheetView guid="{7315456F-420E-439E-9602-F32EDF9D3E94}" scale="130" showGridLines="0" topLeftCell="A16">
      <selection activeCell="G9" sqref="G9:AB10"/>
      <pageMargins left="0.5" right="0.3" top="1.04" bottom="0.39" header="0.31496062992125984" footer="0.31496062992125984"/>
      <pageSetup paperSize="9" scale="80" orientation="portrait" r:id="rId9"/>
      <headerFooter alignWithMargins="0"/>
    </customSheetView>
    <customSheetView guid="{216CB5F9-6788-4A70-880A-08553118F167}" showGridLines="0" topLeftCell="A22">
      <selection activeCell="S22" sqref="S22:AB28"/>
      <pageMargins left="0.5" right="0.3" top="1.04" bottom="0.39" header="0.31496062992125984" footer="0.31496062992125984"/>
      <pageSetup paperSize="9" scale="80" orientation="portrait" r:id="rId10"/>
      <headerFooter alignWithMargins="0"/>
    </customSheetView>
    <customSheetView guid="{B0451CD7-59C4-4E11-B7C2-BC13CF4127A6}" showGridLines="0" topLeftCell="A22">
      <selection activeCell="S22" sqref="S22:AB28"/>
      <pageMargins left="0.5" right="0.3" top="1.04" bottom="0.39" header="0.31496062992125984" footer="0.31496062992125984"/>
      <pageSetup paperSize="9" scale="80" orientation="portrait" r:id="rId11"/>
      <headerFooter alignWithMargins="0"/>
    </customSheetView>
    <customSheetView guid="{7A5BCE0F-1F1B-4E52-9652-01329CBCC77F}" showGridLines="0" topLeftCell="A22">
      <selection activeCell="S22" sqref="S22:AB28"/>
      <pageMargins left="0.5" right="0.3" top="1.04" bottom="0.39" header="0.31496062992125984" footer="0.31496062992125984"/>
      <pageSetup paperSize="9" scale="80" orientation="portrait" r:id="rId12"/>
      <headerFooter alignWithMargins="0"/>
    </customSheetView>
    <customSheetView guid="{62DF5315-3D99-4C8E-BAEC-100B3280B10D}" showGridLines="0" topLeftCell="A22">
      <selection activeCell="S22" sqref="S22:AB28"/>
      <pageMargins left="0.5" right="0.3" top="1.04" bottom="0.39" header="0.31496062992125984" footer="0.31496062992125984"/>
      <pageSetup paperSize="9" scale="80" orientation="portrait" r:id="rId13"/>
      <headerFooter alignWithMargins="0"/>
    </customSheetView>
    <customSheetView guid="{CAC1BF5B-64DA-4E65-B9F3-F58AF1593EA5}" showGridLines="0" topLeftCell="A22">
      <selection activeCell="S22" sqref="S22:AB28"/>
      <pageMargins left="0.5" right="0.3" top="1.04" bottom="0.39" header="0.31496062992125984" footer="0.31496062992125984"/>
      <pageSetup paperSize="9" scale="80" orientation="portrait" r:id="rId14"/>
      <headerFooter alignWithMargins="0"/>
    </customSheetView>
    <customSheetView guid="{E4188361-4B87-4969-89CB-DD6AB944FA81}" showGridLines="0" topLeftCell="A22">
      <selection activeCell="S22" sqref="S22:AB28"/>
      <pageMargins left="0.5" right="0.3" top="1.04" bottom="0.39" header="0.31496062992125984" footer="0.31496062992125984"/>
      <pageSetup paperSize="9" scale="80" orientation="portrait" r:id="rId15"/>
      <headerFooter alignWithMargins="0"/>
    </customSheetView>
    <customSheetView guid="{0001DF65-3B0F-497C-ACF5-D49EC607FD88}" showGridLines="0" topLeftCell="A22">
      <selection activeCell="S22" sqref="S22:AB28"/>
      <pageMargins left="0.5" right="0.3" top="1.04" bottom="0.39" header="0.31496062992125984" footer="0.31496062992125984"/>
      <pageSetup paperSize="9" scale="80" orientation="portrait" r:id="rId16"/>
      <headerFooter alignWithMargins="0"/>
    </customSheetView>
    <customSheetView guid="{39DA2FDD-4E3D-481D-A336-9D29DBC11B08}" scale="130" showGridLines="0">
      <selection activeCell="G9" sqref="G9:AB10"/>
      <pageMargins left="0.5" right="0.3" top="1.04" bottom="0.39" header="0.31496062992125984" footer="0.31496062992125984"/>
      <pageSetup paperSize="9" scale="80" orientation="portrait" r:id="rId17"/>
      <headerFooter alignWithMargins="0"/>
    </customSheetView>
    <customSheetView guid="{95329FFD-9B66-4A76-A861-4EF913CB9438}" scale="130" showGridLines="0">
      <selection activeCell="G9" sqref="G9:AB10"/>
      <pageMargins left="0.5" right="0.3" top="1.04" bottom="0.39" header="0.31496062992125984" footer="0.31496062992125984"/>
      <pageSetup paperSize="9" scale="80" orientation="portrait" r:id="rId18"/>
      <headerFooter alignWithMargins="0"/>
    </customSheetView>
    <customSheetView guid="{F7DB7EE5-42A9-41B9-A823-ADC3C22C28DE}" scale="130" showGridLines="0">
      <selection activeCell="G9" sqref="G9:AB10"/>
      <pageMargins left="0.5" right="0.3" top="1.04" bottom="0.39" header="0.31496062992125984" footer="0.31496062992125984"/>
      <pageSetup paperSize="9" scale="80" orientation="portrait" r:id="rId19"/>
      <headerFooter alignWithMargins="0"/>
    </customSheetView>
    <customSheetView guid="{187695E8-F439-4E8B-9390-62D53A41785B}" scale="130" showGridLines="0">
      <selection activeCell="G9" sqref="G9:AB10"/>
      <pageMargins left="0.5" right="0.3" top="1.04" bottom="0.39" header="0.31496062992125984" footer="0.31496062992125984"/>
      <pageSetup paperSize="9" scale="80" orientation="portrait" r:id="rId20"/>
      <headerFooter alignWithMargins="0"/>
    </customSheetView>
    <customSheetView guid="{C3D58349-1F04-4F6C-B93C-BB0D41DB41D6}" scale="130" showGridLines="0" topLeftCell="A16">
      <selection activeCell="G9" sqref="G9:AB10"/>
      <pageMargins left="0.5" right="0.3" top="1.04" bottom="0.39" header="0.31496062992125984" footer="0.31496062992125984"/>
      <pageSetup paperSize="9" scale="80" orientation="portrait" r:id="rId21"/>
      <headerFooter alignWithMargins="0"/>
    </customSheetView>
    <customSheetView guid="{71206789-1A95-4243-B1E4-204F0D4BB0C1}" scale="130" showGridLines="0" topLeftCell="A16">
      <selection activeCell="G9" sqref="G9:AB10"/>
      <pageMargins left="0.5" right="0.3" top="1.04" bottom="0.39" header="0.31496062992125984" footer="0.31496062992125984"/>
      <pageSetup paperSize="9" scale="80" orientation="portrait" r:id="rId22"/>
      <headerFooter alignWithMargins="0"/>
    </customSheetView>
    <customSheetView guid="{DAB8803B-91D8-4FA1-8E83-BA8E4F51ECEF}" scale="130" showGridLines="0" topLeftCell="A28">
      <selection activeCell="G9" sqref="G9:AB10"/>
      <pageMargins left="0.5" right="0.3" top="1.04" bottom="0.39" header="0.31496062992125984" footer="0.31496062992125984"/>
      <pageSetup paperSize="9" scale="80" orientation="portrait" r:id="rId23"/>
      <headerFooter alignWithMargins="0"/>
    </customSheetView>
    <customSheetView guid="{4B06A440-0745-43CE-8047-97DB98249CF6}" scale="95" showGridLines="0" topLeftCell="E26">
      <selection activeCell="G9" sqref="G9:AB10"/>
      <pageMargins left="0.5" right="0.3" top="1.04" bottom="0.39" header="0.31496062992125984" footer="0.31496062992125984"/>
      <pageSetup paperSize="9" scale="80" orientation="portrait" r:id="rId24"/>
      <headerFooter alignWithMargins="0"/>
    </customSheetView>
    <customSheetView guid="{201C1097-0C3C-4AFA-814C-99E885BB3BA9}" scale="95" showGridLines="0" topLeftCell="E26">
      <selection activeCell="G9" sqref="G9:AB10"/>
      <pageMargins left="0.5" right="0.3" top="1.04" bottom="0.39" header="0.31496062992125984" footer="0.31496062992125984"/>
      <pageSetup paperSize="9" scale="80" orientation="portrait" r:id="rId25"/>
      <headerFooter alignWithMargins="0"/>
    </customSheetView>
    <customSheetView guid="{44F0F931-FF8F-4146-9628-099A7B02EE59}" scale="95" showGridLines="0" topLeftCell="E26">
      <selection activeCell="G9" sqref="G9:AB10"/>
      <pageMargins left="0.5" right="0.3" top="1.04" bottom="0.39" header="0.31496062992125984" footer="0.31496062992125984"/>
      <pageSetup paperSize="9" scale="80" orientation="portrait" r:id="rId26"/>
      <headerFooter alignWithMargins="0"/>
    </customSheetView>
    <customSheetView guid="{DE4F901A-4159-44A8-9F61-37E29931259E}" scale="95" showGridLines="0" topLeftCell="E26">
      <selection activeCell="G9" sqref="G9:AB10"/>
      <pageMargins left="0.5" right="0.3" top="1.04" bottom="0.39" header="0.31496062992125984" footer="0.31496062992125984"/>
      <pageSetup paperSize="9" scale="80" orientation="portrait" r:id="rId27"/>
      <headerFooter alignWithMargins="0"/>
    </customSheetView>
    <customSheetView guid="{11E60353-53A2-40FD-8DD1-6654D3943E00}" scale="95" showGridLines="0" topLeftCell="E26">
      <selection activeCell="G9" sqref="G9:AB10"/>
      <pageMargins left="0.5" right="0.3" top="1.04" bottom="0.39" header="0.31496062992125984" footer="0.31496062992125984"/>
      <pageSetup paperSize="9" scale="80" orientation="portrait" r:id="rId28"/>
      <headerFooter alignWithMargins="0"/>
    </customSheetView>
    <customSheetView guid="{D405E5B0-829D-4CFF-BABC-C1974EED185D}" scale="95" showGridLines="0" topLeftCell="E26">
      <selection activeCell="G9" sqref="G9:AB10"/>
      <pageMargins left="0.5" right="0.3" top="1.04" bottom="0.39" header="0.31496062992125984" footer="0.31496062992125984"/>
      <pageSetup paperSize="9" scale="80" orientation="portrait" r:id="rId29"/>
      <headerFooter alignWithMargins="0"/>
    </customSheetView>
  </customSheetViews>
  <mergeCells count="73">
    <mergeCell ref="S22:AB28"/>
    <mergeCell ref="H3:Q3"/>
    <mergeCell ref="H4:Q4"/>
    <mergeCell ref="H5:Q5"/>
    <mergeCell ref="D7:AB7"/>
    <mergeCell ref="D8:F8"/>
    <mergeCell ref="G8:Q8"/>
    <mergeCell ref="R8:S8"/>
    <mergeCell ref="T8:U8"/>
    <mergeCell ref="V8:W8"/>
    <mergeCell ref="X8:AB8"/>
    <mergeCell ref="D9:F10"/>
    <mergeCell ref="G9:AB10"/>
    <mergeCell ref="S12:AB12"/>
    <mergeCell ref="S13:AB20"/>
    <mergeCell ref="S21:AB21"/>
    <mergeCell ref="E35:F35"/>
    <mergeCell ref="D37:O37"/>
    <mergeCell ref="P37:AB37"/>
    <mergeCell ref="D38:G38"/>
    <mergeCell ref="H38:O38"/>
    <mergeCell ref="P38:T38"/>
    <mergeCell ref="U38:AB38"/>
    <mergeCell ref="D39:G39"/>
    <mergeCell ref="H39:O39"/>
    <mergeCell ref="P39:T39"/>
    <mergeCell ref="U39:AB39"/>
    <mergeCell ref="D40:G40"/>
    <mergeCell ref="H40:O40"/>
    <mergeCell ref="P40:T40"/>
    <mergeCell ref="U40:AB40"/>
    <mergeCell ref="D41:G41"/>
    <mergeCell ref="H41:O41"/>
    <mergeCell ref="P41:T41"/>
    <mergeCell ref="U41:AB41"/>
    <mergeCell ref="D42:G43"/>
    <mergeCell ref="H42:O43"/>
    <mergeCell ref="P42:T42"/>
    <mergeCell ref="U42:AB42"/>
    <mergeCell ref="P43:T43"/>
    <mergeCell ref="U43:AB43"/>
    <mergeCell ref="D44:O44"/>
    <mergeCell ref="P44:AB44"/>
    <mergeCell ref="D45:G46"/>
    <mergeCell ref="H45:I45"/>
    <mergeCell ref="P45:S45"/>
    <mergeCell ref="T45:AB45"/>
    <mergeCell ref="H46:N46"/>
    <mergeCell ref="P46:S51"/>
    <mergeCell ref="T46:V46"/>
    <mergeCell ref="X46:Z46"/>
    <mergeCell ref="AA46:AB46"/>
    <mergeCell ref="D47:G47"/>
    <mergeCell ref="H47:O47"/>
    <mergeCell ref="T47:V48"/>
    <mergeCell ref="W47:W48"/>
    <mergeCell ref="X47:Z48"/>
    <mergeCell ref="AA47:AB48"/>
    <mergeCell ref="D48:G48"/>
    <mergeCell ref="H48:O48"/>
    <mergeCell ref="AG54:AM54"/>
    <mergeCell ref="AG55:AM55"/>
    <mergeCell ref="AG57:AM57"/>
    <mergeCell ref="D49:G49"/>
    <mergeCell ref="H49:O49"/>
    <mergeCell ref="T49:V51"/>
    <mergeCell ref="W49:W51"/>
    <mergeCell ref="X49:Z51"/>
    <mergeCell ref="AA49:AB51"/>
    <mergeCell ref="D50:G50"/>
    <mergeCell ref="H50:O50"/>
    <mergeCell ref="D51:G51"/>
    <mergeCell ref="H51:O51"/>
  </mergeCells>
  <pageMargins left="0.5" right="0.3" top="1.04" bottom="0.39" header="0.31496062992125984" footer="0.31496062992125984"/>
  <pageSetup paperSize="9" scale="80" orientation="portrait" r:id="rId30"/>
  <headerFooter alignWithMargins="0"/>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
  <dimension ref="A1:AO84"/>
  <sheetViews>
    <sheetView showGridLines="0" topLeftCell="J20" zoomScale="93" zoomScaleNormal="93" zoomScalePageLayoutView="87" workbookViewId="0">
      <selection activeCell="S22" sqref="S22:AD28"/>
    </sheetView>
  </sheetViews>
  <sheetFormatPr baseColWidth="10" defaultColWidth="11.42578125" defaultRowHeight="12.75" x14ac:dyDescent="0.2"/>
  <cols>
    <col min="1" max="3" width="1.140625" customWidth="1"/>
    <col min="4" max="4" width="4.28515625" customWidth="1"/>
    <col min="5" max="5" width="6" customWidth="1"/>
    <col min="6" max="6" width="4.28515625" customWidth="1"/>
    <col min="7" max="18" width="6.7109375" customWidth="1"/>
    <col min="19" max="30" width="8.7109375" customWidth="1"/>
    <col min="31" max="32" width="1.140625" customWidth="1"/>
    <col min="35" max="35" width="62.85546875" customWidth="1"/>
  </cols>
  <sheetData>
    <row r="1" spans="2:41" ht="6" customHeight="1" thickBot="1" x14ac:dyDescent="0.25"/>
    <row r="2" spans="2:41"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2"/>
      <c r="AE2" s="3"/>
    </row>
    <row r="3" spans="2:41" x14ac:dyDescent="0.2">
      <c r="B3" s="4"/>
      <c r="H3" s="766" t="str">
        <f>+'OP MEDICINA GRAL'!G3</f>
        <v>HOSPITAL REGIONAL DE MONIQUIRÁ E.S.E.</v>
      </c>
      <c r="I3" s="766"/>
      <c r="J3" s="766"/>
      <c r="K3" s="766"/>
      <c r="L3" s="766"/>
      <c r="M3" s="766"/>
      <c r="N3" s="766"/>
      <c r="O3" s="766"/>
      <c r="P3" s="766"/>
      <c r="Q3" s="766"/>
      <c r="AE3" s="5"/>
    </row>
    <row r="4" spans="2:41" x14ac:dyDescent="0.2">
      <c r="B4" s="4"/>
      <c r="H4" s="766" t="s">
        <v>58</v>
      </c>
      <c r="I4" s="766"/>
      <c r="J4" s="766"/>
      <c r="K4" s="766"/>
      <c r="L4" s="766"/>
      <c r="M4" s="766"/>
      <c r="N4" s="766"/>
      <c r="O4" s="766"/>
      <c r="P4" s="766"/>
      <c r="Q4" s="766"/>
      <c r="AE4" s="5"/>
    </row>
    <row r="5" spans="2:41" x14ac:dyDescent="0.2">
      <c r="B5" s="4"/>
      <c r="H5" s="766" t="s">
        <v>0</v>
      </c>
      <c r="I5" s="766"/>
      <c r="J5" s="766"/>
      <c r="K5" s="766"/>
      <c r="L5" s="766"/>
      <c r="M5" s="766"/>
      <c r="N5" s="766"/>
      <c r="O5" s="766"/>
      <c r="P5" s="766"/>
      <c r="Q5" s="766"/>
      <c r="AE5" s="5"/>
    </row>
    <row r="6" spans="2:41" ht="4.5" customHeight="1" thickBot="1" x14ac:dyDescent="0.25">
      <c r="B6" s="4"/>
      <c r="AE6" s="5"/>
    </row>
    <row r="7" spans="2:41" ht="9.75" customHeight="1" x14ac:dyDescent="0.2">
      <c r="B7" s="4"/>
      <c r="C7" s="4"/>
      <c r="D7" s="767" t="s">
        <v>81</v>
      </c>
      <c r="E7" s="768"/>
      <c r="F7" s="768"/>
      <c r="G7" s="768"/>
      <c r="H7" s="768"/>
      <c r="I7" s="768"/>
      <c r="J7" s="768"/>
      <c r="K7" s="768"/>
      <c r="L7" s="768"/>
      <c r="M7" s="768"/>
      <c r="N7" s="768"/>
      <c r="O7" s="768"/>
      <c r="P7" s="768"/>
      <c r="Q7" s="768"/>
      <c r="R7" s="768"/>
      <c r="S7" s="768"/>
      <c r="T7" s="768"/>
      <c r="U7" s="768"/>
      <c r="V7" s="768"/>
      <c r="W7" s="768"/>
      <c r="X7" s="768"/>
      <c r="Y7" s="768"/>
      <c r="Z7" s="768"/>
      <c r="AA7" s="768"/>
      <c r="AB7" s="768"/>
      <c r="AC7" s="768"/>
      <c r="AD7" s="769"/>
      <c r="AE7" s="5"/>
    </row>
    <row r="8" spans="2:41" ht="24" customHeight="1" x14ac:dyDescent="0.2">
      <c r="B8" s="4"/>
      <c r="C8" s="4"/>
      <c r="D8" s="770" t="s">
        <v>1</v>
      </c>
      <c r="E8" s="771"/>
      <c r="F8" s="772"/>
      <c r="G8" s="773" t="s">
        <v>929</v>
      </c>
      <c r="H8" s="774"/>
      <c r="I8" s="774"/>
      <c r="J8" s="774"/>
      <c r="K8" s="774"/>
      <c r="L8" s="774"/>
      <c r="M8" s="774"/>
      <c r="N8" s="774"/>
      <c r="O8" s="774"/>
      <c r="P8" s="774"/>
      <c r="Q8" s="775"/>
      <c r="R8" s="776" t="s">
        <v>82</v>
      </c>
      <c r="S8" s="772"/>
      <c r="T8" s="777"/>
      <c r="U8" s="778"/>
      <c r="V8" s="776" t="s">
        <v>83</v>
      </c>
      <c r="W8" s="772"/>
      <c r="X8" s="779" t="s">
        <v>84</v>
      </c>
      <c r="Y8" s="780"/>
      <c r="Z8" s="780"/>
      <c r="AA8" s="780"/>
      <c r="AB8" s="780"/>
      <c r="AC8" s="780"/>
      <c r="AD8" s="781"/>
      <c r="AE8" s="5"/>
      <c r="AH8" s="18"/>
      <c r="AI8" s="18"/>
      <c r="AJ8" s="18"/>
    </row>
    <row r="9" spans="2:41" ht="22.5" customHeight="1" x14ac:dyDescent="0.2">
      <c r="B9" s="4"/>
      <c r="C9" s="4"/>
      <c r="D9" s="782" t="s">
        <v>2</v>
      </c>
      <c r="E9" s="783"/>
      <c r="F9" s="784"/>
      <c r="G9" s="788" t="s">
        <v>930</v>
      </c>
      <c r="H9" s="789"/>
      <c r="I9" s="789"/>
      <c r="J9" s="789"/>
      <c r="K9" s="789"/>
      <c r="L9" s="789"/>
      <c r="M9" s="789"/>
      <c r="N9" s="789"/>
      <c r="O9" s="789"/>
      <c r="P9" s="789"/>
      <c r="Q9" s="789"/>
      <c r="R9" s="789"/>
      <c r="S9" s="789"/>
      <c r="T9" s="789"/>
      <c r="U9" s="789"/>
      <c r="V9" s="789"/>
      <c r="W9" s="789"/>
      <c r="X9" s="789"/>
      <c r="Y9" s="789"/>
      <c r="Z9" s="789"/>
      <c r="AA9" s="789"/>
      <c r="AB9" s="789"/>
      <c r="AC9" s="789"/>
      <c r="AD9" s="790"/>
      <c r="AE9" s="5"/>
      <c r="AH9" s="18"/>
      <c r="AI9" s="18"/>
      <c r="AJ9" s="18"/>
    </row>
    <row r="10" spans="2:41" ht="18" customHeight="1" x14ac:dyDescent="0.2">
      <c r="B10" s="4"/>
      <c r="C10" s="4"/>
      <c r="D10" s="785"/>
      <c r="E10" s="786"/>
      <c r="F10" s="787"/>
      <c r="G10" s="791"/>
      <c r="H10" s="792"/>
      <c r="I10" s="792"/>
      <c r="J10" s="792"/>
      <c r="K10" s="792"/>
      <c r="L10" s="792"/>
      <c r="M10" s="792"/>
      <c r="N10" s="792"/>
      <c r="O10" s="792"/>
      <c r="P10" s="792"/>
      <c r="Q10" s="792"/>
      <c r="R10" s="792"/>
      <c r="S10" s="792"/>
      <c r="T10" s="792"/>
      <c r="U10" s="792"/>
      <c r="V10" s="792"/>
      <c r="W10" s="792"/>
      <c r="X10" s="792"/>
      <c r="Y10" s="792"/>
      <c r="Z10" s="792"/>
      <c r="AA10" s="792"/>
      <c r="AB10" s="792"/>
      <c r="AC10" s="792"/>
      <c r="AD10" s="793"/>
      <c r="AE10" s="5"/>
      <c r="AH10" s="18"/>
      <c r="AI10" s="18"/>
      <c r="AJ10" s="18"/>
    </row>
    <row r="11" spans="2:41" ht="5.25" customHeight="1" thickBot="1" x14ac:dyDescent="0.25">
      <c r="B11" s="4"/>
      <c r="C11" s="4"/>
      <c r="D11" s="26"/>
      <c r="E11" s="27"/>
      <c r="F11" s="27"/>
      <c r="G11" s="27"/>
      <c r="H11" s="21"/>
      <c r="I11" s="21"/>
      <c r="J11" s="21"/>
      <c r="K11" s="21"/>
      <c r="L11" s="21"/>
      <c r="M11" s="21"/>
      <c r="N11" s="21"/>
      <c r="O11" s="21"/>
      <c r="P11" s="21"/>
      <c r="Q11" s="21"/>
      <c r="R11" s="21"/>
      <c r="S11" s="21"/>
      <c r="T11" s="21"/>
      <c r="U11" s="21"/>
      <c r="V11" s="21"/>
      <c r="W11" s="21"/>
      <c r="X11" s="21"/>
      <c r="Y11" s="21"/>
      <c r="Z11" s="21"/>
      <c r="AA11" s="21"/>
      <c r="AB11" s="21"/>
      <c r="AC11" s="21"/>
      <c r="AD11" s="22"/>
      <c r="AE11" s="5"/>
      <c r="AH11" s="18"/>
      <c r="AI11" s="18"/>
      <c r="AJ11" s="18"/>
      <c r="AK11" s="18"/>
      <c r="AL11" s="18"/>
      <c r="AM11" s="18"/>
      <c r="AN11" s="18"/>
      <c r="AO11" s="18"/>
    </row>
    <row r="12" spans="2:41" ht="27.75" customHeight="1" thickBot="1" x14ac:dyDescent="0.25">
      <c r="B12" s="4"/>
      <c r="C12" s="4"/>
      <c r="D12" s="6"/>
      <c r="E12" s="7"/>
      <c r="F12" s="7"/>
      <c r="G12" s="7"/>
      <c r="H12" s="7"/>
      <c r="I12" s="7"/>
      <c r="J12" s="7"/>
      <c r="K12" s="7"/>
      <c r="L12" s="7"/>
      <c r="M12" s="7"/>
      <c r="N12" s="7"/>
      <c r="O12" s="7"/>
      <c r="P12" s="7"/>
      <c r="Q12" s="7"/>
      <c r="R12" s="7"/>
      <c r="S12" s="794" t="s">
        <v>191</v>
      </c>
      <c r="T12" s="795"/>
      <c r="U12" s="795"/>
      <c r="V12" s="795"/>
      <c r="W12" s="795"/>
      <c r="X12" s="795"/>
      <c r="Y12" s="795"/>
      <c r="Z12" s="795"/>
      <c r="AA12" s="795"/>
      <c r="AB12" s="795"/>
      <c r="AC12" s="795"/>
      <c r="AD12" s="796"/>
      <c r="AE12" s="5"/>
    </row>
    <row r="13" spans="2:41" ht="20.25" customHeight="1" x14ac:dyDescent="0.2">
      <c r="B13" s="4"/>
      <c r="C13" s="4"/>
      <c r="D13" s="6"/>
      <c r="E13" s="7"/>
      <c r="F13" s="7"/>
      <c r="G13" s="7"/>
      <c r="H13" s="7"/>
      <c r="I13" s="7"/>
      <c r="J13" s="7"/>
      <c r="K13" s="7"/>
      <c r="L13" s="7"/>
      <c r="M13" s="7"/>
      <c r="N13" s="7"/>
      <c r="O13" s="7"/>
      <c r="P13" s="7"/>
      <c r="Q13" s="7"/>
      <c r="R13" s="7"/>
      <c r="S13" s="797" t="s">
        <v>1302</v>
      </c>
      <c r="T13" s="798"/>
      <c r="U13" s="798"/>
      <c r="V13" s="798"/>
      <c r="W13" s="798"/>
      <c r="X13" s="798"/>
      <c r="Y13" s="798"/>
      <c r="Z13" s="798"/>
      <c r="AA13" s="798"/>
      <c r="AB13" s="798"/>
      <c r="AC13" s="798"/>
      <c r="AD13" s="799"/>
      <c r="AE13" s="5"/>
    </row>
    <row r="14" spans="2:41" ht="17.25" customHeight="1" x14ac:dyDescent="0.2">
      <c r="B14" s="4"/>
      <c r="C14" s="4"/>
      <c r="D14" s="6"/>
      <c r="E14" s="7"/>
      <c r="F14" s="7"/>
      <c r="G14" s="7"/>
      <c r="H14" s="7"/>
      <c r="I14" s="7"/>
      <c r="J14" s="7"/>
      <c r="K14" s="7"/>
      <c r="L14" s="7"/>
      <c r="M14" s="7"/>
      <c r="N14" s="7"/>
      <c r="O14" s="7"/>
      <c r="P14" s="7"/>
      <c r="Q14" s="7"/>
      <c r="R14" s="7"/>
      <c r="S14" s="800"/>
      <c r="T14" s="801"/>
      <c r="U14" s="801"/>
      <c r="V14" s="801"/>
      <c r="W14" s="801"/>
      <c r="X14" s="801"/>
      <c r="Y14" s="801"/>
      <c r="Z14" s="801"/>
      <c r="AA14" s="801"/>
      <c r="AB14" s="801"/>
      <c r="AC14" s="801"/>
      <c r="AD14" s="802"/>
      <c r="AE14" s="5"/>
    </row>
    <row r="15" spans="2:41" ht="15.75" customHeight="1" x14ac:dyDescent="0.2">
      <c r="B15" s="4"/>
      <c r="C15" s="4"/>
      <c r="D15" s="6"/>
      <c r="E15" s="7"/>
      <c r="F15" s="7"/>
      <c r="G15" s="7"/>
      <c r="H15" s="7"/>
      <c r="I15" s="7"/>
      <c r="J15" s="7"/>
      <c r="K15" s="7"/>
      <c r="L15" s="7"/>
      <c r="M15" s="7"/>
      <c r="N15" s="7"/>
      <c r="O15" s="7"/>
      <c r="P15" s="7"/>
      <c r="Q15" s="7"/>
      <c r="R15" s="7"/>
      <c r="S15" s="800"/>
      <c r="T15" s="801"/>
      <c r="U15" s="801"/>
      <c r="V15" s="801"/>
      <c r="W15" s="801"/>
      <c r="X15" s="801"/>
      <c r="Y15" s="801"/>
      <c r="Z15" s="801"/>
      <c r="AA15" s="801"/>
      <c r="AB15" s="801"/>
      <c r="AC15" s="801"/>
      <c r="AD15" s="802"/>
      <c r="AE15" s="5"/>
    </row>
    <row r="16" spans="2:41" ht="20.25" customHeight="1" x14ac:dyDescent="0.2">
      <c r="B16" s="4"/>
      <c r="C16" s="4"/>
      <c r="D16" s="6"/>
      <c r="E16" s="7"/>
      <c r="F16" s="7"/>
      <c r="G16" s="7"/>
      <c r="H16" s="7"/>
      <c r="I16" s="7"/>
      <c r="J16" s="7"/>
      <c r="K16" s="7"/>
      <c r="L16" s="7"/>
      <c r="M16" s="7"/>
      <c r="N16" s="7"/>
      <c r="O16" s="7"/>
      <c r="P16" s="7"/>
      <c r="Q16" s="7"/>
      <c r="R16" s="7"/>
      <c r="S16" s="800"/>
      <c r="T16" s="801"/>
      <c r="U16" s="801"/>
      <c r="V16" s="801"/>
      <c r="W16" s="801"/>
      <c r="X16" s="801"/>
      <c r="Y16" s="801"/>
      <c r="Z16" s="801"/>
      <c r="AA16" s="801"/>
      <c r="AB16" s="801"/>
      <c r="AC16" s="801"/>
      <c r="AD16" s="802"/>
      <c r="AE16" s="5"/>
    </row>
    <row r="17" spans="2:41" ht="11.25" customHeight="1" x14ac:dyDescent="0.2">
      <c r="B17" s="4"/>
      <c r="C17" s="4"/>
      <c r="D17" s="6"/>
      <c r="E17" s="7"/>
      <c r="F17" s="7"/>
      <c r="G17" s="7"/>
      <c r="H17" s="7"/>
      <c r="I17" s="7"/>
      <c r="J17" s="7"/>
      <c r="K17" s="7"/>
      <c r="L17" s="7"/>
      <c r="M17" s="7"/>
      <c r="N17" s="7"/>
      <c r="O17" s="7"/>
      <c r="P17" s="7"/>
      <c r="Q17" s="7"/>
      <c r="R17" s="7"/>
      <c r="S17" s="800"/>
      <c r="T17" s="801"/>
      <c r="U17" s="801"/>
      <c r="V17" s="801"/>
      <c r="W17" s="801"/>
      <c r="X17" s="801"/>
      <c r="Y17" s="801"/>
      <c r="Z17" s="801"/>
      <c r="AA17" s="801"/>
      <c r="AB17" s="801"/>
      <c r="AC17" s="801"/>
      <c r="AD17" s="802"/>
      <c r="AE17" s="5"/>
    </row>
    <row r="18" spans="2:41" ht="9.75" customHeight="1" x14ac:dyDescent="0.2">
      <c r="B18" s="4"/>
      <c r="C18" s="4"/>
      <c r="D18" s="6"/>
      <c r="E18" s="7"/>
      <c r="F18" s="7"/>
      <c r="G18" s="7"/>
      <c r="H18" s="7"/>
      <c r="I18" s="7"/>
      <c r="J18" s="7"/>
      <c r="K18" s="7"/>
      <c r="L18" s="7"/>
      <c r="M18" s="7"/>
      <c r="N18" s="7"/>
      <c r="O18" s="7"/>
      <c r="P18" s="7"/>
      <c r="Q18" s="7"/>
      <c r="R18" s="7"/>
      <c r="S18" s="800"/>
      <c r="T18" s="801"/>
      <c r="U18" s="801"/>
      <c r="V18" s="801"/>
      <c r="W18" s="801"/>
      <c r="X18" s="801"/>
      <c r="Y18" s="801"/>
      <c r="Z18" s="801"/>
      <c r="AA18" s="801"/>
      <c r="AB18" s="801"/>
      <c r="AC18" s="801"/>
      <c r="AD18" s="802"/>
      <c r="AE18" s="5"/>
    </row>
    <row r="19" spans="2:41" ht="18" customHeight="1" x14ac:dyDescent="0.2">
      <c r="B19" s="4"/>
      <c r="C19" s="4"/>
      <c r="D19" s="6"/>
      <c r="E19" s="7"/>
      <c r="F19" s="7"/>
      <c r="G19" s="7"/>
      <c r="H19" s="7"/>
      <c r="I19" s="7"/>
      <c r="J19" s="7"/>
      <c r="K19" s="7"/>
      <c r="L19" s="7"/>
      <c r="M19" s="7"/>
      <c r="N19" s="7"/>
      <c r="O19" s="7"/>
      <c r="P19" s="7"/>
      <c r="Q19" s="7"/>
      <c r="R19" s="7"/>
      <c r="S19" s="800"/>
      <c r="T19" s="801"/>
      <c r="U19" s="801"/>
      <c r="V19" s="801"/>
      <c r="W19" s="801"/>
      <c r="X19" s="801"/>
      <c r="Y19" s="801"/>
      <c r="Z19" s="801"/>
      <c r="AA19" s="801"/>
      <c r="AB19" s="801"/>
      <c r="AC19" s="801"/>
      <c r="AD19" s="802"/>
      <c r="AE19" s="5"/>
    </row>
    <row r="20" spans="2:41" ht="17.25" customHeight="1" thickBot="1" x14ac:dyDescent="0.25">
      <c r="B20" s="4"/>
      <c r="C20" s="4"/>
      <c r="D20" s="6"/>
      <c r="E20" s="7"/>
      <c r="F20" s="7"/>
      <c r="G20" s="7"/>
      <c r="H20" s="7"/>
      <c r="I20" s="7"/>
      <c r="J20" s="7"/>
      <c r="K20" s="7"/>
      <c r="L20" s="7"/>
      <c r="M20" s="7"/>
      <c r="N20" s="7"/>
      <c r="O20" s="7"/>
      <c r="P20" s="7"/>
      <c r="Q20" s="7"/>
      <c r="R20" s="7"/>
      <c r="S20" s="803"/>
      <c r="T20" s="804"/>
      <c r="U20" s="804"/>
      <c r="V20" s="804"/>
      <c r="W20" s="804"/>
      <c r="X20" s="804"/>
      <c r="Y20" s="804"/>
      <c r="Z20" s="804"/>
      <c r="AA20" s="804"/>
      <c r="AB20" s="804"/>
      <c r="AC20" s="804"/>
      <c r="AD20" s="805"/>
      <c r="AE20" s="5"/>
    </row>
    <row r="21" spans="2:41" ht="17.25" customHeight="1" thickBot="1" x14ac:dyDescent="0.25">
      <c r="B21" s="4"/>
      <c r="C21" s="4"/>
      <c r="D21" s="6"/>
      <c r="E21" s="7"/>
      <c r="F21" s="7"/>
      <c r="G21" s="7"/>
      <c r="H21" s="7"/>
      <c r="I21" s="7"/>
      <c r="J21" s="7"/>
      <c r="K21" s="7"/>
      <c r="L21" s="7"/>
      <c r="M21" s="7"/>
      <c r="N21" s="7"/>
      <c r="O21" s="7"/>
      <c r="P21" s="7"/>
      <c r="Q21" s="7"/>
      <c r="R21" s="7"/>
      <c r="S21" s="806" t="s">
        <v>192</v>
      </c>
      <c r="T21" s="807"/>
      <c r="U21" s="807"/>
      <c r="V21" s="807"/>
      <c r="W21" s="807"/>
      <c r="X21" s="807"/>
      <c r="Y21" s="807"/>
      <c r="Z21" s="807"/>
      <c r="AA21" s="807"/>
      <c r="AB21" s="807"/>
      <c r="AC21" s="807"/>
      <c r="AD21" s="808"/>
      <c r="AE21" s="5"/>
    </row>
    <row r="22" spans="2:41" ht="12.75" customHeight="1" x14ac:dyDescent="0.2">
      <c r="B22" s="4"/>
      <c r="C22" s="4"/>
      <c r="D22" s="6"/>
      <c r="E22" s="7"/>
      <c r="F22" s="7"/>
      <c r="G22" s="7"/>
      <c r="H22" s="7"/>
      <c r="I22" s="7"/>
      <c r="J22" s="7"/>
      <c r="K22" s="7"/>
      <c r="L22" s="7"/>
      <c r="M22" s="7"/>
      <c r="N22" s="7"/>
      <c r="O22" s="7"/>
      <c r="P22" s="7"/>
      <c r="Q22" s="7"/>
      <c r="R22" s="7"/>
      <c r="S22" s="760" t="s">
        <v>1301</v>
      </c>
      <c r="T22" s="761"/>
      <c r="U22" s="761"/>
      <c r="V22" s="761"/>
      <c r="W22" s="761"/>
      <c r="X22" s="761"/>
      <c r="Y22" s="761"/>
      <c r="Z22" s="761"/>
      <c r="AA22" s="761"/>
      <c r="AB22" s="761"/>
      <c r="AC22" s="761"/>
      <c r="AD22" s="762"/>
      <c r="AE22" s="5"/>
    </row>
    <row r="23" spans="2:41" ht="26.25" customHeight="1" x14ac:dyDescent="0.2">
      <c r="B23" s="4"/>
      <c r="C23" s="4"/>
      <c r="D23" s="6"/>
      <c r="E23" s="7"/>
      <c r="F23" s="7"/>
      <c r="G23" s="7"/>
      <c r="H23" s="7"/>
      <c r="I23" s="7"/>
      <c r="J23" s="7"/>
      <c r="K23" s="7"/>
      <c r="L23" s="7"/>
      <c r="M23" s="7"/>
      <c r="N23" s="7"/>
      <c r="O23" s="7"/>
      <c r="P23" s="7"/>
      <c r="Q23" s="7"/>
      <c r="R23" s="7"/>
      <c r="S23" s="760"/>
      <c r="T23" s="761"/>
      <c r="U23" s="761"/>
      <c r="V23" s="761"/>
      <c r="W23" s="761"/>
      <c r="X23" s="761"/>
      <c r="Y23" s="761"/>
      <c r="Z23" s="761"/>
      <c r="AA23" s="761"/>
      <c r="AB23" s="761"/>
      <c r="AC23" s="761"/>
      <c r="AD23" s="762"/>
      <c r="AE23" s="5"/>
    </row>
    <row r="24" spans="2:41" ht="24.75" customHeight="1" x14ac:dyDescent="0.2">
      <c r="B24" s="4"/>
      <c r="C24" s="4"/>
      <c r="D24" s="6"/>
      <c r="E24" s="7"/>
      <c r="F24" s="7"/>
      <c r="G24" s="7"/>
      <c r="H24" s="7"/>
      <c r="I24" s="7"/>
      <c r="J24" s="7"/>
      <c r="K24" s="7"/>
      <c r="L24" s="7"/>
      <c r="M24" s="7"/>
      <c r="N24" s="7"/>
      <c r="O24" s="7"/>
      <c r="P24" s="7"/>
      <c r="Q24" s="7"/>
      <c r="R24" s="7"/>
      <c r="S24" s="760"/>
      <c r="T24" s="761"/>
      <c r="U24" s="761"/>
      <c r="V24" s="761"/>
      <c r="W24" s="761"/>
      <c r="X24" s="761"/>
      <c r="Y24" s="761"/>
      <c r="Z24" s="761"/>
      <c r="AA24" s="761"/>
      <c r="AB24" s="761"/>
      <c r="AC24" s="761"/>
      <c r="AD24" s="762"/>
      <c r="AE24" s="5"/>
    </row>
    <row r="25" spans="2:41" ht="22.5" customHeight="1" x14ac:dyDescent="0.2">
      <c r="B25" s="4"/>
      <c r="C25" s="4"/>
      <c r="D25" s="6"/>
      <c r="E25" s="7"/>
      <c r="F25" s="7"/>
      <c r="G25" s="7"/>
      <c r="H25" s="7"/>
      <c r="I25" s="7"/>
      <c r="J25" s="7"/>
      <c r="K25" s="7"/>
      <c r="L25" s="7"/>
      <c r="M25" s="7"/>
      <c r="N25" s="7"/>
      <c r="O25" s="7"/>
      <c r="P25" s="7"/>
      <c r="Q25" s="7"/>
      <c r="R25" s="7"/>
      <c r="S25" s="760"/>
      <c r="T25" s="761"/>
      <c r="U25" s="761"/>
      <c r="V25" s="761"/>
      <c r="W25" s="761"/>
      <c r="X25" s="761"/>
      <c r="Y25" s="761"/>
      <c r="Z25" s="761"/>
      <c r="AA25" s="761"/>
      <c r="AB25" s="761"/>
      <c r="AC25" s="761"/>
      <c r="AD25" s="762"/>
      <c r="AE25" s="5"/>
    </row>
    <row r="26" spans="2:41" ht="26.25" customHeight="1" x14ac:dyDescent="0.2">
      <c r="B26" s="4"/>
      <c r="C26" s="4"/>
      <c r="D26" s="6"/>
      <c r="E26" s="7"/>
      <c r="F26" s="7"/>
      <c r="G26" s="7"/>
      <c r="H26" s="7"/>
      <c r="I26" s="7"/>
      <c r="J26" s="7"/>
      <c r="K26" s="7"/>
      <c r="L26" s="7"/>
      <c r="M26" s="7"/>
      <c r="N26" s="7"/>
      <c r="O26" s="7"/>
      <c r="P26" s="7"/>
      <c r="Q26" s="7"/>
      <c r="R26" s="7"/>
      <c r="S26" s="760"/>
      <c r="T26" s="761"/>
      <c r="U26" s="761"/>
      <c r="V26" s="761"/>
      <c r="W26" s="761"/>
      <c r="X26" s="761"/>
      <c r="Y26" s="761"/>
      <c r="Z26" s="761"/>
      <c r="AA26" s="761"/>
      <c r="AB26" s="761"/>
      <c r="AC26" s="761"/>
      <c r="AD26" s="762"/>
      <c r="AE26" s="5"/>
    </row>
    <row r="27" spans="2:41" ht="24.75" customHeight="1" x14ac:dyDescent="0.2">
      <c r="B27" s="4"/>
      <c r="C27" s="4"/>
      <c r="D27" s="6"/>
      <c r="E27" s="7"/>
      <c r="F27" s="7"/>
      <c r="G27" s="7"/>
      <c r="H27" s="7"/>
      <c r="I27" s="7"/>
      <c r="J27" s="7"/>
      <c r="K27" s="7"/>
      <c r="L27" s="7"/>
      <c r="M27" s="7"/>
      <c r="N27" s="7"/>
      <c r="O27" s="7"/>
      <c r="P27" s="7"/>
      <c r="Q27" s="7"/>
      <c r="R27" s="7"/>
      <c r="S27" s="760"/>
      <c r="T27" s="761"/>
      <c r="U27" s="761"/>
      <c r="V27" s="761"/>
      <c r="W27" s="761"/>
      <c r="X27" s="761"/>
      <c r="Y27" s="761"/>
      <c r="Z27" s="761"/>
      <c r="AA27" s="761"/>
      <c r="AB27" s="761"/>
      <c r="AC27" s="761"/>
      <c r="AD27" s="762"/>
      <c r="AE27" s="5"/>
    </row>
    <row r="28" spans="2:41" ht="14.25" customHeight="1" thickBot="1" x14ac:dyDescent="0.25">
      <c r="B28" s="4"/>
      <c r="C28" s="4"/>
      <c r="D28" s="6"/>
      <c r="E28" s="7"/>
      <c r="F28" s="7"/>
      <c r="G28" s="7"/>
      <c r="H28" s="7"/>
      <c r="I28" s="7"/>
      <c r="J28" s="7"/>
      <c r="K28" s="7"/>
      <c r="L28" s="7"/>
      <c r="M28" s="7"/>
      <c r="N28" s="7"/>
      <c r="O28" s="7"/>
      <c r="P28" s="7"/>
      <c r="Q28" s="7"/>
      <c r="R28" s="7"/>
      <c r="S28" s="763"/>
      <c r="T28" s="764"/>
      <c r="U28" s="764"/>
      <c r="V28" s="764"/>
      <c r="W28" s="764"/>
      <c r="X28" s="764"/>
      <c r="Y28" s="764"/>
      <c r="Z28" s="764"/>
      <c r="AA28" s="764"/>
      <c r="AB28" s="764"/>
      <c r="AC28" s="764"/>
      <c r="AD28" s="765"/>
      <c r="AE28" s="5"/>
    </row>
    <row r="29" spans="2:41" ht="6" customHeight="1" thickBot="1" x14ac:dyDescent="0.25">
      <c r="B29" s="4"/>
      <c r="C29" s="4"/>
      <c r="D29" s="6"/>
      <c r="E29" s="7"/>
      <c r="F29" s="7"/>
      <c r="G29" s="7"/>
      <c r="H29" s="7"/>
      <c r="I29" s="7"/>
      <c r="J29" s="7"/>
      <c r="K29" s="7"/>
      <c r="L29" s="7"/>
      <c r="M29" s="7"/>
      <c r="N29" s="7"/>
      <c r="O29" s="7"/>
      <c r="P29" s="7"/>
      <c r="Q29" s="7"/>
      <c r="R29" s="7"/>
      <c r="S29" s="7"/>
      <c r="T29" s="7"/>
      <c r="U29" s="7"/>
      <c r="V29" s="7"/>
      <c r="W29" s="7"/>
      <c r="X29" s="7"/>
      <c r="Y29" s="7"/>
      <c r="Z29" s="7"/>
      <c r="AA29" s="7"/>
      <c r="AB29" s="7"/>
      <c r="AC29" s="7"/>
      <c r="AD29" s="8"/>
      <c r="AE29" s="5"/>
      <c r="AH29" s="18"/>
      <c r="AI29" s="18"/>
      <c r="AJ29" s="18"/>
      <c r="AK29" s="18"/>
      <c r="AL29" s="18"/>
      <c r="AM29" s="18"/>
      <c r="AN29" s="18"/>
      <c r="AO29" s="18"/>
    </row>
    <row r="30" spans="2:41" ht="22.5" customHeight="1" x14ac:dyDescent="0.2">
      <c r="B30" s="4"/>
      <c r="C30" s="4"/>
      <c r="D30" s="6"/>
      <c r="E30" s="298" t="s">
        <v>3</v>
      </c>
      <c r="F30" s="295"/>
      <c r="G30" s="296" t="s">
        <v>4</v>
      </c>
      <c r="H30" s="296" t="s">
        <v>5</v>
      </c>
      <c r="I30" s="296" t="s">
        <v>6</v>
      </c>
      <c r="J30" s="296" t="s">
        <v>7</v>
      </c>
      <c r="K30" s="296" t="s">
        <v>8</v>
      </c>
      <c r="L30" s="296" t="s">
        <v>9</v>
      </c>
      <c r="M30" s="296" t="s">
        <v>10</v>
      </c>
      <c r="N30" s="296" t="s">
        <v>11</v>
      </c>
      <c r="O30" s="296" t="s">
        <v>12</v>
      </c>
      <c r="P30" s="296" t="s">
        <v>13</v>
      </c>
      <c r="Q30" s="296" t="s">
        <v>14</v>
      </c>
      <c r="R30" s="296" t="s">
        <v>15</v>
      </c>
      <c r="S30" s="297" t="s">
        <v>71</v>
      </c>
      <c r="V30" s="7"/>
      <c r="W30" s="7"/>
      <c r="X30" s="7"/>
      <c r="Y30" s="7"/>
      <c r="Z30" s="7"/>
      <c r="AA30" s="7"/>
      <c r="AB30" s="7"/>
      <c r="AC30" s="7"/>
      <c r="AD30" s="8"/>
      <c r="AE30" s="5"/>
      <c r="AH30" s="18"/>
      <c r="AI30" s="18"/>
      <c r="AJ30" s="18"/>
      <c r="AK30" s="18"/>
      <c r="AL30" s="18"/>
      <c r="AM30" s="18"/>
      <c r="AN30" s="18"/>
      <c r="AO30" s="18"/>
    </row>
    <row r="31" spans="2:41" ht="22.5" customHeight="1" x14ac:dyDescent="0.25">
      <c r="B31" s="4"/>
      <c r="C31" s="4"/>
      <c r="D31" s="6"/>
      <c r="E31" s="70" t="s">
        <v>16</v>
      </c>
      <c r="F31" s="71"/>
      <c r="G31" s="569">
        <f>INDICADORES!H17</f>
        <v>3465</v>
      </c>
      <c r="H31" s="569">
        <f>INDICADORES!K17</f>
        <v>6452</v>
      </c>
      <c r="I31" s="569">
        <f>INDICADORES!N17</f>
        <v>5471</v>
      </c>
      <c r="J31" s="569">
        <f>INDICADORES!T17</f>
        <v>5173</v>
      </c>
      <c r="K31" s="569">
        <f>INDICADORES!W17</f>
        <v>4472</v>
      </c>
      <c r="L31" s="569">
        <f>INDICADORES!Z17</f>
        <v>9736</v>
      </c>
      <c r="M31" s="569">
        <f>INDICADORES!AF17</f>
        <v>10362</v>
      </c>
      <c r="N31" s="569">
        <f>INDICADORES!AI17</f>
        <v>7910</v>
      </c>
      <c r="O31" s="569">
        <f>INDICADORES!AL17</f>
        <v>2716</v>
      </c>
      <c r="P31" s="569">
        <f>INDICADORES!AR17</f>
        <v>507</v>
      </c>
      <c r="Q31" s="569">
        <f>INDICADORES!AU17</f>
        <v>605</v>
      </c>
      <c r="R31" s="569">
        <f>INDICADORES!AX17</f>
        <v>704</v>
      </c>
      <c r="S31" s="568">
        <f>SUM(G31:R31)</f>
        <v>57573</v>
      </c>
      <c r="V31" s="28"/>
      <c r="W31" s="28"/>
      <c r="X31" s="7"/>
      <c r="Y31" s="7"/>
      <c r="Z31" s="7"/>
      <c r="AA31" s="7"/>
      <c r="AB31" s="7"/>
      <c r="AC31" s="7"/>
      <c r="AD31" s="8"/>
      <c r="AE31" s="5"/>
      <c r="AH31" s="18"/>
      <c r="AI31" s="18"/>
      <c r="AJ31" s="18"/>
      <c r="AK31" s="18"/>
      <c r="AL31" s="18"/>
      <c r="AM31" s="18"/>
      <c r="AN31" s="18"/>
      <c r="AO31" s="18"/>
    </row>
    <row r="32" spans="2:41" ht="22.5" customHeight="1" x14ac:dyDescent="0.25">
      <c r="B32" s="4"/>
      <c r="C32" s="4"/>
      <c r="D32" s="6"/>
      <c r="E32" s="70" t="s">
        <v>18</v>
      </c>
      <c r="F32" s="71"/>
      <c r="G32" s="569">
        <f>INDICADORES!I17</f>
        <v>288</v>
      </c>
      <c r="H32" s="569">
        <f>INDICADORES!L17</f>
        <v>403</v>
      </c>
      <c r="I32" s="569">
        <f>INDICADORES!O17</f>
        <v>409</v>
      </c>
      <c r="J32" s="569">
        <f>INDICADORES!U17</f>
        <v>359</v>
      </c>
      <c r="K32" s="569">
        <f>INDICADORES!X17</f>
        <v>379</v>
      </c>
      <c r="L32" s="569">
        <f>INDICADORES!AA17</f>
        <v>553</v>
      </c>
      <c r="M32" s="569">
        <f>INDICADORES!AG17</f>
        <v>572</v>
      </c>
      <c r="N32" s="569">
        <f>INDICADORES!AJ17</f>
        <v>687</v>
      </c>
      <c r="O32" s="569">
        <f>INDICADORES!AM17</f>
        <v>727</v>
      </c>
      <c r="P32" s="569">
        <f>INDICADORES!AS17</f>
        <v>544</v>
      </c>
      <c r="Q32" s="569">
        <f>INDICADORES!AV17</f>
        <v>382</v>
      </c>
      <c r="R32" s="569">
        <f>INDICADORES!AY17</f>
        <v>330</v>
      </c>
      <c r="S32" s="568">
        <f>SUM(G32:R32)</f>
        <v>5633</v>
      </c>
      <c r="V32" s="28"/>
      <c r="W32" s="28"/>
      <c r="X32" s="7"/>
      <c r="Y32" s="7"/>
      <c r="Z32" s="7"/>
      <c r="AA32" s="7"/>
      <c r="AB32" s="7"/>
      <c r="AC32" s="7"/>
      <c r="AD32" s="8"/>
      <c r="AE32" s="5"/>
      <c r="AH32" s="18"/>
      <c r="AI32" s="18"/>
      <c r="AJ32" s="18"/>
      <c r="AK32" s="18"/>
      <c r="AL32" s="18"/>
      <c r="AM32" s="18"/>
      <c r="AN32" s="18"/>
      <c r="AO32" s="18"/>
    </row>
    <row r="33" spans="2:41" ht="22.5" customHeight="1" thickBot="1" x14ac:dyDescent="0.3">
      <c r="B33" s="4"/>
      <c r="C33" s="4"/>
      <c r="D33" s="6"/>
      <c r="E33" s="48" t="s">
        <v>692</v>
      </c>
      <c r="F33" s="72"/>
      <c r="G33" s="67">
        <f t="shared" ref="G33:R33" si="0">G31/G32</f>
        <v>12.03125</v>
      </c>
      <c r="H33" s="88">
        <f t="shared" si="0"/>
        <v>16.009925558312656</v>
      </c>
      <c r="I33" s="67">
        <f t="shared" si="0"/>
        <v>13.376528117359413</v>
      </c>
      <c r="J33" s="67">
        <f t="shared" si="0"/>
        <v>14.409470752089137</v>
      </c>
      <c r="K33" s="67">
        <f t="shared" si="0"/>
        <v>11.799472295514512</v>
      </c>
      <c r="L33" s="67">
        <f t="shared" si="0"/>
        <v>17.605786618444846</v>
      </c>
      <c r="M33" s="67">
        <f t="shared" si="0"/>
        <v>18.115384615384617</v>
      </c>
      <c r="N33" s="67">
        <f t="shared" si="0"/>
        <v>11.513828238719068</v>
      </c>
      <c r="O33" s="67">
        <f t="shared" si="0"/>
        <v>3.7359009628610731</v>
      </c>
      <c r="P33" s="67">
        <f t="shared" si="0"/>
        <v>0.93198529411764708</v>
      </c>
      <c r="Q33" s="67">
        <f t="shared" si="0"/>
        <v>1.5837696335078535</v>
      </c>
      <c r="R33" s="67">
        <f t="shared" si="0"/>
        <v>2.1333333333333333</v>
      </c>
      <c r="S33" s="87">
        <f>S31/S32</f>
        <v>10.220663944612108</v>
      </c>
      <c r="V33" s="28"/>
      <c r="W33" s="28"/>
      <c r="X33" s="7"/>
      <c r="Y33" s="7"/>
      <c r="Z33" s="7"/>
      <c r="AA33" s="7"/>
      <c r="AB33" s="7"/>
      <c r="AC33" s="7"/>
      <c r="AD33" s="8"/>
      <c r="AE33" s="5"/>
      <c r="AH33" s="18"/>
      <c r="AI33" s="18"/>
      <c r="AJ33" s="18"/>
      <c r="AK33" s="18"/>
      <c r="AL33" s="18"/>
      <c r="AM33" s="18"/>
      <c r="AN33" s="18"/>
      <c r="AO33" s="18"/>
    </row>
    <row r="34" spans="2:41" ht="22.5" customHeight="1" thickBot="1" x14ac:dyDescent="0.3">
      <c r="B34" s="4"/>
      <c r="C34" s="4"/>
      <c r="D34" s="6"/>
      <c r="E34" s="48" t="s">
        <v>651</v>
      </c>
      <c r="F34" s="72"/>
      <c r="G34" s="246"/>
      <c r="H34" s="246"/>
      <c r="I34" s="246"/>
      <c r="J34" s="246"/>
      <c r="K34" s="246"/>
      <c r="L34" s="246"/>
      <c r="M34" s="246"/>
      <c r="N34" s="246"/>
      <c r="O34" s="246"/>
      <c r="P34" s="246"/>
      <c r="Q34" s="246"/>
      <c r="R34" s="246"/>
      <c r="S34" s="244"/>
      <c r="V34" s="28"/>
      <c r="W34" s="28"/>
      <c r="X34" s="7"/>
      <c r="Y34" s="7"/>
      <c r="Z34" s="7"/>
      <c r="AA34" s="7"/>
      <c r="AB34" s="7"/>
      <c r="AC34" s="7"/>
      <c r="AD34" s="8"/>
      <c r="AE34" s="5"/>
      <c r="AH34" s="18"/>
      <c r="AI34" s="18"/>
      <c r="AJ34" s="18"/>
      <c r="AK34" s="18"/>
      <c r="AL34" s="18"/>
      <c r="AM34" s="18"/>
      <c r="AN34" s="18"/>
      <c r="AO34" s="18"/>
    </row>
    <row r="35" spans="2:41" ht="17.25" customHeight="1" thickBot="1" x14ac:dyDescent="0.25">
      <c r="B35" s="4"/>
      <c r="C35" s="4"/>
      <c r="D35" s="6"/>
      <c r="E35" s="945" t="s">
        <v>254</v>
      </c>
      <c r="F35" s="946"/>
      <c r="G35" s="245">
        <v>3</v>
      </c>
      <c r="H35" s="245">
        <v>3</v>
      </c>
      <c r="I35" s="245">
        <v>3</v>
      </c>
      <c r="J35" s="245">
        <v>3</v>
      </c>
      <c r="K35" s="245">
        <v>3</v>
      </c>
      <c r="L35" s="245">
        <v>3</v>
      </c>
      <c r="M35" s="245">
        <v>3</v>
      </c>
      <c r="N35" s="245">
        <v>3</v>
      </c>
      <c r="O35" s="245">
        <v>3</v>
      </c>
      <c r="P35" s="245">
        <v>3</v>
      </c>
      <c r="Q35" s="245">
        <v>3</v>
      </c>
      <c r="R35" s="245">
        <v>3</v>
      </c>
      <c r="S35" s="244">
        <v>5</v>
      </c>
      <c r="V35" s="7"/>
      <c r="W35" s="7"/>
      <c r="X35" s="7"/>
      <c r="Y35" s="7"/>
      <c r="Z35" s="7"/>
      <c r="AA35" s="7"/>
      <c r="AB35" s="7"/>
      <c r="AC35" s="7"/>
      <c r="AD35" s="8"/>
      <c r="AE35" s="5"/>
      <c r="AH35" s="18"/>
      <c r="AI35" s="18"/>
      <c r="AJ35" s="18"/>
      <c r="AK35" s="18"/>
      <c r="AL35" s="18"/>
      <c r="AM35" s="18"/>
      <c r="AN35" s="18"/>
      <c r="AO35" s="18"/>
    </row>
    <row r="36" spans="2:41" ht="6.75" customHeight="1" thickBot="1" x14ac:dyDescent="0.25">
      <c r="B36" s="4"/>
      <c r="C36" s="4"/>
      <c r="D36" s="6"/>
      <c r="E36" s="7"/>
      <c r="F36" s="7"/>
      <c r="G36" s="7"/>
      <c r="H36" s="7"/>
      <c r="I36" s="7"/>
      <c r="J36" s="7"/>
      <c r="K36" s="7"/>
      <c r="L36" s="7"/>
      <c r="M36" s="7"/>
      <c r="N36" s="7"/>
      <c r="O36" s="7"/>
      <c r="P36" s="7"/>
      <c r="Q36" s="7"/>
      <c r="R36" s="7"/>
      <c r="S36" s="7"/>
      <c r="T36" s="7"/>
      <c r="U36" s="7"/>
      <c r="V36" s="7"/>
      <c r="W36" s="7"/>
      <c r="X36" s="7"/>
      <c r="Y36" s="7"/>
      <c r="Z36" s="7"/>
      <c r="AA36" s="7"/>
      <c r="AB36" s="7"/>
      <c r="AC36" s="7"/>
      <c r="AD36" s="8"/>
      <c r="AE36" s="5"/>
      <c r="AH36" s="18"/>
      <c r="AI36" s="18"/>
      <c r="AJ36" s="18"/>
      <c r="AK36" s="18"/>
      <c r="AL36" s="18"/>
      <c r="AM36" s="18"/>
      <c r="AN36" s="18"/>
      <c r="AO36" s="18"/>
    </row>
    <row r="37" spans="2:41" ht="12.75" customHeight="1" thickBot="1" x14ac:dyDescent="0.25">
      <c r="B37" s="4"/>
      <c r="C37" s="4"/>
      <c r="D37" s="931" t="s">
        <v>85</v>
      </c>
      <c r="E37" s="932"/>
      <c r="F37" s="932"/>
      <c r="G37" s="932"/>
      <c r="H37" s="932"/>
      <c r="I37" s="932"/>
      <c r="J37" s="932"/>
      <c r="K37" s="932"/>
      <c r="L37" s="932"/>
      <c r="M37" s="932"/>
      <c r="N37" s="932"/>
      <c r="O37" s="933"/>
      <c r="P37" s="934" t="s">
        <v>86</v>
      </c>
      <c r="Q37" s="935"/>
      <c r="R37" s="935"/>
      <c r="S37" s="935"/>
      <c r="T37" s="935"/>
      <c r="U37" s="935"/>
      <c r="V37" s="935"/>
      <c r="W37" s="935"/>
      <c r="X37" s="935"/>
      <c r="Y37" s="935"/>
      <c r="Z37" s="935"/>
      <c r="AA37" s="935"/>
      <c r="AB37" s="935"/>
      <c r="AC37" s="935"/>
      <c r="AD37" s="936"/>
      <c r="AE37" s="5"/>
      <c r="AG37" s="18"/>
      <c r="AH37" s="18"/>
      <c r="AI37" s="18"/>
    </row>
    <row r="38" spans="2:41" ht="36" customHeight="1" thickBot="1" x14ac:dyDescent="0.25">
      <c r="B38" s="4"/>
      <c r="C38" s="4"/>
      <c r="D38" s="817" t="s">
        <v>16</v>
      </c>
      <c r="E38" s="818"/>
      <c r="F38" s="818"/>
      <c r="G38" s="818"/>
      <c r="H38" s="861" t="s">
        <v>931</v>
      </c>
      <c r="I38" s="861"/>
      <c r="J38" s="861"/>
      <c r="K38" s="861"/>
      <c r="L38" s="861"/>
      <c r="M38" s="861"/>
      <c r="N38" s="861"/>
      <c r="O38" s="861"/>
      <c r="P38" s="822" t="s">
        <v>17</v>
      </c>
      <c r="Q38" s="823"/>
      <c r="R38" s="823"/>
      <c r="S38" s="823"/>
      <c r="T38" s="823"/>
      <c r="U38" s="824"/>
      <c r="V38" s="825"/>
      <c r="W38" s="825"/>
      <c r="X38" s="825"/>
      <c r="Y38" s="825"/>
      <c r="Z38" s="825"/>
      <c r="AA38" s="825"/>
      <c r="AB38" s="825"/>
      <c r="AC38" s="825"/>
      <c r="AD38" s="826"/>
      <c r="AE38" s="29"/>
      <c r="AG38" s="9"/>
      <c r="AH38" s="19"/>
      <c r="AI38" s="19"/>
    </row>
    <row r="39" spans="2:41" ht="20.25" customHeight="1" x14ac:dyDescent="0.2">
      <c r="B39" s="4"/>
      <c r="C39" s="4"/>
      <c r="D39" s="827" t="s">
        <v>18</v>
      </c>
      <c r="E39" s="828"/>
      <c r="F39" s="828"/>
      <c r="G39" s="828"/>
      <c r="H39" s="861" t="s">
        <v>932</v>
      </c>
      <c r="I39" s="861"/>
      <c r="J39" s="861"/>
      <c r="K39" s="861"/>
      <c r="L39" s="861"/>
      <c r="M39" s="861"/>
      <c r="N39" s="861"/>
      <c r="O39" s="861"/>
      <c r="P39" s="827" t="s">
        <v>19</v>
      </c>
      <c r="Q39" s="828"/>
      <c r="R39" s="828"/>
      <c r="S39" s="828"/>
      <c r="T39" s="828"/>
      <c r="U39" s="824"/>
      <c r="V39" s="825"/>
      <c r="W39" s="825"/>
      <c r="X39" s="825"/>
      <c r="Y39" s="825"/>
      <c r="Z39" s="825"/>
      <c r="AA39" s="825"/>
      <c r="AB39" s="825"/>
      <c r="AC39" s="825"/>
      <c r="AD39" s="826"/>
      <c r="AE39" s="29"/>
      <c r="AG39" s="9"/>
      <c r="AH39" s="19"/>
      <c r="AI39" s="19"/>
    </row>
    <row r="40" spans="2:41" ht="30" customHeight="1" x14ac:dyDescent="0.2">
      <c r="B40" s="4"/>
      <c r="C40" s="4"/>
      <c r="D40" s="827" t="s">
        <v>20</v>
      </c>
      <c r="E40" s="828"/>
      <c r="F40" s="828"/>
      <c r="G40" s="828"/>
      <c r="H40" s="861" t="s">
        <v>87</v>
      </c>
      <c r="I40" s="861"/>
      <c r="J40" s="861"/>
      <c r="K40" s="861"/>
      <c r="L40" s="861"/>
      <c r="M40" s="861"/>
      <c r="N40" s="861"/>
      <c r="O40" s="861"/>
      <c r="P40" s="829" t="s">
        <v>88</v>
      </c>
      <c r="Q40" s="830"/>
      <c r="R40" s="830"/>
      <c r="S40" s="830"/>
      <c r="T40" s="830"/>
      <c r="U40" s="831" t="s">
        <v>22</v>
      </c>
      <c r="V40" s="831"/>
      <c r="W40" s="831"/>
      <c r="X40" s="831"/>
      <c r="Y40" s="831"/>
      <c r="Z40" s="831"/>
      <c r="AA40" s="831"/>
      <c r="AB40" s="831"/>
      <c r="AC40" s="831"/>
      <c r="AD40" s="832"/>
      <c r="AE40" s="29"/>
      <c r="AG40" s="9"/>
      <c r="AH40" s="19"/>
      <c r="AI40" s="19"/>
    </row>
    <row r="41" spans="2:41" ht="18.75" customHeight="1" x14ac:dyDescent="0.2">
      <c r="B41" s="4"/>
      <c r="C41" s="4"/>
      <c r="D41" s="827" t="s">
        <v>21</v>
      </c>
      <c r="E41" s="828"/>
      <c r="F41" s="828"/>
      <c r="G41" s="828"/>
      <c r="H41" s="861" t="s">
        <v>34</v>
      </c>
      <c r="I41" s="861"/>
      <c r="J41" s="861"/>
      <c r="K41" s="861"/>
      <c r="L41" s="861"/>
      <c r="M41" s="861"/>
      <c r="N41" s="861"/>
      <c r="O41" s="861"/>
      <c r="P41" s="829" t="s">
        <v>24</v>
      </c>
      <c r="Q41" s="830"/>
      <c r="R41" s="830"/>
      <c r="S41" s="830"/>
      <c r="T41" s="830"/>
      <c r="U41" s="831" t="s">
        <v>25</v>
      </c>
      <c r="V41" s="831"/>
      <c r="W41" s="831"/>
      <c r="X41" s="831"/>
      <c r="Y41" s="831"/>
      <c r="Z41" s="831"/>
      <c r="AA41" s="831"/>
      <c r="AB41" s="831"/>
      <c r="AC41" s="831"/>
      <c r="AD41" s="832"/>
      <c r="AE41" s="29"/>
      <c r="AG41" s="9"/>
      <c r="AH41" s="20"/>
      <c r="AI41" s="20"/>
    </row>
    <row r="42" spans="2:41" ht="35.25" customHeight="1" x14ac:dyDescent="0.2">
      <c r="B42" s="4"/>
      <c r="C42" s="4"/>
      <c r="D42" s="827" t="s">
        <v>23</v>
      </c>
      <c r="E42" s="828"/>
      <c r="F42" s="828"/>
      <c r="G42" s="828"/>
      <c r="H42" s="942" t="s">
        <v>349</v>
      </c>
      <c r="I42" s="942"/>
      <c r="J42" s="942"/>
      <c r="K42" s="942"/>
      <c r="L42" s="942"/>
      <c r="M42" s="942"/>
      <c r="N42" s="942"/>
      <c r="O42" s="874"/>
      <c r="P42" s="827" t="s">
        <v>26</v>
      </c>
      <c r="Q42" s="828"/>
      <c r="R42" s="828"/>
      <c r="S42" s="828"/>
      <c r="T42" s="828"/>
      <c r="U42" s="831"/>
      <c r="V42" s="831"/>
      <c r="W42" s="831"/>
      <c r="X42" s="831"/>
      <c r="Y42" s="831"/>
      <c r="Z42" s="831"/>
      <c r="AA42" s="831"/>
      <c r="AB42" s="831"/>
      <c r="AC42" s="831"/>
      <c r="AD42" s="832"/>
      <c r="AE42" s="29"/>
      <c r="AG42" s="9"/>
      <c r="AH42" s="20"/>
      <c r="AI42" s="20"/>
    </row>
    <row r="43" spans="2:41" ht="18.75" customHeight="1" thickBot="1" x14ac:dyDescent="0.25">
      <c r="B43" s="4"/>
      <c r="C43" s="4"/>
      <c r="D43" s="833"/>
      <c r="E43" s="834"/>
      <c r="F43" s="834"/>
      <c r="G43" s="834"/>
      <c r="H43" s="943"/>
      <c r="I43" s="943"/>
      <c r="J43" s="943"/>
      <c r="K43" s="943"/>
      <c r="L43" s="943"/>
      <c r="M43" s="943"/>
      <c r="N43" s="943"/>
      <c r="O43" s="944"/>
      <c r="P43" s="833" t="s">
        <v>89</v>
      </c>
      <c r="Q43" s="834"/>
      <c r="R43" s="834"/>
      <c r="S43" s="834"/>
      <c r="T43" s="834"/>
      <c r="U43" s="841" t="s">
        <v>90</v>
      </c>
      <c r="V43" s="841"/>
      <c r="W43" s="841"/>
      <c r="X43" s="841"/>
      <c r="Y43" s="841"/>
      <c r="Z43" s="841"/>
      <c r="AA43" s="841"/>
      <c r="AB43" s="841"/>
      <c r="AC43" s="841"/>
      <c r="AD43" s="842"/>
      <c r="AE43" s="29"/>
      <c r="AG43" s="9"/>
      <c r="AH43" s="20"/>
      <c r="AI43" s="20"/>
    </row>
    <row r="44" spans="2:41" ht="15" customHeight="1" thickBot="1" x14ac:dyDescent="0.25">
      <c r="B44" s="4"/>
      <c r="C44" s="4"/>
      <c r="D44" s="931" t="s">
        <v>80</v>
      </c>
      <c r="E44" s="932"/>
      <c r="F44" s="932"/>
      <c r="G44" s="932"/>
      <c r="H44" s="932"/>
      <c r="I44" s="932"/>
      <c r="J44" s="932"/>
      <c r="K44" s="932"/>
      <c r="L44" s="932"/>
      <c r="M44" s="932"/>
      <c r="N44" s="932"/>
      <c r="O44" s="933"/>
      <c r="P44" s="928" t="s">
        <v>91</v>
      </c>
      <c r="Q44" s="929"/>
      <c r="R44" s="929"/>
      <c r="S44" s="929"/>
      <c r="T44" s="929"/>
      <c r="U44" s="929"/>
      <c r="V44" s="929"/>
      <c r="W44" s="929"/>
      <c r="X44" s="929"/>
      <c r="Y44" s="929"/>
      <c r="Z44" s="929"/>
      <c r="AA44" s="929"/>
      <c r="AB44" s="929"/>
      <c r="AC44" s="929"/>
      <c r="AD44" s="930"/>
      <c r="AE44" s="29"/>
      <c r="AG44" s="9"/>
      <c r="AH44" s="20"/>
      <c r="AI44" s="20"/>
    </row>
    <row r="45" spans="2:41" ht="27.75" customHeight="1" x14ac:dyDescent="0.2">
      <c r="B45" s="4"/>
      <c r="C45" s="4"/>
      <c r="D45" s="785" t="s">
        <v>92</v>
      </c>
      <c r="E45" s="786"/>
      <c r="F45" s="786"/>
      <c r="G45" s="787"/>
      <c r="H45" s="940" t="s">
        <v>93</v>
      </c>
      <c r="I45" s="941"/>
      <c r="J45" s="30" t="s">
        <v>94</v>
      </c>
      <c r="K45" s="31" t="s">
        <v>95</v>
      </c>
      <c r="L45" s="30"/>
      <c r="M45" s="31" t="s">
        <v>96</v>
      </c>
      <c r="N45" s="32"/>
      <c r="O45" s="32"/>
      <c r="P45" s="851" t="s">
        <v>97</v>
      </c>
      <c r="Q45" s="852"/>
      <c r="R45" s="852"/>
      <c r="S45" s="852"/>
      <c r="T45" s="853" t="s">
        <v>98</v>
      </c>
      <c r="U45" s="854"/>
      <c r="V45" s="854"/>
      <c r="W45" s="854"/>
      <c r="X45" s="854"/>
      <c r="Y45" s="854"/>
      <c r="Z45" s="854"/>
      <c r="AA45" s="854"/>
      <c r="AB45" s="854"/>
      <c r="AC45" s="854"/>
      <c r="AD45" s="855"/>
      <c r="AE45" s="29"/>
      <c r="AG45" s="9"/>
      <c r="AH45" s="20"/>
      <c r="AI45" s="20"/>
    </row>
    <row r="46" spans="2:41" ht="21.75" customHeight="1" x14ac:dyDescent="0.2">
      <c r="B46" s="4"/>
      <c r="C46" s="4"/>
      <c r="D46" s="846"/>
      <c r="E46" s="847"/>
      <c r="F46" s="847"/>
      <c r="G46" s="848"/>
      <c r="H46" s="938"/>
      <c r="I46" s="938"/>
      <c r="J46" s="938"/>
      <c r="K46" s="938"/>
      <c r="L46" s="938"/>
      <c r="M46" s="938"/>
      <c r="N46" s="938"/>
      <c r="O46" s="156"/>
      <c r="P46" s="829" t="s">
        <v>99</v>
      </c>
      <c r="Q46" s="830"/>
      <c r="R46" s="830"/>
      <c r="S46" s="830"/>
      <c r="T46" s="861" t="s">
        <v>100</v>
      </c>
      <c r="U46" s="861"/>
      <c r="V46" s="861"/>
      <c r="W46" s="34" t="s">
        <v>94</v>
      </c>
      <c r="X46" s="862" t="s">
        <v>101</v>
      </c>
      <c r="Y46" s="862"/>
      <c r="Z46" s="862"/>
      <c r="AA46" s="555"/>
      <c r="AB46" s="555"/>
      <c r="AC46" s="863"/>
      <c r="AD46" s="864"/>
      <c r="AE46" s="29"/>
      <c r="AG46" s="9"/>
      <c r="AH46" s="20"/>
      <c r="AI46" s="20"/>
    </row>
    <row r="47" spans="2:41" ht="27" customHeight="1" x14ac:dyDescent="0.2">
      <c r="B47" s="4"/>
      <c r="C47" s="4"/>
      <c r="D47" s="865" t="s">
        <v>102</v>
      </c>
      <c r="E47" s="866"/>
      <c r="F47" s="866"/>
      <c r="G47" s="867"/>
      <c r="H47" s="938"/>
      <c r="I47" s="938"/>
      <c r="J47" s="938"/>
      <c r="K47" s="938"/>
      <c r="L47" s="938"/>
      <c r="M47" s="938"/>
      <c r="N47" s="938"/>
      <c r="O47" s="856"/>
      <c r="P47" s="829"/>
      <c r="Q47" s="830"/>
      <c r="R47" s="830"/>
      <c r="S47" s="830"/>
      <c r="T47" s="862" t="s">
        <v>89</v>
      </c>
      <c r="U47" s="862"/>
      <c r="V47" s="862"/>
      <c r="W47" s="869" t="s">
        <v>94</v>
      </c>
      <c r="X47" s="862" t="s">
        <v>103</v>
      </c>
      <c r="Y47" s="862"/>
      <c r="Z47" s="862"/>
      <c r="AA47" s="558"/>
      <c r="AB47" s="558"/>
      <c r="AC47" s="870"/>
      <c r="AD47" s="871"/>
      <c r="AE47" s="29"/>
      <c r="AG47" s="9"/>
      <c r="AH47" s="20"/>
      <c r="AI47" s="20"/>
    </row>
    <row r="48" spans="2:41" ht="20.25" customHeight="1" x14ac:dyDescent="0.2">
      <c r="B48" s="4"/>
      <c r="C48" s="4"/>
      <c r="D48" s="829" t="s">
        <v>28</v>
      </c>
      <c r="E48" s="830"/>
      <c r="F48" s="830"/>
      <c r="G48" s="830"/>
      <c r="H48" s="939" t="s">
        <v>104</v>
      </c>
      <c r="I48" s="939"/>
      <c r="J48" s="939"/>
      <c r="K48" s="939"/>
      <c r="L48" s="939"/>
      <c r="M48" s="939"/>
      <c r="N48" s="939"/>
      <c r="O48" s="835"/>
      <c r="P48" s="829"/>
      <c r="Q48" s="830"/>
      <c r="R48" s="830"/>
      <c r="S48" s="830"/>
      <c r="T48" s="862"/>
      <c r="U48" s="862"/>
      <c r="V48" s="862"/>
      <c r="W48" s="869"/>
      <c r="X48" s="862"/>
      <c r="Y48" s="862"/>
      <c r="Z48" s="862"/>
      <c r="AA48" s="557"/>
      <c r="AB48" s="557"/>
      <c r="AC48" s="872"/>
      <c r="AD48" s="873"/>
      <c r="AE48" s="29"/>
      <c r="AG48" s="9"/>
      <c r="AH48" s="20"/>
      <c r="AI48" s="20"/>
    </row>
    <row r="49" spans="1:41" ht="13.5" customHeight="1" x14ac:dyDescent="0.2">
      <c r="B49" s="4"/>
      <c r="C49" s="4"/>
      <c r="D49" s="829" t="s">
        <v>27</v>
      </c>
      <c r="E49" s="830"/>
      <c r="F49" s="830"/>
      <c r="G49" s="830"/>
      <c r="H49" s="937" t="s">
        <v>1112</v>
      </c>
      <c r="I49" s="938"/>
      <c r="J49" s="938"/>
      <c r="K49" s="938"/>
      <c r="L49" s="938"/>
      <c r="M49" s="938"/>
      <c r="N49" s="938"/>
      <c r="O49" s="856"/>
      <c r="P49" s="829"/>
      <c r="Q49" s="830"/>
      <c r="R49" s="830"/>
      <c r="S49" s="830"/>
      <c r="T49" s="862" t="s">
        <v>105</v>
      </c>
      <c r="U49" s="862"/>
      <c r="V49" s="862"/>
      <c r="W49" s="869" t="s">
        <v>94</v>
      </c>
      <c r="X49" s="697" t="s">
        <v>553</v>
      </c>
      <c r="Y49" s="697"/>
      <c r="Z49" s="697"/>
      <c r="AA49" s="552"/>
      <c r="AB49" s="552"/>
      <c r="AC49" s="685" t="s">
        <v>94</v>
      </c>
      <c r="AD49" s="686"/>
      <c r="AE49" s="29"/>
      <c r="AG49" s="9"/>
      <c r="AH49" s="20"/>
      <c r="AI49" s="20"/>
    </row>
    <row r="50" spans="1:41" ht="12.75" customHeight="1" x14ac:dyDescent="0.2">
      <c r="B50" s="4"/>
      <c r="C50" s="4"/>
      <c r="D50" s="829" t="s">
        <v>106</v>
      </c>
      <c r="E50" s="830"/>
      <c r="F50" s="830"/>
      <c r="G50" s="830"/>
      <c r="H50" s="937"/>
      <c r="I50" s="938"/>
      <c r="J50" s="938"/>
      <c r="K50" s="938"/>
      <c r="L50" s="938"/>
      <c r="M50" s="938"/>
      <c r="N50" s="938"/>
      <c r="O50" s="856"/>
      <c r="P50" s="829"/>
      <c r="Q50" s="830"/>
      <c r="R50" s="830"/>
      <c r="S50" s="830"/>
      <c r="T50" s="862"/>
      <c r="U50" s="862"/>
      <c r="V50" s="862"/>
      <c r="W50" s="869"/>
      <c r="X50" s="697"/>
      <c r="Y50" s="697"/>
      <c r="Z50" s="697"/>
      <c r="AA50" s="552"/>
      <c r="AB50" s="552"/>
      <c r="AC50" s="685"/>
      <c r="AD50" s="686"/>
      <c r="AE50" s="29"/>
      <c r="AG50" s="9"/>
      <c r="AH50" s="20"/>
      <c r="AI50" s="20"/>
    </row>
    <row r="51" spans="1:41" ht="12.75" customHeight="1" thickBot="1" x14ac:dyDescent="0.25">
      <c r="B51" s="4"/>
      <c r="C51" s="4"/>
      <c r="D51" s="859" t="s">
        <v>107</v>
      </c>
      <c r="E51" s="860"/>
      <c r="F51" s="860"/>
      <c r="G51" s="860"/>
      <c r="H51" s="722" t="s">
        <v>402</v>
      </c>
      <c r="I51" s="705"/>
      <c r="J51" s="705"/>
      <c r="K51" s="705"/>
      <c r="L51" s="705"/>
      <c r="M51" s="705"/>
      <c r="N51" s="705"/>
      <c r="O51" s="717"/>
      <c r="P51" s="859"/>
      <c r="Q51" s="860"/>
      <c r="R51" s="860"/>
      <c r="S51" s="860"/>
      <c r="T51" s="881"/>
      <c r="U51" s="881"/>
      <c r="V51" s="881"/>
      <c r="W51" s="882"/>
      <c r="X51" s="707"/>
      <c r="Y51" s="707"/>
      <c r="Z51" s="707"/>
      <c r="AA51" s="553"/>
      <c r="AB51" s="553"/>
      <c r="AC51" s="703"/>
      <c r="AD51" s="704"/>
      <c r="AE51" s="29"/>
      <c r="AG51" s="9"/>
      <c r="AH51" s="20"/>
      <c r="AI51" s="20"/>
    </row>
    <row r="52" spans="1:41" ht="4.5" customHeight="1" thickBot="1" x14ac:dyDescent="0.25">
      <c r="B52" s="10"/>
      <c r="C52" s="35"/>
      <c r="D52" s="11"/>
      <c r="E52" s="12"/>
      <c r="F52" s="12"/>
      <c r="G52" s="12"/>
      <c r="H52" s="12"/>
      <c r="I52" s="12"/>
      <c r="J52" s="12"/>
      <c r="K52" s="12"/>
      <c r="L52" s="12"/>
      <c r="M52" s="12"/>
      <c r="N52" s="12"/>
      <c r="O52" s="12"/>
      <c r="P52" s="13"/>
      <c r="Q52" s="11"/>
      <c r="R52" s="23"/>
      <c r="S52" s="23"/>
      <c r="T52" s="23"/>
      <c r="U52" s="23"/>
      <c r="V52" s="23"/>
      <c r="W52" s="23"/>
      <c r="X52" s="23"/>
      <c r="Y52" s="23"/>
      <c r="Z52" s="23"/>
      <c r="AA52" s="23"/>
      <c r="AB52" s="23"/>
      <c r="AC52" s="23"/>
      <c r="AD52" s="35"/>
      <c r="AE52" s="36"/>
      <c r="AG52" s="9"/>
      <c r="AH52" s="19"/>
      <c r="AI52" s="19"/>
    </row>
    <row r="53" spans="1:41" ht="17.25" customHeight="1" x14ac:dyDescent="0.2">
      <c r="C53" s="7"/>
      <c r="D53" s="15"/>
      <c r="E53" s="20"/>
      <c r="F53" s="20"/>
      <c r="G53" s="20"/>
      <c r="H53" s="20"/>
      <c r="I53" s="20"/>
      <c r="J53" s="20"/>
      <c r="K53" s="20"/>
      <c r="L53" s="20"/>
      <c r="M53" s="20"/>
      <c r="N53" s="20"/>
      <c r="O53" s="20"/>
      <c r="P53" s="51"/>
      <c r="Q53" s="15"/>
      <c r="R53" s="16"/>
      <c r="S53" s="16"/>
      <c r="T53" s="16"/>
      <c r="U53" s="16"/>
      <c r="V53" s="16"/>
      <c r="W53" s="16"/>
      <c r="X53" s="16"/>
      <c r="Y53" s="16"/>
      <c r="Z53" s="16"/>
      <c r="AA53" s="16"/>
      <c r="AB53" s="16"/>
      <c r="AC53" s="16"/>
      <c r="AE53" s="20"/>
      <c r="AG53" s="9"/>
      <c r="AH53" s="19"/>
      <c r="AI53" s="19"/>
    </row>
    <row r="54" spans="1:41" ht="22.5" customHeight="1" x14ac:dyDescent="0.2">
      <c r="D54" s="15"/>
      <c r="E54" s="20"/>
      <c r="F54" s="20"/>
      <c r="G54" s="20"/>
      <c r="H54" s="20"/>
      <c r="I54" s="20"/>
      <c r="J54" s="20"/>
      <c r="K54" s="20"/>
      <c r="L54" s="20"/>
      <c r="M54" s="20"/>
      <c r="N54" s="20"/>
      <c r="O54" s="20"/>
      <c r="AD54" s="16"/>
      <c r="AF54" s="20"/>
      <c r="AH54" s="9"/>
      <c r="AI54" s="877"/>
      <c r="AJ54" s="877"/>
      <c r="AK54" s="877"/>
      <c r="AL54" s="877"/>
      <c r="AM54" s="877"/>
      <c r="AN54" s="877"/>
      <c r="AO54" s="877"/>
    </row>
    <row r="55" spans="1:41" ht="22.5" customHeight="1" x14ac:dyDescent="0.2">
      <c r="D55" s="15"/>
      <c r="E55" s="20"/>
      <c r="F55" s="20"/>
      <c r="G55" s="20"/>
      <c r="H55" s="20"/>
      <c r="I55" s="20"/>
      <c r="J55" s="20"/>
      <c r="K55" s="20"/>
      <c r="L55" s="20"/>
      <c r="M55" s="20"/>
      <c r="N55" s="20"/>
      <c r="O55" s="20"/>
      <c r="AD55" s="16"/>
      <c r="AF55" s="20"/>
      <c r="AH55" s="9"/>
      <c r="AI55" s="877"/>
      <c r="AJ55" s="877"/>
      <c r="AK55" s="877"/>
      <c r="AL55" s="877"/>
      <c r="AM55" s="877"/>
      <c r="AN55" s="877"/>
      <c r="AO55" s="877"/>
    </row>
    <row r="56" spans="1:41" ht="22.5" customHeight="1" x14ac:dyDescent="0.2">
      <c r="A56" s="7"/>
      <c r="D56" s="15"/>
      <c r="E56" s="20"/>
      <c r="F56" s="20"/>
      <c r="G56" s="20"/>
      <c r="H56" s="20"/>
      <c r="I56" s="20"/>
      <c r="J56" s="20"/>
      <c r="K56" s="20"/>
      <c r="L56" s="20"/>
      <c r="M56" s="20"/>
      <c r="N56" s="20"/>
      <c r="O56" s="20"/>
      <c r="AD56" s="16"/>
      <c r="AF56" s="20"/>
      <c r="AH56" s="9"/>
      <c r="AI56" s="19"/>
      <c r="AJ56" s="19"/>
      <c r="AK56" s="19"/>
      <c r="AL56" s="19"/>
      <c r="AM56" s="19"/>
      <c r="AN56" s="19"/>
      <c r="AO56" s="19"/>
    </row>
    <row r="57" spans="1:41" ht="22.5" customHeight="1" x14ac:dyDescent="0.2">
      <c r="D57" s="15"/>
      <c r="E57" s="20"/>
      <c r="F57" s="20"/>
      <c r="G57" s="20"/>
      <c r="H57" s="20"/>
      <c r="I57" s="20"/>
      <c r="J57" s="20"/>
      <c r="K57" s="20"/>
      <c r="L57" s="20"/>
      <c r="M57" s="20"/>
      <c r="N57" s="20"/>
      <c r="O57" s="20"/>
      <c r="AD57" s="16"/>
      <c r="AF57" s="20"/>
      <c r="AH57" s="9"/>
      <c r="AI57" s="877"/>
      <c r="AJ57" s="877"/>
      <c r="AK57" s="877"/>
      <c r="AL57" s="877"/>
      <c r="AM57" s="877"/>
      <c r="AN57" s="877"/>
      <c r="AO57" s="877"/>
    </row>
    <row r="58" spans="1:41" ht="22.5" customHeight="1" x14ac:dyDescent="0.2">
      <c r="D58" s="15"/>
      <c r="E58" s="20"/>
      <c r="F58" s="20"/>
      <c r="G58" s="20"/>
      <c r="H58" s="20"/>
      <c r="I58" s="20"/>
      <c r="J58" s="20"/>
      <c r="K58" s="20"/>
      <c r="L58" s="20"/>
      <c r="M58" s="20"/>
      <c r="N58" s="20"/>
      <c r="O58" s="20"/>
      <c r="Q58" s="15"/>
      <c r="R58" s="16"/>
      <c r="S58" s="16"/>
      <c r="T58" s="16"/>
      <c r="U58" s="16"/>
      <c r="V58" s="16"/>
      <c r="W58" s="16"/>
      <c r="X58" s="16"/>
      <c r="Y58" s="16"/>
      <c r="Z58" s="16"/>
      <c r="AA58" s="16"/>
      <c r="AB58" s="16"/>
      <c r="AC58" s="16"/>
      <c r="AD58" s="16"/>
    </row>
    <row r="59" spans="1:41" ht="22.5" customHeight="1" x14ac:dyDescent="0.2">
      <c r="D59" s="15"/>
      <c r="E59" s="20"/>
      <c r="F59" s="20"/>
      <c r="G59" s="20"/>
      <c r="H59" s="20"/>
      <c r="I59" s="20"/>
      <c r="J59" s="20"/>
      <c r="K59" s="20"/>
      <c r="L59" s="20"/>
      <c r="M59" s="20"/>
      <c r="N59" s="20"/>
      <c r="O59" s="20"/>
      <c r="Q59" s="15"/>
      <c r="R59" s="16"/>
      <c r="S59" s="16"/>
      <c r="T59" s="16"/>
      <c r="U59" s="16"/>
      <c r="V59" s="16"/>
      <c r="W59" s="16"/>
      <c r="X59" s="16"/>
      <c r="Y59" s="16"/>
      <c r="Z59" s="16"/>
      <c r="AA59" s="16"/>
      <c r="AB59" s="16"/>
      <c r="AC59" s="16"/>
      <c r="AD59" s="16"/>
    </row>
    <row r="60" spans="1:41" ht="22.5" customHeight="1" x14ac:dyDescent="0.2">
      <c r="D60" s="15"/>
      <c r="E60" s="20"/>
      <c r="F60" s="20"/>
      <c r="G60" s="20"/>
      <c r="H60" s="20"/>
      <c r="I60" s="20"/>
      <c r="J60" s="20"/>
      <c r="K60" s="20"/>
      <c r="L60" s="20"/>
      <c r="M60" s="20"/>
      <c r="N60" s="20"/>
      <c r="O60" s="20"/>
      <c r="Q60" s="15"/>
      <c r="R60" s="16"/>
      <c r="S60" s="16"/>
      <c r="T60" s="16"/>
      <c r="U60" s="16"/>
      <c r="V60" s="16"/>
      <c r="W60" s="16"/>
      <c r="X60" s="16"/>
      <c r="Y60" s="16"/>
      <c r="Z60" s="16"/>
      <c r="AA60" s="16"/>
      <c r="AB60" s="16"/>
      <c r="AC60" s="16"/>
      <c r="AD60" s="16"/>
    </row>
    <row r="61" spans="1:41" ht="22.5" customHeight="1" x14ac:dyDescent="0.2">
      <c r="D61" s="15"/>
      <c r="E61" s="20"/>
      <c r="F61" s="20"/>
      <c r="G61" s="20"/>
      <c r="H61" s="20"/>
      <c r="I61" s="20"/>
      <c r="J61" s="20"/>
      <c r="K61" s="20"/>
      <c r="L61" s="20"/>
      <c r="M61" s="20"/>
      <c r="N61" s="20"/>
      <c r="O61" s="20"/>
      <c r="Q61" s="15"/>
      <c r="R61" s="16"/>
      <c r="S61" s="16"/>
      <c r="T61" s="16"/>
      <c r="U61" s="16"/>
      <c r="V61" s="16"/>
      <c r="W61" s="16"/>
      <c r="X61" s="16"/>
      <c r="Y61" s="16"/>
      <c r="Z61" s="16"/>
      <c r="AA61" s="16"/>
      <c r="AB61" s="16"/>
      <c r="AC61" s="16"/>
      <c r="AD61" s="16"/>
    </row>
    <row r="62" spans="1:41" ht="22.5" customHeight="1" x14ac:dyDescent="0.2">
      <c r="D62" s="15"/>
      <c r="E62" s="20"/>
      <c r="F62" s="20"/>
      <c r="G62" s="20"/>
      <c r="H62" s="20"/>
      <c r="I62" s="20"/>
      <c r="J62" s="20"/>
      <c r="K62" s="20"/>
      <c r="L62" s="20"/>
      <c r="M62" s="20"/>
      <c r="N62" s="20"/>
      <c r="O62" s="20"/>
      <c r="Q62" s="15"/>
      <c r="R62" s="16"/>
      <c r="S62" s="16"/>
      <c r="T62" s="16"/>
      <c r="U62" s="16"/>
      <c r="V62" s="16"/>
      <c r="W62" s="16"/>
      <c r="X62" s="16"/>
      <c r="Y62" s="16"/>
      <c r="Z62" s="16"/>
      <c r="AA62" s="16"/>
      <c r="AB62" s="16"/>
      <c r="AC62" s="16"/>
      <c r="AD62" s="16"/>
    </row>
    <row r="63" spans="1:41" ht="22.5" customHeight="1" x14ac:dyDescent="0.2">
      <c r="D63" s="15"/>
      <c r="E63" s="20"/>
      <c r="F63" s="20"/>
      <c r="G63" s="20"/>
      <c r="H63" s="20"/>
      <c r="I63" s="20"/>
      <c r="J63" s="20"/>
      <c r="K63" s="20"/>
      <c r="L63" s="20"/>
      <c r="M63" s="20"/>
      <c r="N63" s="20"/>
      <c r="O63" s="20"/>
      <c r="Q63" s="15"/>
      <c r="R63" s="16"/>
      <c r="S63" s="16"/>
      <c r="T63" s="16"/>
      <c r="U63" s="16"/>
      <c r="V63" s="16"/>
      <c r="W63" s="16"/>
      <c r="X63" s="16"/>
      <c r="Y63" s="16"/>
      <c r="Z63" s="16"/>
      <c r="AA63" s="16"/>
      <c r="AB63" s="16"/>
      <c r="AC63" s="16"/>
      <c r="AD63" s="16"/>
    </row>
    <row r="64" spans="1:41" ht="22.5" customHeight="1" x14ac:dyDescent="0.2">
      <c r="D64" s="15"/>
      <c r="E64" s="20"/>
      <c r="F64" s="20"/>
      <c r="G64" s="20"/>
      <c r="H64" s="20"/>
      <c r="I64" s="20"/>
      <c r="J64" s="20"/>
      <c r="K64" s="20"/>
      <c r="L64" s="20"/>
      <c r="M64" s="20"/>
      <c r="N64" s="20"/>
      <c r="O64" s="20"/>
      <c r="Q64" s="15"/>
      <c r="R64" s="16"/>
      <c r="S64" s="16"/>
      <c r="T64" s="16"/>
      <c r="U64" s="16"/>
      <c r="V64" s="16"/>
      <c r="W64" s="16"/>
      <c r="X64" s="16"/>
      <c r="Y64" s="16"/>
      <c r="Z64" s="16"/>
      <c r="AA64" s="16"/>
      <c r="AB64" s="16"/>
      <c r="AC64" s="16"/>
      <c r="AD64" s="16"/>
    </row>
    <row r="65" spans="4:30" ht="22.5" customHeight="1" x14ac:dyDescent="0.2">
      <c r="D65" s="15"/>
      <c r="E65" s="20"/>
      <c r="F65" s="20"/>
      <c r="G65" s="20"/>
      <c r="H65" s="20"/>
      <c r="I65" s="20"/>
      <c r="J65" s="20"/>
      <c r="K65" s="20"/>
      <c r="L65" s="20"/>
      <c r="M65" s="20"/>
      <c r="N65" s="20"/>
      <c r="O65" s="20"/>
      <c r="Q65" s="15"/>
      <c r="R65" s="16"/>
      <c r="S65" s="16"/>
      <c r="T65" s="16"/>
      <c r="U65" s="16"/>
      <c r="V65" s="16"/>
      <c r="W65" s="16"/>
      <c r="X65" s="16"/>
      <c r="Y65" s="16"/>
      <c r="Z65" s="16"/>
      <c r="AA65" s="16"/>
      <c r="AB65" s="16"/>
      <c r="AC65" s="16"/>
      <c r="AD65" s="16"/>
    </row>
    <row r="66" spans="4:30" ht="22.5" customHeight="1" x14ac:dyDescent="0.2">
      <c r="D66" s="15"/>
      <c r="E66" s="20"/>
      <c r="F66" s="20"/>
      <c r="G66" s="20"/>
      <c r="H66" s="20"/>
      <c r="I66" s="20"/>
      <c r="J66" s="20"/>
      <c r="K66" s="20"/>
      <c r="L66" s="20"/>
      <c r="M66" s="20"/>
      <c r="N66" s="20"/>
      <c r="O66" s="20"/>
      <c r="Q66" s="15"/>
      <c r="R66" s="16"/>
      <c r="S66" s="16"/>
      <c r="T66" s="16"/>
      <c r="U66" s="16"/>
      <c r="V66" s="16"/>
      <c r="W66" s="16"/>
      <c r="X66" s="16"/>
      <c r="Y66" s="16"/>
      <c r="Z66" s="16"/>
      <c r="AA66" s="16"/>
      <c r="AB66" s="16"/>
      <c r="AC66" s="16"/>
      <c r="AD66" s="16"/>
    </row>
    <row r="67" spans="4:30" ht="22.5" customHeight="1" x14ac:dyDescent="0.2">
      <c r="D67" s="15"/>
      <c r="E67" s="20"/>
      <c r="F67" s="20"/>
      <c r="G67" s="20"/>
      <c r="H67" s="20"/>
      <c r="I67" s="20"/>
      <c r="J67" s="20"/>
      <c r="K67" s="20"/>
      <c r="L67" s="20"/>
      <c r="M67" s="20"/>
      <c r="N67" s="20"/>
      <c r="O67" s="20"/>
      <c r="Q67" s="15"/>
      <c r="R67" s="16"/>
      <c r="S67" s="16"/>
      <c r="T67" s="16"/>
      <c r="U67" s="16"/>
      <c r="V67" s="16"/>
      <c r="W67" s="16"/>
      <c r="X67" s="16"/>
      <c r="Y67" s="16"/>
      <c r="Z67" s="16"/>
      <c r="AA67" s="16"/>
      <c r="AB67" s="16"/>
      <c r="AC67" s="16"/>
      <c r="AD67" s="16"/>
    </row>
    <row r="68" spans="4:30" ht="22.5" customHeight="1" x14ac:dyDescent="0.2">
      <c r="D68" s="15"/>
      <c r="E68" s="20"/>
      <c r="F68" s="20"/>
      <c r="G68" s="20"/>
      <c r="H68" s="20"/>
      <c r="I68" s="20"/>
      <c r="J68" s="20"/>
      <c r="K68" s="20"/>
      <c r="L68" s="20"/>
      <c r="M68" s="20"/>
      <c r="N68" s="20"/>
      <c r="O68" s="20"/>
      <c r="Q68" s="15"/>
      <c r="R68" s="16"/>
      <c r="S68" s="16"/>
      <c r="T68" s="16"/>
      <c r="U68" s="16"/>
      <c r="V68" s="16"/>
      <c r="W68" s="16"/>
      <c r="X68" s="16"/>
      <c r="Y68" s="16"/>
      <c r="Z68" s="16"/>
      <c r="AA68" s="16"/>
      <c r="AB68" s="16"/>
      <c r="AC68" s="16"/>
      <c r="AD68" s="16"/>
    </row>
    <row r="69" spans="4:30" ht="22.5" customHeight="1" x14ac:dyDescent="0.2">
      <c r="D69" s="15"/>
      <c r="E69" s="20"/>
      <c r="F69" s="20"/>
      <c r="G69" s="20"/>
      <c r="H69" s="20"/>
      <c r="I69" s="20"/>
      <c r="J69" s="20"/>
      <c r="K69" s="20"/>
      <c r="L69" s="20"/>
      <c r="M69" s="20"/>
      <c r="N69" s="20"/>
      <c r="O69" s="20"/>
      <c r="Q69" s="15"/>
      <c r="R69" s="16"/>
      <c r="S69" s="16"/>
      <c r="T69" s="16"/>
      <c r="U69" s="16"/>
      <c r="V69" s="16"/>
      <c r="W69" s="16"/>
      <c r="X69" s="16"/>
      <c r="Y69" s="16"/>
      <c r="Z69" s="16"/>
      <c r="AA69" s="16"/>
      <c r="AB69" s="16"/>
      <c r="AC69" s="16"/>
      <c r="AD69" s="16"/>
    </row>
    <row r="70" spans="4:30" ht="22.5" customHeight="1" x14ac:dyDescent="0.2">
      <c r="D70" s="15"/>
      <c r="E70" s="20"/>
      <c r="F70" s="20"/>
      <c r="G70" s="20"/>
      <c r="H70" s="20"/>
      <c r="I70" s="20"/>
      <c r="J70" s="20"/>
      <c r="K70" s="20"/>
      <c r="L70" s="20"/>
      <c r="M70" s="20"/>
      <c r="N70" s="20"/>
      <c r="O70" s="20"/>
      <c r="Q70" s="15"/>
      <c r="R70" s="16"/>
      <c r="S70" s="16"/>
      <c r="T70" s="16"/>
      <c r="U70" s="16"/>
      <c r="V70" s="16"/>
      <c r="W70" s="16"/>
      <c r="X70" s="16"/>
      <c r="Y70" s="16"/>
      <c r="Z70" s="16"/>
      <c r="AA70" s="16"/>
      <c r="AB70" s="16"/>
      <c r="AC70" s="16"/>
      <c r="AD70" s="16"/>
    </row>
    <row r="71" spans="4:30" ht="22.5" customHeight="1" x14ac:dyDescent="0.2">
      <c r="D71" s="15"/>
      <c r="E71" s="20"/>
      <c r="F71" s="20"/>
      <c r="G71" s="20"/>
      <c r="H71" s="20"/>
      <c r="I71" s="20"/>
      <c r="J71" s="20"/>
      <c r="K71" s="20"/>
      <c r="L71" s="20"/>
      <c r="M71" s="20"/>
      <c r="N71" s="20"/>
      <c r="O71" s="20"/>
      <c r="Q71" s="15"/>
      <c r="R71" s="16"/>
      <c r="S71" s="16"/>
      <c r="T71" s="16"/>
      <c r="U71" s="16"/>
      <c r="V71" s="16"/>
      <c r="W71" s="16"/>
      <c r="X71" s="16"/>
      <c r="Y71" s="16"/>
      <c r="Z71" s="16"/>
      <c r="AA71" s="16"/>
      <c r="AB71" s="16"/>
      <c r="AC71" s="16"/>
      <c r="AD71" s="16"/>
    </row>
    <row r="72" spans="4:30" ht="22.5" customHeight="1" x14ac:dyDescent="0.2">
      <c r="D72" s="15"/>
      <c r="E72" s="20"/>
      <c r="F72" s="20"/>
      <c r="G72" s="20"/>
      <c r="H72" s="20"/>
      <c r="I72" s="20"/>
      <c r="J72" s="20"/>
      <c r="K72" s="20"/>
      <c r="L72" s="20"/>
      <c r="M72" s="20"/>
      <c r="N72" s="20"/>
      <c r="O72" s="20"/>
      <c r="Q72" s="15"/>
      <c r="R72" s="16"/>
      <c r="S72" s="16"/>
      <c r="T72" s="16"/>
      <c r="U72" s="16"/>
      <c r="V72" s="16"/>
      <c r="W72" s="16"/>
      <c r="X72" s="16"/>
      <c r="Y72" s="16"/>
      <c r="Z72" s="16"/>
      <c r="AA72" s="16"/>
      <c r="AB72" s="16"/>
      <c r="AC72" s="16"/>
      <c r="AD72" s="16"/>
    </row>
    <row r="73" spans="4:30" ht="22.5" customHeight="1" x14ac:dyDescent="0.2">
      <c r="D73" s="15"/>
      <c r="E73" s="20"/>
      <c r="F73" s="20"/>
      <c r="G73" s="20"/>
      <c r="H73" s="20"/>
      <c r="I73" s="20"/>
      <c r="J73" s="20"/>
      <c r="K73" s="20"/>
      <c r="L73" s="20"/>
      <c r="M73" s="20"/>
      <c r="N73" s="20"/>
      <c r="O73" s="20"/>
      <c r="Q73" s="15"/>
      <c r="R73" s="16"/>
      <c r="S73" s="16"/>
      <c r="T73" s="16"/>
      <c r="U73" s="16"/>
      <c r="V73" s="16"/>
      <c r="W73" s="16"/>
      <c r="X73" s="16"/>
      <c r="Y73" s="16"/>
      <c r="Z73" s="16"/>
      <c r="AA73" s="16"/>
      <c r="AB73" s="16"/>
      <c r="AC73" s="16"/>
      <c r="AD73" s="16"/>
    </row>
    <row r="74" spans="4:30" ht="22.5" customHeight="1" x14ac:dyDescent="0.2">
      <c r="D74" s="15"/>
      <c r="E74" s="20"/>
      <c r="F74" s="20"/>
      <c r="G74" s="20"/>
      <c r="H74" s="20"/>
      <c r="I74" s="20"/>
      <c r="J74" s="20"/>
      <c r="K74" s="20"/>
      <c r="L74" s="20"/>
      <c r="M74" s="20"/>
      <c r="N74" s="20"/>
      <c r="O74" s="20"/>
      <c r="Q74" s="15"/>
      <c r="R74" s="16"/>
      <c r="S74" s="16"/>
      <c r="T74" s="16"/>
      <c r="U74" s="16"/>
      <c r="V74" s="16"/>
      <c r="W74" s="16"/>
      <c r="X74" s="16"/>
      <c r="Y74" s="16"/>
      <c r="Z74" s="16"/>
      <c r="AA74" s="16"/>
      <c r="AB74" s="16"/>
      <c r="AC74" s="16"/>
      <c r="AD74" s="16"/>
    </row>
    <row r="75" spans="4:30" ht="22.5" customHeight="1" x14ac:dyDescent="0.2">
      <c r="D75" s="15"/>
      <c r="E75" s="20"/>
      <c r="F75" s="20"/>
      <c r="G75" s="20"/>
      <c r="H75" s="20"/>
      <c r="I75" s="20"/>
      <c r="J75" s="20"/>
      <c r="K75" s="20"/>
      <c r="L75" s="20"/>
      <c r="M75" s="20"/>
      <c r="N75" s="20"/>
      <c r="O75" s="20"/>
      <c r="Q75" s="15"/>
      <c r="R75" s="16"/>
      <c r="S75" s="16"/>
      <c r="T75" s="16"/>
      <c r="U75" s="16"/>
      <c r="V75" s="16"/>
      <c r="W75" s="16"/>
      <c r="X75" s="16"/>
      <c r="Y75" s="16"/>
      <c r="Z75" s="16"/>
      <c r="AA75" s="16"/>
      <c r="AB75" s="16"/>
      <c r="AC75" s="16"/>
      <c r="AD75" s="16"/>
    </row>
    <row r="76" spans="4:30" ht="22.5" customHeight="1" x14ac:dyDescent="0.2">
      <c r="D76" s="15"/>
      <c r="E76" s="20"/>
      <c r="F76" s="20"/>
      <c r="G76" s="20"/>
      <c r="H76" s="20"/>
      <c r="I76" s="20"/>
      <c r="J76" s="20"/>
      <c r="K76" s="20"/>
      <c r="L76" s="20"/>
      <c r="M76" s="20"/>
      <c r="N76" s="20"/>
      <c r="O76" s="20"/>
      <c r="Q76" s="15"/>
      <c r="R76" s="16"/>
      <c r="S76" s="16"/>
      <c r="T76" s="16"/>
      <c r="U76" s="16"/>
      <c r="V76" s="16"/>
      <c r="W76" s="16"/>
      <c r="X76" s="16"/>
      <c r="Y76" s="16"/>
      <c r="Z76" s="16"/>
      <c r="AA76" s="16"/>
      <c r="AB76" s="16"/>
      <c r="AC76" s="16"/>
      <c r="AD76" s="16"/>
    </row>
    <row r="77" spans="4:30" x14ac:dyDescent="0.2">
      <c r="D77" s="15"/>
      <c r="E77" s="20"/>
      <c r="F77" s="20"/>
      <c r="G77" s="20"/>
      <c r="H77" s="20"/>
      <c r="I77" s="20"/>
      <c r="J77" s="20"/>
      <c r="K77" s="20"/>
      <c r="L77" s="20"/>
      <c r="M77" s="20"/>
      <c r="N77" s="20"/>
      <c r="O77" s="20"/>
      <c r="Q77" s="15"/>
      <c r="R77" s="16"/>
      <c r="S77" s="16"/>
      <c r="T77" s="16"/>
      <c r="U77" s="16"/>
      <c r="V77" s="16"/>
      <c r="W77" s="16"/>
      <c r="X77" s="16"/>
      <c r="Y77" s="16"/>
      <c r="Z77" s="16"/>
      <c r="AA77" s="16"/>
      <c r="AB77" s="16"/>
      <c r="AC77" s="16"/>
      <c r="AD77" s="16"/>
    </row>
    <row r="78" spans="4:30" x14ac:dyDescent="0.2">
      <c r="D78" s="15"/>
      <c r="E78" s="20"/>
      <c r="F78" s="20"/>
      <c r="G78" s="20"/>
      <c r="H78" s="20"/>
      <c r="I78" s="20"/>
      <c r="J78" s="20"/>
      <c r="K78" s="20"/>
      <c r="L78" s="20"/>
      <c r="M78" s="20"/>
      <c r="N78" s="20"/>
      <c r="O78" s="20"/>
      <c r="P78" s="17"/>
      <c r="Q78" s="15"/>
      <c r="R78" s="16"/>
      <c r="S78" s="16"/>
      <c r="T78" s="16"/>
      <c r="U78" s="16"/>
      <c r="V78" s="16"/>
      <c r="W78" s="16"/>
      <c r="X78" s="16"/>
      <c r="Y78" s="16"/>
      <c r="Z78" s="16"/>
      <c r="AA78" s="16"/>
      <c r="AB78" s="16"/>
      <c r="AC78" s="16"/>
      <c r="AD78" s="16"/>
    </row>
    <row r="79" spans="4:30" x14ac:dyDescent="0.2">
      <c r="D79" s="15"/>
      <c r="E79" s="20"/>
      <c r="F79" s="20"/>
      <c r="G79" s="20"/>
      <c r="H79" s="20"/>
      <c r="I79" s="20"/>
      <c r="J79" s="20"/>
      <c r="K79" s="20"/>
      <c r="L79" s="20"/>
      <c r="M79" s="20"/>
      <c r="N79" s="20"/>
      <c r="O79" s="20"/>
      <c r="Q79" s="15"/>
      <c r="R79" s="16"/>
      <c r="S79" s="16"/>
      <c r="T79" s="16"/>
      <c r="U79" s="16"/>
      <c r="V79" s="16"/>
      <c r="W79" s="16"/>
      <c r="X79" s="16"/>
      <c r="Y79" s="16"/>
      <c r="Z79" s="16"/>
      <c r="AA79" s="16"/>
      <c r="AB79" s="16"/>
      <c r="AC79" s="16"/>
      <c r="AD79" s="16"/>
    </row>
    <row r="80" spans="4:30" x14ac:dyDescent="0.2">
      <c r="D80" s="15"/>
      <c r="E80" s="20"/>
      <c r="F80" s="20"/>
      <c r="G80" s="20"/>
      <c r="H80" s="20"/>
      <c r="I80" s="20"/>
      <c r="J80" s="20"/>
      <c r="K80" s="20"/>
      <c r="L80" s="20"/>
      <c r="M80" s="20"/>
      <c r="N80" s="20"/>
      <c r="O80" s="20"/>
      <c r="Q80" s="15"/>
      <c r="R80" s="16"/>
      <c r="S80" s="16"/>
      <c r="T80" s="16"/>
      <c r="U80" s="16"/>
      <c r="V80" s="16"/>
      <c r="W80" s="16"/>
      <c r="X80" s="16"/>
      <c r="Y80" s="16"/>
      <c r="Z80" s="16"/>
      <c r="AA80" s="16"/>
      <c r="AB80" s="16"/>
      <c r="AC80" s="16"/>
      <c r="AD80" s="16"/>
    </row>
    <row r="81" spans="4:30" x14ac:dyDescent="0.2">
      <c r="D81" s="15"/>
      <c r="E81" s="20"/>
      <c r="F81" s="20"/>
      <c r="G81" s="20"/>
      <c r="H81" s="20"/>
      <c r="I81" s="20"/>
      <c r="J81" s="20"/>
      <c r="K81" s="20"/>
      <c r="L81" s="20"/>
      <c r="M81" s="20"/>
      <c r="N81" s="20"/>
      <c r="O81" s="20"/>
      <c r="Q81" s="15"/>
      <c r="R81" s="16"/>
      <c r="S81" s="16"/>
      <c r="T81" s="16"/>
      <c r="U81" s="16"/>
      <c r="V81" s="16"/>
      <c r="W81" s="16"/>
      <c r="X81" s="16"/>
      <c r="Y81" s="16"/>
      <c r="Z81" s="16"/>
      <c r="AA81" s="16"/>
      <c r="AB81" s="16"/>
      <c r="AC81" s="16"/>
      <c r="AD81" s="16"/>
    </row>
    <row r="82" spans="4:30" x14ac:dyDescent="0.2">
      <c r="D82" s="15"/>
      <c r="E82" s="20"/>
      <c r="F82" s="20"/>
      <c r="G82" s="20"/>
      <c r="H82" s="20"/>
      <c r="I82" s="20"/>
      <c r="J82" s="20"/>
      <c r="K82" s="20"/>
      <c r="L82" s="20"/>
      <c r="M82" s="20"/>
      <c r="N82" s="20"/>
      <c r="O82" s="20"/>
      <c r="Q82" s="15"/>
      <c r="R82" s="16"/>
      <c r="S82" s="16"/>
      <c r="T82" s="16"/>
      <c r="U82" s="16"/>
      <c r="V82" s="16"/>
      <c r="W82" s="16"/>
      <c r="X82" s="16"/>
      <c r="Y82" s="16"/>
      <c r="Z82" s="16"/>
      <c r="AA82" s="16"/>
      <c r="AB82" s="16"/>
      <c r="AC82" s="16"/>
      <c r="AD82" s="16"/>
    </row>
    <row r="83" spans="4:30" x14ac:dyDescent="0.2">
      <c r="D83" s="15"/>
      <c r="E83" s="20"/>
      <c r="F83" s="20"/>
      <c r="G83" s="20"/>
      <c r="H83" s="20"/>
      <c r="I83" s="20"/>
      <c r="J83" s="20"/>
      <c r="K83" s="20"/>
      <c r="L83" s="20"/>
      <c r="M83" s="20"/>
      <c r="N83" s="20"/>
      <c r="O83" s="20"/>
      <c r="P83" s="17"/>
      <c r="Q83" s="15"/>
      <c r="R83" s="16"/>
      <c r="S83" s="16"/>
      <c r="T83" s="16"/>
      <c r="U83" s="16"/>
      <c r="V83" s="16"/>
      <c r="W83" s="16"/>
      <c r="X83" s="16"/>
      <c r="Y83" s="16"/>
      <c r="Z83" s="16"/>
      <c r="AA83" s="16"/>
      <c r="AB83" s="16"/>
      <c r="AC83" s="16"/>
      <c r="AD83" s="16"/>
    </row>
    <row r="84" spans="4:30" x14ac:dyDescent="0.2">
      <c r="D84" s="15"/>
      <c r="E84" s="20"/>
      <c r="F84" s="20"/>
      <c r="G84" s="20"/>
      <c r="H84" s="20"/>
      <c r="I84" s="20"/>
      <c r="J84" s="20"/>
      <c r="K84" s="20"/>
      <c r="L84" s="20"/>
      <c r="M84" s="20"/>
      <c r="N84" s="20"/>
      <c r="O84" s="20"/>
      <c r="Q84" s="15"/>
      <c r="R84" s="16"/>
      <c r="S84" s="16"/>
      <c r="T84" s="16"/>
      <c r="U84" s="16"/>
      <c r="V84" s="16"/>
      <c r="W84" s="16"/>
      <c r="X84" s="16"/>
      <c r="Y84" s="16"/>
      <c r="Z84" s="16"/>
      <c r="AA84" s="16"/>
      <c r="AB84" s="16"/>
      <c r="AC84" s="16"/>
      <c r="AD84" s="16"/>
    </row>
  </sheetData>
  <sheetProtection algorithmName="SHA-512" hashValue="qdTNklgta1oua6WOf2wIX5va5YmxPwtyV/sKX4/izPQiEP0G5LkErV+kiYd2T1ZzRGBVr8Vp1+Tr+J3yfIxg9g==" saltValue="0qeREBcl92AWQZpH5sXWTQ==" spinCount="100000" sheet="1" objects="1" scenarios="1"/>
  <customSheetViews>
    <customSheetView guid="{9C949C4D-EB11-4549-99F8-6A6E19FEDD35}" scale="93" showGridLines="0" topLeftCell="J19">
      <selection activeCell="X32" sqref="X32"/>
      <pageMargins left="0.5" right="0.3" top="1.04" bottom="0.39" header="0.31496062992125984" footer="0.31496062992125984"/>
      <pageSetup paperSize="9" scale="80" orientation="portrait" r:id="rId1"/>
      <headerFooter alignWithMargins="0"/>
    </customSheetView>
    <customSheetView guid="{B4BD0B13-0F90-4B98-B77F-542E51A48189}" scale="93" showGridLines="0" topLeftCell="J19">
      <selection activeCell="X32" sqref="X32"/>
      <pageMargins left="0.5" right="0.3" top="1.04" bottom="0.39" header="0.31496062992125984" footer="0.31496062992125984"/>
      <pageSetup paperSize="9" scale="80" orientation="portrait" r:id="rId2"/>
      <headerFooter alignWithMargins="0"/>
    </customSheetView>
    <customSheetView guid="{1132D6BB-BD35-469F-BF41-A86B335BD97B}" scale="93" showGridLines="0" topLeftCell="J19">
      <selection activeCell="X32" sqref="X32"/>
      <pageMargins left="0.5" right="0.3" top="1.04" bottom="0.39" header="0.31496062992125984" footer="0.31496062992125984"/>
      <pageSetup paperSize="9" scale="80" orientation="portrait" r:id="rId3"/>
      <headerFooter alignWithMargins="0"/>
    </customSheetView>
    <customSheetView guid="{A5C6589E-C55F-4BEC-9ECE-919FCABF52F8}" scale="93" showGridLines="0" topLeftCell="J19">
      <selection activeCell="X32" sqref="X32"/>
      <pageMargins left="0.5" right="0.3" top="1.04" bottom="0.39" header="0.31496062992125984" footer="0.31496062992125984"/>
      <pageSetup paperSize="9" scale="80" orientation="portrait" r:id="rId4"/>
      <headerFooter alignWithMargins="0"/>
    </customSheetView>
    <customSheetView guid="{01A85145-F11B-4D07-813B-8A8758CDD710}" scale="93" showGridLines="0" topLeftCell="J19">
      <selection activeCell="X32" sqref="X32"/>
      <pageMargins left="0.5" right="0.3" top="1.04" bottom="0.39" header="0.31496062992125984" footer="0.31496062992125984"/>
      <pageSetup paperSize="9" scale="80" orientation="portrait" r:id="rId5"/>
      <headerFooter alignWithMargins="0"/>
    </customSheetView>
    <customSheetView guid="{4F27A6F2-707D-47B2-BF4A-F027B75A33FC}" scale="93" showGridLines="0" topLeftCell="J19">
      <selection activeCell="X32" sqref="X32"/>
      <pageMargins left="0.5" right="0.3" top="1.04" bottom="0.39" header="0.31496062992125984" footer="0.31496062992125984"/>
      <pageSetup paperSize="9" scale="80" orientation="portrait" r:id="rId6"/>
      <headerFooter alignWithMargins="0"/>
    </customSheetView>
    <customSheetView guid="{F4F98609-4C61-4A0E-851B-59BEC64AAB9F}" scale="87" showGridLines="0" topLeftCell="A19">
      <selection activeCell="S22" sqref="S22:AD28"/>
      <pageMargins left="0.5" right="0.3" top="1.04" bottom="0.39" header="0.31496062992125984" footer="0.31496062992125984"/>
      <pageSetup paperSize="9" scale="80" orientation="portrait" r:id="rId7"/>
      <headerFooter alignWithMargins="0"/>
    </customSheetView>
    <customSheetView guid="{8381FC96-6810-4EAA-ACD8-B607E0FD2281}" scale="87" showGridLines="0">
      <selection activeCell="S22" sqref="S22:AD28"/>
      <pageMargins left="0.5" right="0.3" top="1.04" bottom="0.39" header="0.31496062992125984" footer="0.31496062992125984"/>
      <pageSetup paperSize="9" scale="80" orientation="portrait" r:id="rId8"/>
      <headerFooter alignWithMargins="0"/>
    </customSheetView>
    <customSheetView guid="{7315456F-420E-439E-9602-F32EDF9D3E94}" scale="87" showGridLines="0">
      <selection activeCell="S22" sqref="S22:AD28"/>
      <pageMargins left="0.5" right="0.3" top="1.04" bottom="0.39" header="0.31496062992125984" footer="0.31496062992125984"/>
      <pageSetup paperSize="9" scale="80" orientation="portrait" r:id="rId9"/>
      <headerFooter alignWithMargins="0"/>
    </customSheetView>
    <customSheetView guid="{216CB5F9-6788-4A70-880A-08553118F167}" showGridLines="0" topLeftCell="A21">
      <pageMargins left="0.5" right="0.3" top="1.04" bottom="0.39" header="0.31496062992125984" footer="0.31496062992125984"/>
      <pageSetup paperSize="9" scale="80" orientation="portrait" r:id="rId10"/>
      <headerFooter alignWithMargins="0"/>
    </customSheetView>
    <customSheetView guid="{B0451CD7-59C4-4E11-B7C2-BC13CF4127A6}" showGridLines="0" topLeftCell="A21">
      <pageMargins left="0.5" right="0.3" top="1.04" bottom="0.39" header="0.31496062992125984" footer="0.31496062992125984"/>
      <pageSetup paperSize="9" scale="80" orientation="portrait" r:id="rId11"/>
      <headerFooter alignWithMargins="0"/>
    </customSheetView>
    <customSheetView guid="{7A5BCE0F-1F1B-4E52-9652-01329CBCC77F}" showGridLines="0" topLeftCell="A21">
      <pageMargins left="0.5" right="0.3" top="1.04" bottom="0.39" header="0.31496062992125984" footer="0.31496062992125984"/>
      <pageSetup paperSize="9" scale="80" orientation="portrait" r:id="rId12"/>
      <headerFooter alignWithMargins="0"/>
    </customSheetView>
    <customSheetView guid="{62DF5315-3D99-4C8E-BAEC-100B3280B10D}" showGridLines="0" topLeftCell="A21">
      <pageMargins left="0.5" right="0.3" top="1.04" bottom="0.39" header="0.31496062992125984" footer="0.31496062992125984"/>
      <pageSetup paperSize="9" scale="80" orientation="portrait" r:id="rId13"/>
      <headerFooter alignWithMargins="0"/>
    </customSheetView>
    <customSheetView guid="{CAC1BF5B-64DA-4E65-B9F3-F58AF1593EA5}" showGridLines="0" topLeftCell="A21">
      <pageMargins left="0.5" right="0.3" top="1.04" bottom="0.39" header="0.31496062992125984" footer="0.31496062992125984"/>
      <pageSetup paperSize="9" scale="80" orientation="portrait" r:id="rId14"/>
      <headerFooter alignWithMargins="0"/>
    </customSheetView>
    <customSheetView guid="{E4188361-4B87-4969-89CB-DD6AB944FA81}" showGridLines="0" topLeftCell="A21">
      <pageMargins left="0.5" right="0.3" top="1.04" bottom="0.39" header="0.31496062992125984" footer="0.31496062992125984"/>
      <pageSetup paperSize="9" scale="80" orientation="portrait" r:id="rId15"/>
      <headerFooter alignWithMargins="0"/>
    </customSheetView>
    <customSheetView guid="{0001DF65-3B0F-497C-ACF5-D49EC607FD88}" showGridLines="0" topLeftCell="A21">
      <pageMargins left="0.5" right="0.3" top="1.04" bottom="0.39" header="0.31496062992125984" footer="0.31496062992125984"/>
      <pageSetup paperSize="9" scale="80" orientation="portrait" r:id="rId16"/>
      <headerFooter alignWithMargins="0"/>
    </customSheetView>
    <customSheetView guid="{39DA2FDD-4E3D-481D-A336-9D29DBC11B08}" scale="115" showGridLines="0">
      <selection activeCell="G9" sqref="G9:AD10"/>
      <pageMargins left="0.5" right="0.3" top="1.04" bottom="0.39" header="0.31496062992125984" footer="0.31496062992125984"/>
      <pageSetup paperSize="9" scale="80" orientation="portrait" r:id="rId17"/>
      <headerFooter alignWithMargins="0"/>
    </customSheetView>
    <customSheetView guid="{95329FFD-9B66-4A76-A861-4EF913CB9438}" scale="115" showGridLines="0">
      <selection activeCell="G9" sqref="G9:AD10"/>
      <pageMargins left="0.5" right="0.3" top="1.04" bottom="0.39" header="0.31496062992125984" footer="0.31496062992125984"/>
      <pageSetup paperSize="9" scale="80" orientation="portrait" r:id="rId18"/>
      <headerFooter alignWithMargins="0"/>
    </customSheetView>
    <customSheetView guid="{F7DB7EE5-42A9-41B9-A823-ADC3C22C28DE}" scale="115" showGridLines="0">
      <selection activeCell="G9" sqref="G9:AD10"/>
      <pageMargins left="0.5" right="0.3" top="1.04" bottom="0.39" header="0.31496062992125984" footer="0.31496062992125984"/>
      <pageSetup paperSize="9" scale="80" orientation="portrait" r:id="rId19"/>
      <headerFooter alignWithMargins="0"/>
    </customSheetView>
    <customSheetView guid="{187695E8-F439-4E8B-9390-62D53A41785B}" scale="115" showGridLines="0">
      <selection activeCell="G9" sqref="G9:AD10"/>
      <pageMargins left="0.5" right="0.3" top="1.04" bottom="0.39" header="0.31496062992125984" footer="0.31496062992125984"/>
      <pageSetup paperSize="9" scale="80" orientation="portrait" r:id="rId20"/>
      <headerFooter alignWithMargins="0"/>
    </customSheetView>
    <customSheetView guid="{C3D58349-1F04-4F6C-B93C-BB0D41DB41D6}" scale="87" showGridLines="0">
      <selection activeCell="S22" sqref="S22:AD28"/>
      <pageMargins left="0.5" right="0.3" top="1.04" bottom="0.39" header="0.31496062992125984" footer="0.31496062992125984"/>
      <pageSetup paperSize="9" scale="80" orientation="portrait" r:id="rId21"/>
      <headerFooter alignWithMargins="0"/>
    </customSheetView>
    <customSheetView guid="{71206789-1A95-4243-B1E4-204F0D4BB0C1}" scale="87" showGridLines="0">
      <selection activeCell="S22" sqref="S22:AD28"/>
      <pageMargins left="0.5" right="0.3" top="1.04" bottom="0.39" header="0.31496062992125984" footer="0.31496062992125984"/>
      <pageSetup paperSize="9" scale="80" orientation="portrait" r:id="rId22"/>
      <headerFooter alignWithMargins="0"/>
    </customSheetView>
    <customSheetView guid="{DAB8803B-91D8-4FA1-8E83-BA8E4F51ECEF}" scale="87" showGridLines="0" topLeftCell="A19">
      <selection activeCell="S22" sqref="S22:AD28"/>
      <pageMargins left="0.5" right="0.3" top="1.04" bottom="0.39" header="0.31496062992125984" footer="0.31496062992125984"/>
      <pageSetup paperSize="9" scale="80" orientation="portrait" r:id="rId23"/>
      <headerFooter alignWithMargins="0"/>
    </customSheetView>
    <customSheetView guid="{4B06A440-0745-43CE-8047-97DB98249CF6}" scale="93" showGridLines="0" topLeftCell="J19">
      <selection activeCell="X32" sqref="X32"/>
      <pageMargins left="0.5" right="0.3" top="1.04" bottom="0.39" header="0.31496062992125984" footer="0.31496062992125984"/>
      <pageSetup paperSize="9" scale="80" orientation="portrait" r:id="rId24"/>
      <headerFooter alignWithMargins="0"/>
    </customSheetView>
    <customSheetView guid="{201C1097-0C3C-4AFA-814C-99E885BB3BA9}" scale="93" showGridLines="0" topLeftCell="J19">
      <selection activeCell="X32" sqref="X32"/>
      <pageMargins left="0.5" right="0.3" top="1.04" bottom="0.39" header="0.31496062992125984" footer="0.31496062992125984"/>
      <pageSetup paperSize="9" scale="80" orientation="portrait" r:id="rId25"/>
      <headerFooter alignWithMargins="0"/>
    </customSheetView>
    <customSheetView guid="{44F0F931-FF8F-4146-9628-099A7B02EE59}" scale="93" showGridLines="0" topLeftCell="J19">
      <selection activeCell="X32" sqref="X32"/>
      <pageMargins left="0.5" right="0.3" top="1.04" bottom="0.39" header="0.31496062992125984" footer="0.31496062992125984"/>
      <pageSetup paperSize="9" scale="80" orientation="portrait" r:id="rId26"/>
      <headerFooter alignWithMargins="0"/>
    </customSheetView>
    <customSheetView guid="{DE4F901A-4159-44A8-9F61-37E29931259E}" scale="93" showGridLines="0" topLeftCell="J19">
      <selection activeCell="X32" sqref="X32"/>
      <pageMargins left="0.5" right="0.3" top="1.04" bottom="0.39" header="0.31496062992125984" footer="0.31496062992125984"/>
      <pageSetup paperSize="9" scale="80" orientation="portrait" r:id="rId27"/>
      <headerFooter alignWithMargins="0"/>
    </customSheetView>
    <customSheetView guid="{11E60353-53A2-40FD-8DD1-6654D3943E00}" scale="93" showGridLines="0" topLeftCell="J19">
      <selection activeCell="X32" sqref="X32"/>
      <pageMargins left="0.5" right="0.3" top="1.04" bottom="0.39" header="0.31496062992125984" footer="0.31496062992125984"/>
      <pageSetup paperSize="9" scale="80" orientation="portrait" r:id="rId28"/>
      <headerFooter alignWithMargins="0"/>
    </customSheetView>
    <customSheetView guid="{D405E5B0-829D-4CFF-BABC-C1974EED185D}" scale="93" showGridLines="0" topLeftCell="J19">
      <selection activeCell="X32" sqref="X32"/>
      <pageMargins left="0.5" right="0.3" top="1.04" bottom="0.39" header="0.31496062992125984" footer="0.31496062992125984"/>
      <pageSetup paperSize="9" scale="80" orientation="portrait" r:id="rId29"/>
      <headerFooter alignWithMargins="0"/>
    </customSheetView>
  </customSheetViews>
  <mergeCells count="73">
    <mergeCell ref="D38:G38"/>
    <mergeCell ref="D9:F10"/>
    <mergeCell ref="G9:AD10"/>
    <mergeCell ref="S12:AD12"/>
    <mergeCell ref="H40:O40"/>
    <mergeCell ref="D40:G40"/>
    <mergeCell ref="P39:T39"/>
    <mergeCell ref="U39:AD39"/>
    <mergeCell ref="H39:O39"/>
    <mergeCell ref="D39:G39"/>
    <mergeCell ref="D37:O37"/>
    <mergeCell ref="H38:O38"/>
    <mergeCell ref="P37:AD37"/>
    <mergeCell ref="P38:T38"/>
    <mergeCell ref="U38:AD38"/>
    <mergeCell ref="E35:F35"/>
    <mergeCell ref="H3:Q3"/>
    <mergeCell ref="H4:Q4"/>
    <mergeCell ref="H5:Q5"/>
    <mergeCell ref="D7:AD7"/>
    <mergeCell ref="D8:F8"/>
    <mergeCell ref="G8:Q8"/>
    <mergeCell ref="R8:S8"/>
    <mergeCell ref="T8:U8"/>
    <mergeCell ref="V8:W8"/>
    <mergeCell ref="X8:AD8"/>
    <mergeCell ref="H41:O41"/>
    <mergeCell ref="P41:T41"/>
    <mergeCell ref="D42:G43"/>
    <mergeCell ref="H42:O43"/>
    <mergeCell ref="P42:T42"/>
    <mergeCell ref="P43:T43"/>
    <mergeCell ref="D41:G41"/>
    <mergeCell ref="D44:O44"/>
    <mergeCell ref="P44:AD44"/>
    <mergeCell ref="D45:G46"/>
    <mergeCell ref="H45:I45"/>
    <mergeCell ref="P45:S45"/>
    <mergeCell ref="T45:AD45"/>
    <mergeCell ref="H46:N46"/>
    <mergeCell ref="P46:S51"/>
    <mergeCell ref="T46:V46"/>
    <mergeCell ref="X46:Z46"/>
    <mergeCell ref="AC46:AD46"/>
    <mergeCell ref="D47:G47"/>
    <mergeCell ref="H47:O47"/>
    <mergeCell ref="T47:V48"/>
    <mergeCell ref="W47:W48"/>
    <mergeCell ref="D51:G51"/>
    <mergeCell ref="AI55:AO55"/>
    <mergeCell ref="AI57:AO57"/>
    <mergeCell ref="AC47:AD48"/>
    <mergeCell ref="X49:Z51"/>
    <mergeCell ref="AC49:AD51"/>
    <mergeCell ref="X47:Z48"/>
    <mergeCell ref="S22:AD28"/>
    <mergeCell ref="S21:AD21"/>
    <mergeCell ref="S13:AD20"/>
    <mergeCell ref="AI54:AO54"/>
    <mergeCell ref="P40:T40"/>
    <mergeCell ref="U40:AD40"/>
    <mergeCell ref="W49:W51"/>
    <mergeCell ref="U41:AD41"/>
    <mergeCell ref="U42:AD42"/>
    <mergeCell ref="U43:AD43"/>
    <mergeCell ref="H51:O51"/>
    <mergeCell ref="T49:V51"/>
    <mergeCell ref="D48:G48"/>
    <mergeCell ref="H48:O48"/>
    <mergeCell ref="D49:G49"/>
    <mergeCell ref="H49:O49"/>
    <mergeCell ref="D50:G50"/>
    <mergeCell ref="H50:O50"/>
  </mergeCells>
  <phoneticPr fontId="0" type="noConversion"/>
  <pageMargins left="0.5" right="0.3" top="1.04" bottom="0.39" header="0.31496062992125984" footer="0.31496062992125984"/>
  <pageSetup paperSize="9" scale="80" orientation="portrait" r:id="rId30"/>
  <headerFooter alignWithMargins="0"/>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dimension ref="A1:AN84"/>
  <sheetViews>
    <sheetView showGridLines="0" topLeftCell="A22" workbookViewId="0">
      <selection activeCell="R13" sqref="R13:AC20"/>
    </sheetView>
  </sheetViews>
  <sheetFormatPr baseColWidth="10" defaultColWidth="11.42578125" defaultRowHeight="12.75" x14ac:dyDescent="0.2"/>
  <cols>
    <col min="1" max="2" width="1.140625" customWidth="1"/>
    <col min="3" max="3" width="4.28515625" customWidth="1"/>
    <col min="4" max="4" width="4.7109375" customWidth="1"/>
    <col min="5" max="5" width="5.42578125" customWidth="1"/>
    <col min="6" max="17" width="6.7109375" customWidth="1"/>
    <col min="18"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GRAL'!G3:P3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9"/>
      <c r="AD7" s="5"/>
    </row>
    <row r="8" spans="2:40" ht="17.25" customHeight="1" x14ac:dyDescent="0.2">
      <c r="B8" s="4"/>
      <c r="C8" s="770" t="s">
        <v>1</v>
      </c>
      <c r="D8" s="771"/>
      <c r="E8" s="772"/>
      <c r="F8" s="773" t="s">
        <v>108</v>
      </c>
      <c r="G8" s="774"/>
      <c r="H8" s="774"/>
      <c r="I8" s="774"/>
      <c r="J8" s="774"/>
      <c r="K8" s="774"/>
      <c r="L8" s="774"/>
      <c r="M8" s="774"/>
      <c r="N8" s="774"/>
      <c r="O8" s="774"/>
      <c r="P8" s="775"/>
      <c r="Q8" s="776" t="s">
        <v>82</v>
      </c>
      <c r="R8" s="772"/>
      <c r="S8" s="777"/>
      <c r="T8" s="778"/>
      <c r="U8" s="776" t="s">
        <v>83</v>
      </c>
      <c r="V8" s="771"/>
      <c r="W8" s="771"/>
      <c r="X8" s="772"/>
      <c r="Y8" s="779" t="s">
        <v>84</v>
      </c>
      <c r="Z8" s="780"/>
      <c r="AA8" s="780"/>
      <c r="AB8" s="780"/>
      <c r="AC8" s="781"/>
      <c r="AD8" s="5"/>
      <c r="AG8" s="18"/>
      <c r="AH8" s="18"/>
      <c r="AI8" s="18"/>
    </row>
    <row r="9" spans="2:40" ht="22.5" customHeight="1" x14ac:dyDescent="0.2">
      <c r="B9" s="4"/>
      <c r="C9" s="782" t="s">
        <v>2</v>
      </c>
      <c r="D9" s="783"/>
      <c r="E9" s="784"/>
      <c r="F9" s="788" t="s">
        <v>77</v>
      </c>
      <c r="G9" s="789"/>
      <c r="H9" s="789"/>
      <c r="I9" s="789"/>
      <c r="J9" s="789"/>
      <c r="K9" s="789"/>
      <c r="L9" s="789"/>
      <c r="M9" s="789"/>
      <c r="N9" s="789"/>
      <c r="O9" s="789"/>
      <c r="P9" s="789"/>
      <c r="Q9" s="789"/>
      <c r="R9" s="789"/>
      <c r="S9" s="789"/>
      <c r="T9" s="789"/>
      <c r="U9" s="789"/>
      <c r="V9" s="789"/>
      <c r="W9" s="789"/>
      <c r="X9" s="789"/>
      <c r="Y9" s="789"/>
      <c r="Z9" s="789"/>
      <c r="AA9" s="789"/>
      <c r="AB9" s="789"/>
      <c r="AC9" s="790"/>
      <c r="AD9" s="5"/>
      <c r="AG9" s="18"/>
      <c r="AH9" s="18"/>
      <c r="AI9" s="18"/>
    </row>
    <row r="10" spans="2:40" ht="18"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2"/>
      <c r="AB10" s="792"/>
      <c r="AC10" s="793"/>
      <c r="AD10" s="5"/>
      <c r="AG10" s="18"/>
      <c r="AH10" s="18"/>
      <c r="AI10" s="18"/>
    </row>
    <row r="11" spans="2:40" ht="3"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9"/>
      <c r="AD11" s="5"/>
      <c r="AG11" s="18"/>
      <c r="AH11" s="18"/>
      <c r="AI11" s="18"/>
      <c r="AJ11" s="18"/>
      <c r="AK11" s="18"/>
      <c r="AL11" s="18"/>
      <c r="AM11" s="18"/>
      <c r="AN11" s="18"/>
    </row>
    <row r="12" spans="2:40" ht="17.25" customHeight="1" thickBot="1" x14ac:dyDescent="0.25">
      <c r="B12" s="4"/>
      <c r="C12" s="6"/>
      <c r="D12" s="7"/>
      <c r="E12" s="7"/>
      <c r="F12" s="7"/>
      <c r="G12" s="7"/>
      <c r="H12" s="7"/>
      <c r="I12" s="7"/>
      <c r="J12" s="7"/>
      <c r="K12" s="7"/>
      <c r="L12" s="7"/>
      <c r="M12" s="7"/>
      <c r="N12" s="7"/>
      <c r="O12" s="7"/>
      <c r="P12" s="7"/>
      <c r="Q12" s="7"/>
      <c r="R12" s="794" t="s">
        <v>193</v>
      </c>
      <c r="S12" s="795"/>
      <c r="T12" s="795"/>
      <c r="U12" s="795"/>
      <c r="V12" s="795"/>
      <c r="W12" s="795"/>
      <c r="X12" s="795"/>
      <c r="Y12" s="795"/>
      <c r="Z12" s="795"/>
      <c r="AA12" s="795"/>
      <c r="AB12" s="795"/>
      <c r="AC12" s="796"/>
      <c r="AD12" s="5"/>
    </row>
    <row r="13" spans="2:40" ht="23.25" customHeight="1" x14ac:dyDescent="0.2">
      <c r="B13" s="4"/>
      <c r="C13" s="6"/>
      <c r="D13" s="7"/>
      <c r="E13" s="7"/>
      <c r="F13" s="7"/>
      <c r="G13" s="7"/>
      <c r="H13" s="7"/>
      <c r="I13" s="7"/>
      <c r="J13" s="7"/>
      <c r="K13" s="7"/>
      <c r="L13" s="7"/>
      <c r="M13" s="7"/>
      <c r="N13" s="7"/>
      <c r="O13" s="7"/>
      <c r="P13" s="7"/>
      <c r="Q13" s="7"/>
      <c r="R13" s="797" t="s">
        <v>1304</v>
      </c>
      <c r="S13" s="798"/>
      <c r="T13" s="798"/>
      <c r="U13" s="798"/>
      <c r="V13" s="798"/>
      <c r="W13" s="798"/>
      <c r="X13" s="798"/>
      <c r="Y13" s="798"/>
      <c r="Z13" s="798"/>
      <c r="AA13" s="798"/>
      <c r="AB13" s="798"/>
      <c r="AC13" s="799"/>
      <c r="AD13" s="5"/>
    </row>
    <row r="14" spans="2:40" ht="17.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1"/>
      <c r="AB14" s="801"/>
      <c r="AC14" s="802"/>
      <c r="AD14" s="5"/>
    </row>
    <row r="15" spans="2:40"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1"/>
      <c r="AB15" s="801"/>
      <c r="AC15" s="802"/>
      <c r="AD15" s="5"/>
    </row>
    <row r="16" spans="2:40" ht="33"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1"/>
      <c r="AB16" s="801"/>
      <c r="AC16" s="802"/>
      <c r="AD16" s="5"/>
    </row>
    <row r="17" spans="2:40" ht="23.2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1"/>
      <c r="AB17" s="801"/>
      <c r="AC17" s="802"/>
      <c r="AD17" s="5"/>
    </row>
    <row r="18" spans="2:40" ht="21.7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1"/>
      <c r="AB18" s="801"/>
      <c r="AC18" s="802"/>
      <c r="AD18" s="5"/>
    </row>
    <row r="19" spans="2:40" ht="22.5" customHeight="1" x14ac:dyDescent="0.2">
      <c r="B19" s="4"/>
      <c r="C19" s="6"/>
      <c r="D19" s="7"/>
      <c r="E19" s="7"/>
      <c r="F19" s="7"/>
      <c r="G19" s="7"/>
      <c r="H19" s="7"/>
      <c r="I19" s="7"/>
      <c r="J19" s="7"/>
      <c r="K19" s="7"/>
      <c r="L19" s="7"/>
      <c r="M19" s="7"/>
      <c r="N19" s="7"/>
      <c r="O19" s="7"/>
      <c r="P19" s="7"/>
      <c r="Q19" s="7"/>
      <c r="R19" s="800"/>
      <c r="S19" s="801"/>
      <c r="T19" s="801"/>
      <c r="U19" s="801"/>
      <c r="V19" s="801"/>
      <c r="W19" s="801"/>
      <c r="X19" s="801"/>
      <c r="Y19" s="801"/>
      <c r="Z19" s="801"/>
      <c r="AA19" s="801"/>
      <c r="AB19" s="801"/>
      <c r="AC19" s="802"/>
      <c r="AD19" s="5"/>
    </row>
    <row r="20" spans="2:40" ht="17.25" customHeight="1" thickBot="1" x14ac:dyDescent="0.25">
      <c r="B20" s="4"/>
      <c r="C20" s="6"/>
      <c r="D20" s="7"/>
      <c r="E20" s="7"/>
      <c r="F20" s="7"/>
      <c r="G20" s="7"/>
      <c r="H20" s="7"/>
      <c r="I20" s="7"/>
      <c r="J20" s="7"/>
      <c r="K20" s="7"/>
      <c r="L20" s="7"/>
      <c r="M20" s="7"/>
      <c r="N20" s="7"/>
      <c r="O20" s="7"/>
      <c r="P20" s="7"/>
      <c r="Q20" s="7"/>
      <c r="R20" s="803"/>
      <c r="S20" s="804"/>
      <c r="T20" s="804"/>
      <c r="U20" s="804"/>
      <c r="V20" s="804"/>
      <c r="W20" s="804"/>
      <c r="X20" s="804"/>
      <c r="Y20" s="804"/>
      <c r="Z20" s="804"/>
      <c r="AA20" s="804"/>
      <c r="AB20" s="804"/>
      <c r="AC20" s="805"/>
      <c r="AD20" s="5"/>
    </row>
    <row r="21" spans="2:40" ht="17.25" customHeight="1" thickBot="1" x14ac:dyDescent="0.25">
      <c r="B21" s="4"/>
      <c r="C21" s="6"/>
      <c r="D21" s="7"/>
      <c r="E21" s="7"/>
      <c r="F21" s="7"/>
      <c r="G21" s="7"/>
      <c r="H21" s="7"/>
      <c r="I21" s="7"/>
      <c r="J21" s="7"/>
      <c r="K21" s="7"/>
      <c r="L21" s="7"/>
      <c r="M21" s="7"/>
      <c r="N21" s="7"/>
      <c r="O21" s="7"/>
      <c r="P21" s="7"/>
      <c r="Q21" s="7"/>
      <c r="R21" s="806" t="s">
        <v>192</v>
      </c>
      <c r="S21" s="807"/>
      <c r="T21" s="807"/>
      <c r="U21" s="807"/>
      <c r="V21" s="807"/>
      <c r="W21" s="807"/>
      <c r="X21" s="807"/>
      <c r="Y21" s="807"/>
      <c r="Z21" s="807"/>
      <c r="AA21" s="807"/>
      <c r="AB21" s="807"/>
      <c r="AC21" s="808"/>
      <c r="AD21" s="5"/>
    </row>
    <row r="22" spans="2:40" ht="17.25" customHeight="1" x14ac:dyDescent="0.2">
      <c r="B22" s="4"/>
      <c r="C22" s="6"/>
      <c r="D22" s="7"/>
      <c r="E22" s="7"/>
      <c r="F22" s="7"/>
      <c r="G22" s="7"/>
      <c r="H22" s="7"/>
      <c r="I22" s="7"/>
      <c r="J22" s="7"/>
      <c r="K22" s="7"/>
      <c r="L22" s="7"/>
      <c r="M22" s="7"/>
      <c r="N22" s="7"/>
      <c r="O22" s="7"/>
      <c r="P22" s="7"/>
      <c r="Q22" s="7"/>
      <c r="R22" s="760" t="s">
        <v>1303</v>
      </c>
      <c r="S22" s="761"/>
      <c r="T22" s="761"/>
      <c r="U22" s="761"/>
      <c r="V22" s="761"/>
      <c r="W22" s="761"/>
      <c r="X22" s="761"/>
      <c r="Y22" s="761"/>
      <c r="Z22" s="761"/>
      <c r="AA22" s="761"/>
      <c r="AB22" s="761"/>
      <c r="AC22" s="762"/>
      <c r="AD22" s="5"/>
    </row>
    <row r="23" spans="2:40"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1"/>
      <c r="AB23" s="761"/>
      <c r="AC23" s="762"/>
      <c r="AD23" s="5"/>
    </row>
    <row r="24" spans="2:40"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1"/>
      <c r="AB24" s="761"/>
      <c r="AC24" s="762"/>
      <c r="AD24" s="5"/>
    </row>
    <row r="25" spans="2:40" ht="17.25"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1"/>
      <c r="AB25" s="761"/>
      <c r="AC25" s="762"/>
      <c r="AD25" s="5"/>
    </row>
    <row r="26" spans="2:40" ht="17.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1"/>
      <c r="AB26" s="761"/>
      <c r="AC26" s="762"/>
      <c r="AD26" s="5"/>
    </row>
    <row r="27" spans="2:40" ht="17.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1"/>
      <c r="AB27" s="761"/>
      <c r="AC27" s="762"/>
      <c r="AD27" s="5"/>
    </row>
    <row r="28" spans="2:40" ht="17.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4"/>
      <c r="AB28" s="764"/>
      <c r="AC28" s="765"/>
      <c r="AD28" s="5"/>
    </row>
    <row r="29" spans="2:40"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B30" s="7"/>
      <c r="AC30" s="8"/>
      <c r="AD30" s="5"/>
      <c r="AG30" s="18"/>
      <c r="AH30" s="18"/>
      <c r="AI30" s="18"/>
      <c r="AJ30" s="18"/>
      <c r="AK30" s="18"/>
      <c r="AL30" s="18"/>
      <c r="AM30" s="18"/>
      <c r="AN30" s="18"/>
    </row>
    <row r="31" spans="2:40" ht="22.5" customHeight="1" x14ac:dyDescent="0.25">
      <c r="B31" s="4"/>
      <c r="C31" s="6"/>
      <c r="D31" s="70" t="s">
        <v>16</v>
      </c>
      <c r="E31" s="71"/>
      <c r="F31" s="569">
        <f>INDICADORES!H18</f>
        <v>1258</v>
      </c>
      <c r="G31" s="569">
        <f>INDICADORES!K18</f>
        <v>1449</v>
      </c>
      <c r="H31" s="569">
        <f>INDICADORES!N18</f>
        <v>3099</v>
      </c>
      <c r="I31" s="569">
        <f>INDICADORES!T18</f>
        <v>2497</v>
      </c>
      <c r="J31" s="569">
        <f>INDICADORES!W18</f>
        <v>3616</v>
      </c>
      <c r="K31" s="569">
        <f>INDICADORES!Z18</f>
        <v>3305</v>
      </c>
      <c r="L31" s="569">
        <f>INDICADORES!AF18</f>
        <v>1346</v>
      </c>
      <c r="M31" s="569">
        <f>INDICADORES!AI18</f>
        <v>1517</v>
      </c>
      <c r="N31" s="569">
        <f>INDICADORES!AL18</f>
        <v>1528</v>
      </c>
      <c r="O31" s="569">
        <f>INDICADORES!AR18</f>
        <v>1362</v>
      </c>
      <c r="P31" s="569">
        <f>INDICADORES!AU18</f>
        <v>1729</v>
      </c>
      <c r="Q31" s="569">
        <f>INDICADORES!AX18</f>
        <v>1340</v>
      </c>
      <c r="R31" s="568">
        <f>SUM(F31:Q31)</f>
        <v>24046</v>
      </c>
      <c r="U31" s="28"/>
      <c r="V31" s="28"/>
      <c r="W31" s="28"/>
      <c r="X31" s="7"/>
      <c r="Y31" s="7"/>
      <c r="Z31" s="7"/>
      <c r="AA31" s="7"/>
      <c r="AB31" s="7"/>
      <c r="AC31" s="8"/>
      <c r="AD31" s="5"/>
      <c r="AG31" s="18"/>
      <c r="AH31" s="18"/>
      <c r="AI31" s="18"/>
      <c r="AJ31" s="18"/>
      <c r="AK31" s="18"/>
      <c r="AL31" s="18"/>
      <c r="AM31" s="18"/>
      <c r="AN31" s="18"/>
    </row>
    <row r="32" spans="2:40" ht="22.5" customHeight="1" x14ac:dyDescent="0.25">
      <c r="B32" s="4"/>
      <c r="C32" s="6"/>
      <c r="D32" s="70" t="s">
        <v>18</v>
      </c>
      <c r="E32" s="71"/>
      <c r="F32" s="569">
        <f>INDICADORES!I18</f>
        <v>267</v>
      </c>
      <c r="G32" s="569">
        <f>INDICADORES!L18</f>
        <v>308</v>
      </c>
      <c r="H32" s="569">
        <f>INDICADORES!O18</f>
        <v>332</v>
      </c>
      <c r="I32" s="569">
        <f>INDICADORES!U18</f>
        <v>361</v>
      </c>
      <c r="J32" s="569">
        <f>INDICADORES!X18</f>
        <v>451</v>
      </c>
      <c r="K32" s="569">
        <f>INDICADORES!AA18</f>
        <v>364</v>
      </c>
      <c r="L32" s="569">
        <f>INDICADORES!AG18</f>
        <v>312</v>
      </c>
      <c r="M32" s="569">
        <f>INDICADORES!AJ18</f>
        <v>364</v>
      </c>
      <c r="N32" s="569">
        <f>INDICADORES!AM18</f>
        <v>436</v>
      </c>
      <c r="O32" s="569">
        <f>INDICADORES!AS18</f>
        <v>338</v>
      </c>
      <c r="P32" s="569">
        <f>INDICADORES!AV18</f>
        <v>405</v>
      </c>
      <c r="Q32" s="569">
        <f>INDICADORES!AY18</f>
        <v>354</v>
      </c>
      <c r="R32" s="568">
        <f>SUM(F32:Q32)</f>
        <v>4292</v>
      </c>
      <c r="U32" s="28"/>
      <c r="V32" s="28"/>
      <c r="W32" s="28"/>
      <c r="X32" s="7"/>
      <c r="Y32" s="7"/>
      <c r="Z32" s="7"/>
      <c r="AA32" s="7"/>
      <c r="AB32" s="7"/>
      <c r="AC32" s="8"/>
      <c r="AD32" s="5"/>
      <c r="AG32" s="18"/>
      <c r="AH32" s="18"/>
      <c r="AI32" s="18"/>
      <c r="AJ32" s="18"/>
      <c r="AK32" s="18"/>
      <c r="AL32" s="18"/>
      <c r="AM32" s="18"/>
      <c r="AN32" s="18"/>
    </row>
    <row r="33" spans="2:40" ht="22.5" customHeight="1" thickBot="1" x14ac:dyDescent="0.3">
      <c r="B33" s="4"/>
      <c r="C33" s="6"/>
      <c r="D33" s="48" t="s">
        <v>692</v>
      </c>
      <c r="E33" s="72"/>
      <c r="F33" s="67">
        <f t="shared" ref="F33:Q33" si="0">F31/F32</f>
        <v>4.7116104868913862</v>
      </c>
      <c r="G33" s="67">
        <f t="shared" si="0"/>
        <v>4.7045454545454541</v>
      </c>
      <c r="H33" s="67">
        <f t="shared" si="0"/>
        <v>9.3343373493975896</v>
      </c>
      <c r="I33" s="67">
        <f t="shared" si="0"/>
        <v>6.9168975069252081</v>
      </c>
      <c r="J33" s="67">
        <f t="shared" si="0"/>
        <v>8.0177383592017737</v>
      </c>
      <c r="K33" s="67">
        <f t="shared" si="0"/>
        <v>9.0796703296703303</v>
      </c>
      <c r="L33" s="67">
        <f t="shared" si="0"/>
        <v>4.3141025641025639</v>
      </c>
      <c r="M33" s="67">
        <f t="shared" si="0"/>
        <v>4.1675824175824179</v>
      </c>
      <c r="N33" s="67">
        <f t="shared" si="0"/>
        <v>3.5045871559633026</v>
      </c>
      <c r="O33" s="67">
        <f t="shared" si="0"/>
        <v>4.0295857988165684</v>
      </c>
      <c r="P33" s="67">
        <f t="shared" si="0"/>
        <v>4.2691358024691359</v>
      </c>
      <c r="Q33" s="67">
        <f t="shared" si="0"/>
        <v>3.7853107344632768</v>
      </c>
      <c r="R33" s="87">
        <f>R31/R32</f>
        <v>5.6025163094128612</v>
      </c>
      <c r="U33" s="28"/>
      <c r="V33" s="28"/>
      <c r="W33" s="28"/>
      <c r="X33" s="7"/>
      <c r="Y33" s="7"/>
      <c r="Z33" s="7"/>
      <c r="AA33" s="7"/>
      <c r="AB33" s="7"/>
      <c r="AC33" s="8"/>
      <c r="AD33" s="5"/>
      <c r="AG33" s="18"/>
      <c r="AH33" s="18"/>
      <c r="AI33" s="18"/>
      <c r="AJ33" s="18"/>
      <c r="AK33" s="18"/>
      <c r="AL33" s="18"/>
      <c r="AM33" s="18"/>
      <c r="AN33" s="18"/>
    </row>
    <row r="34" spans="2:40" ht="18" customHeight="1" thickBot="1" x14ac:dyDescent="0.3">
      <c r="B34" s="4"/>
      <c r="C34" s="6"/>
      <c r="D34" s="48" t="s">
        <v>651</v>
      </c>
      <c r="E34" s="72"/>
      <c r="F34" s="246">
        <v>3.48</v>
      </c>
      <c r="G34" s="246">
        <v>4.6428571428571432</v>
      </c>
      <c r="H34" s="246">
        <v>4.8133333333333335</v>
      </c>
      <c r="I34" s="246">
        <v>4.9152542372881358</v>
      </c>
      <c r="J34" s="246">
        <v>4.929577464788732</v>
      </c>
      <c r="K34" s="246">
        <v>3.9920634920634921</v>
      </c>
      <c r="L34" s="246">
        <v>4.1504424778761058</v>
      </c>
      <c r="M34" s="246">
        <v>4.4972972972972975</v>
      </c>
      <c r="N34" s="246">
        <v>3.8680851063829786</v>
      </c>
      <c r="O34" s="246">
        <v>5.56989247311828</v>
      </c>
      <c r="P34" s="246">
        <v>7.2471910112359552</v>
      </c>
      <c r="Q34" s="246">
        <v>5.9778393351800556</v>
      </c>
      <c r="R34" s="244"/>
      <c r="U34" s="28"/>
      <c r="V34" s="28"/>
      <c r="W34" s="28"/>
      <c r="X34" s="7"/>
      <c r="Y34" s="7"/>
      <c r="Z34" s="7"/>
      <c r="AA34" s="7"/>
      <c r="AB34" s="7"/>
      <c r="AC34" s="8"/>
      <c r="AD34" s="5"/>
      <c r="AG34" s="18"/>
      <c r="AH34" s="18"/>
      <c r="AI34" s="18"/>
      <c r="AJ34" s="18"/>
      <c r="AK34" s="18"/>
      <c r="AL34" s="18"/>
      <c r="AM34" s="18"/>
      <c r="AN34" s="18"/>
    </row>
    <row r="35" spans="2:40" ht="15.75" customHeight="1" thickBot="1" x14ac:dyDescent="0.25">
      <c r="B35" s="4"/>
      <c r="C35" s="6"/>
      <c r="D35" s="947" t="s">
        <v>254</v>
      </c>
      <c r="E35" s="946"/>
      <c r="F35" s="245">
        <v>5</v>
      </c>
      <c r="G35" s="245">
        <v>5</v>
      </c>
      <c r="H35" s="245">
        <v>5</v>
      </c>
      <c r="I35" s="245">
        <v>5</v>
      </c>
      <c r="J35" s="245">
        <v>5</v>
      </c>
      <c r="K35" s="245">
        <v>5</v>
      </c>
      <c r="L35" s="245">
        <v>5</v>
      </c>
      <c r="M35" s="245">
        <v>5</v>
      </c>
      <c r="N35" s="245">
        <v>5</v>
      </c>
      <c r="O35" s="245">
        <v>5</v>
      </c>
      <c r="P35" s="245">
        <v>5</v>
      </c>
      <c r="Q35" s="245">
        <v>5</v>
      </c>
      <c r="R35" s="244">
        <f>+AVERAGE(F35:Q35)</f>
        <v>5</v>
      </c>
      <c r="U35" s="7"/>
      <c r="V35" s="7"/>
      <c r="W35" s="7"/>
      <c r="X35" s="7"/>
      <c r="Y35" s="7"/>
      <c r="AC35" s="5"/>
      <c r="AD35" s="5"/>
      <c r="AE35" s="18"/>
      <c r="AF35" s="18"/>
      <c r="AG35" s="18"/>
      <c r="AH35" s="18"/>
      <c r="AI35" s="18"/>
      <c r="AJ35" s="18"/>
      <c r="AK35" s="18"/>
      <c r="AL35" s="18"/>
    </row>
    <row r="36" spans="2:40" ht="6" customHeight="1" thickBot="1" x14ac:dyDescent="0.25">
      <c r="B36" s="4"/>
      <c r="C36" s="239"/>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1"/>
      <c r="AD36" s="242"/>
      <c r="AG36" s="18"/>
      <c r="AH36" s="18"/>
      <c r="AI36" s="18"/>
      <c r="AJ36" s="18"/>
      <c r="AK36" s="18"/>
      <c r="AL36" s="18"/>
      <c r="AM36" s="18"/>
      <c r="AN36" s="18"/>
    </row>
    <row r="37" spans="2:40"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5"/>
      <c r="AC37" s="936"/>
      <c r="AD37" s="5"/>
      <c r="AF37" s="18"/>
      <c r="AG37" s="18"/>
      <c r="AH37" s="18"/>
    </row>
    <row r="38" spans="2:40" ht="29.25" customHeight="1" thickBot="1" x14ac:dyDescent="0.25">
      <c r="B38" s="4"/>
      <c r="C38" s="817" t="s">
        <v>16</v>
      </c>
      <c r="D38" s="818"/>
      <c r="E38" s="818"/>
      <c r="F38" s="818"/>
      <c r="G38" s="861" t="s">
        <v>35</v>
      </c>
      <c r="H38" s="861"/>
      <c r="I38" s="861"/>
      <c r="J38" s="861"/>
      <c r="K38" s="861"/>
      <c r="L38" s="861"/>
      <c r="M38" s="861"/>
      <c r="N38" s="861"/>
      <c r="O38" s="822" t="s">
        <v>17</v>
      </c>
      <c r="P38" s="823"/>
      <c r="Q38" s="823"/>
      <c r="R38" s="823"/>
      <c r="S38" s="823"/>
      <c r="T38" s="824"/>
      <c r="U38" s="825"/>
      <c r="V38" s="825"/>
      <c r="W38" s="825"/>
      <c r="X38" s="825"/>
      <c r="Y38" s="825"/>
      <c r="Z38" s="825"/>
      <c r="AA38" s="825"/>
      <c r="AB38" s="825"/>
      <c r="AC38" s="826"/>
      <c r="AD38" s="29"/>
      <c r="AF38" s="9"/>
      <c r="AG38" s="19"/>
      <c r="AH38" s="19"/>
    </row>
    <row r="39" spans="2:40" ht="20.25" customHeight="1" x14ac:dyDescent="0.2">
      <c r="B39" s="4"/>
      <c r="C39" s="827" t="s">
        <v>18</v>
      </c>
      <c r="D39" s="828"/>
      <c r="E39" s="828"/>
      <c r="F39" s="828"/>
      <c r="G39" s="861" t="s">
        <v>36</v>
      </c>
      <c r="H39" s="861"/>
      <c r="I39" s="861"/>
      <c r="J39" s="861"/>
      <c r="K39" s="861"/>
      <c r="L39" s="861"/>
      <c r="M39" s="861"/>
      <c r="N39" s="861"/>
      <c r="O39" s="827" t="s">
        <v>19</v>
      </c>
      <c r="P39" s="828"/>
      <c r="Q39" s="828"/>
      <c r="R39" s="828"/>
      <c r="S39" s="828"/>
      <c r="T39" s="824"/>
      <c r="U39" s="825"/>
      <c r="V39" s="825"/>
      <c r="W39" s="825"/>
      <c r="X39" s="825"/>
      <c r="Y39" s="825"/>
      <c r="Z39" s="825"/>
      <c r="AA39" s="825"/>
      <c r="AB39" s="825"/>
      <c r="AC39" s="826"/>
      <c r="AD39" s="29"/>
      <c r="AF39" s="9"/>
      <c r="AG39" s="19"/>
      <c r="AH39" s="19"/>
    </row>
    <row r="40" spans="2:40" ht="30"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831" t="s">
        <v>22</v>
      </c>
      <c r="U40" s="831"/>
      <c r="V40" s="831"/>
      <c r="W40" s="831"/>
      <c r="X40" s="831"/>
      <c r="Y40" s="831"/>
      <c r="Z40" s="831"/>
      <c r="AA40" s="831"/>
      <c r="AB40" s="831"/>
      <c r="AC40" s="832"/>
      <c r="AD40" s="29"/>
      <c r="AF40" s="9"/>
      <c r="AG40" s="19"/>
      <c r="AH40" s="19"/>
    </row>
    <row r="41" spans="2:40" ht="18.75"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831" t="s">
        <v>25</v>
      </c>
      <c r="U41" s="831"/>
      <c r="V41" s="831"/>
      <c r="W41" s="831"/>
      <c r="X41" s="831"/>
      <c r="Y41" s="831"/>
      <c r="Z41" s="831"/>
      <c r="AA41" s="831"/>
      <c r="AB41" s="831"/>
      <c r="AC41" s="832"/>
      <c r="AD41" s="29"/>
      <c r="AF41" s="9"/>
      <c r="AG41" s="20"/>
      <c r="AH41" s="20"/>
    </row>
    <row r="42" spans="2:40" ht="19.5" customHeight="1" x14ac:dyDescent="0.2">
      <c r="B42" s="4"/>
      <c r="C42" s="827" t="s">
        <v>23</v>
      </c>
      <c r="D42" s="828"/>
      <c r="E42" s="828"/>
      <c r="F42" s="828"/>
      <c r="G42" s="942">
        <v>100</v>
      </c>
      <c r="H42" s="942"/>
      <c r="I42" s="942"/>
      <c r="J42" s="942"/>
      <c r="K42" s="942"/>
      <c r="L42" s="942"/>
      <c r="M42" s="942"/>
      <c r="N42" s="874"/>
      <c r="O42" s="827" t="s">
        <v>26</v>
      </c>
      <c r="P42" s="828"/>
      <c r="Q42" s="828"/>
      <c r="R42" s="828"/>
      <c r="S42" s="828"/>
      <c r="T42" s="831"/>
      <c r="U42" s="831"/>
      <c r="V42" s="831"/>
      <c r="W42" s="831"/>
      <c r="X42" s="831"/>
      <c r="Y42" s="831"/>
      <c r="Z42" s="831"/>
      <c r="AA42" s="831"/>
      <c r="AB42" s="831"/>
      <c r="AC42" s="832"/>
      <c r="AD42" s="29"/>
      <c r="AF42" s="9"/>
      <c r="AG42" s="20"/>
      <c r="AH42" s="20"/>
    </row>
    <row r="43" spans="2:40"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841" t="s">
        <v>90</v>
      </c>
      <c r="U43" s="841"/>
      <c r="V43" s="841"/>
      <c r="W43" s="841"/>
      <c r="X43" s="841"/>
      <c r="Y43" s="841"/>
      <c r="Z43" s="841"/>
      <c r="AA43" s="841"/>
      <c r="AB43" s="841"/>
      <c r="AC43" s="842"/>
      <c r="AD43" s="29"/>
      <c r="AF43" s="9"/>
      <c r="AG43" s="20"/>
      <c r="AH43" s="20"/>
    </row>
    <row r="44" spans="2:40"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29"/>
      <c r="AB44" s="929"/>
      <c r="AC44" s="930"/>
      <c r="AD44" s="29"/>
      <c r="AF44" s="9"/>
      <c r="AG44" s="20"/>
      <c r="AH44" s="20"/>
    </row>
    <row r="45" spans="2:40" ht="27.75" customHeight="1" x14ac:dyDescent="0.2">
      <c r="B45" s="4"/>
      <c r="C45" s="785" t="s">
        <v>92</v>
      </c>
      <c r="D45" s="786"/>
      <c r="E45" s="786"/>
      <c r="F45" s="787"/>
      <c r="G45" s="940" t="s">
        <v>93</v>
      </c>
      <c r="H45" s="941"/>
      <c r="I45" s="42" t="s">
        <v>94</v>
      </c>
      <c r="J45" s="31" t="s">
        <v>95</v>
      </c>
      <c r="K45" s="30"/>
      <c r="L45" s="31" t="s">
        <v>96</v>
      </c>
      <c r="M45" s="32"/>
      <c r="N45" s="156"/>
      <c r="O45" s="851" t="s">
        <v>97</v>
      </c>
      <c r="P45" s="852"/>
      <c r="Q45" s="852"/>
      <c r="R45" s="852"/>
      <c r="S45" s="853" t="s">
        <v>98</v>
      </c>
      <c r="T45" s="854"/>
      <c r="U45" s="854"/>
      <c r="V45" s="854"/>
      <c r="W45" s="854"/>
      <c r="X45" s="854"/>
      <c r="Y45" s="854"/>
      <c r="Z45" s="854"/>
      <c r="AA45" s="854"/>
      <c r="AB45" s="854"/>
      <c r="AC45" s="855"/>
      <c r="AD45" s="29"/>
      <c r="AF45" s="9"/>
      <c r="AG45" s="20"/>
      <c r="AH45" s="20"/>
    </row>
    <row r="46" spans="2:40"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554"/>
      <c r="W46" s="554"/>
      <c r="X46" s="34" t="s">
        <v>94</v>
      </c>
      <c r="Y46" s="862" t="s">
        <v>101</v>
      </c>
      <c r="Z46" s="862"/>
      <c r="AA46" s="862"/>
      <c r="AB46" s="863"/>
      <c r="AC46" s="864"/>
      <c r="AD46" s="29"/>
      <c r="AF46" s="9"/>
      <c r="AG46" s="20"/>
      <c r="AH46" s="20"/>
    </row>
    <row r="47" spans="2:40" ht="28.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555"/>
      <c r="W47" s="555"/>
      <c r="X47" s="869" t="s">
        <v>94</v>
      </c>
      <c r="Y47" s="862" t="s">
        <v>103</v>
      </c>
      <c r="Z47" s="862"/>
      <c r="AA47" s="862"/>
      <c r="AB47" s="870"/>
      <c r="AC47" s="871"/>
      <c r="AD47" s="29"/>
      <c r="AF47" s="9"/>
      <c r="AG47" s="20"/>
      <c r="AH47" s="20"/>
    </row>
    <row r="48" spans="2:40" ht="20.25" customHeight="1" x14ac:dyDescent="0.2">
      <c r="B48" s="4"/>
      <c r="C48" s="829" t="s">
        <v>28</v>
      </c>
      <c r="D48" s="830"/>
      <c r="E48" s="830"/>
      <c r="F48" s="830"/>
      <c r="G48" s="939" t="s">
        <v>104</v>
      </c>
      <c r="H48" s="939"/>
      <c r="I48" s="939"/>
      <c r="J48" s="939"/>
      <c r="K48" s="939"/>
      <c r="L48" s="939"/>
      <c r="M48" s="939"/>
      <c r="N48" s="835"/>
      <c r="O48" s="829"/>
      <c r="P48" s="830"/>
      <c r="Q48" s="830"/>
      <c r="R48" s="830"/>
      <c r="S48" s="862"/>
      <c r="T48" s="862"/>
      <c r="U48" s="862"/>
      <c r="V48" s="555"/>
      <c r="W48" s="555"/>
      <c r="X48" s="869"/>
      <c r="Y48" s="862"/>
      <c r="Z48" s="862"/>
      <c r="AA48" s="862"/>
      <c r="AB48" s="872"/>
      <c r="AC48" s="873"/>
      <c r="AD48" s="29"/>
      <c r="AF48" s="9"/>
      <c r="AG48" s="20"/>
      <c r="AH48" s="20"/>
    </row>
    <row r="49" spans="1:40" ht="13.5" customHeight="1" x14ac:dyDescent="0.2">
      <c r="B49" s="4"/>
      <c r="C49" s="829" t="s">
        <v>27</v>
      </c>
      <c r="D49" s="830"/>
      <c r="E49" s="830"/>
      <c r="F49" s="830"/>
      <c r="G49" s="937" t="s">
        <v>289</v>
      </c>
      <c r="H49" s="938"/>
      <c r="I49" s="938"/>
      <c r="J49" s="938"/>
      <c r="K49" s="938"/>
      <c r="L49" s="938"/>
      <c r="M49" s="938"/>
      <c r="N49" s="856"/>
      <c r="O49" s="829"/>
      <c r="P49" s="830"/>
      <c r="Q49" s="830"/>
      <c r="R49" s="830"/>
      <c r="S49" s="862" t="s">
        <v>105</v>
      </c>
      <c r="T49" s="862"/>
      <c r="U49" s="862"/>
      <c r="V49" s="555"/>
      <c r="W49" s="555"/>
      <c r="X49" s="869" t="s">
        <v>94</v>
      </c>
      <c r="Y49" s="697" t="s">
        <v>553</v>
      </c>
      <c r="Z49" s="697"/>
      <c r="AA49" s="697"/>
      <c r="AB49" s="685" t="s">
        <v>94</v>
      </c>
      <c r="AC49" s="686"/>
      <c r="AD49" s="29"/>
      <c r="AF49" s="9"/>
      <c r="AG49" s="20"/>
      <c r="AH49" s="20"/>
    </row>
    <row r="50" spans="1:40" ht="12.7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555"/>
      <c r="W50" s="555"/>
      <c r="X50" s="869"/>
      <c r="Y50" s="697"/>
      <c r="Z50" s="697"/>
      <c r="AA50" s="697"/>
      <c r="AB50" s="685"/>
      <c r="AC50" s="686"/>
      <c r="AD50" s="29"/>
      <c r="AF50" s="9"/>
      <c r="AG50" s="20"/>
      <c r="AH50" s="20"/>
    </row>
    <row r="51" spans="1:40" ht="12.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556"/>
      <c r="W51" s="556"/>
      <c r="X51" s="882"/>
      <c r="Y51" s="707"/>
      <c r="Z51" s="707"/>
      <c r="AA51" s="707"/>
      <c r="AB51" s="703"/>
      <c r="AC51" s="704"/>
      <c r="AD51" s="29"/>
      <c r="AF51" s="9"/>
      <c r="AG51" s="20"/>
      <c r="AH51" s="20"/>
    </row>
    <row r="52" spans="1:40"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19"/>
      <c r="AH52" s="19"/>
    </row>
    <row r="53" spans="1:40" ht="4.5" customHeight="1" x14ac:dyDescent="0.2">
      <c r="A53" s="7"/>
      <c r="C53" s="15"/>
      <c r="D53" s="20"/>
      <c r="E53" s="20"/>
      <c r="F53" s="20"/>
      <c r="G53" s="20"/>
      <c r="H53" s="20"/>
      <c r="I53" s="20"/>
      <c r="J53" s="20"/>
      <c r="K53" s="20"/>
      <c r="L53" s="20"/>
      <c r="M53" s="20"/>
      <c r="N53" s="20"/>
      <c r="O53" s="51"/>
      <c r="P53" s="15"/>
      <c r="Q53" s="16"/>
      <c r="R53" s="16"/>
      <c r="S53" s="16"/>
      <c r="T53" s="16"/>
      <c r="U53" s="16"/>
      <c r="V53" s="16"/>
      <c r="W53" s="16"/>
      <c r="X53" s="16"/>
      <c r="Y53" s="16"/>
      <c r="Z53" s="16"/>
      <c r="AA53" s="16"/>
      <c r="AB53" s="16"/>
      <c r="AD53" s="20"/>
      <c r="AF53" s="9"/>
      <c r="AG53" s="19"/>
      <c r="AH53" s="19"/>
      <c r="AN53">
        <f>SUBTOTAL(9,AN38:AN52)</f>
        <v>0</v>
      </c>
    </row>
    <row r="54" spans="1:40" ht="22.5" customHeight="1" x14ac:dyDescent="0.2">
      <c r="C54" s="15"/>
      <c r="D54" s="20"/>
      <c r="E54" s="20"/>
      <c r="F54" s="20"/>
      <c r="G54" s="20"/>
      <c r="H54" s="20"/>
      <c r="I54" s="20"/>
      <c r="J54" s="20"/>
      <c r="K54" s="20"/>
      <c r="L54" s="20"/>
      <c r="M54" s="20"/>
      <c r="N54" s="20"/>
      <c r="AC54" s="16"/>
      <c r="AE54" s="20"/>
      <c r="AG54" s="9"/>
      <c r="AH54" s="877"/>
      <c r="AI54" s="877"/>
      <c r="AJ54" s="877"/>
      <c r="AK54" s="877"/>
      <c r="AL54" s="877"/>
      <c r="AM54" s="877"/>
      <c r="AN54" s="877"/>
    </row>
    <row r="55" spans="1:40" ht="22.5" customHeight="1" x14ac:dyDescent="0.2">
      <c r="C55" s="15"/>
      <c r="D55" s="20"/>
      <c r="E55" s="20"/>
      <c r="F55" s="20"/>
      <c r="G55" s="20"/>
      <c r="H55" s="20"/>
      <c r="I55" s="20"/>
      <c r="J55" s="20"/>
      <c r="K55" s="20"/>
      <c r="L55" s="20"/>
      <c r="M55" s="20"/>
      <c r="N55" s="20"/>
      <c r="AC55" s="16"/>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C56" s="16"/>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C57" s="16"/>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40"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40"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BMcelL6GqwoslWzv7SQ87EXifcbEc70pli8KuCIBivgs7AtmiHU+dY3NOfbjCGajE6faoYcHzUnlFtLhVDtqfA==" saltValue="AJ4XPeTqvS8Q+UkMkvnJ+w==" spinCount="100000" sheet="1" objects="1" scenarios="1"/>
  <customSheetViews>
    <customSheetView guid="{9C949C4D-EB11-4549-99F8-6A6E19FEDD35}" showGridLines="0" topLeftCell="A28">
      <selection activeCell="AB49" sqref="AB49:AC51"/>
      <pageMargins left="0.41" right="0.38" top="0.94" bottom="0.45" header="0.31496062992125984" footer="0.31496062992125984"/>
      <pageSetup paperSize="9" scale="81" orientation="portrait" r:id="rId1"/>
      <headerFooter alignWithMargins="0"/>
    </customSheetView>
    <customSheetView guid="{B4BD0B13-0F90-4B98-B77F-542E51A48189}" showGridLines="0" topLeftCell="A34">
      <selection activeCell="AB49" sqref="AB49:AC51"/>
      <pageMargins left="0.41" right="0.38" top="0.94" bottom="0.45" header="0.31496062992125984" footer="0.31496062992125984"/>
      <pageSetup paperSize="9" scale="81" orientation="portrait" r:id="rId2"/>
      <headerFooter alignWithMargins="0"/>
    </customSheetView>
    <customSheetView guid="{1132D6BB-BD35-469F-BF41-A86B335BD97B}" showGridLines="0" topLeftCell="A26">
      <selection activeCell="T43" sqref="T43:AC43"/>
      <pageMargins left="0.41" right="0.38" top="0.94" bottom="0.45" header="0.31496062992125984" footer="0.31496062992125984"/>
      <pageSetup paperSize="9" scale="81" orientation="portrait" r:id="rId3"/>
      <headerFooter alignWithMargins="0"/>
    </customSheetView>
    <customSheetView guid="{A5C6589E-C55F-4BEC-9ECE-919FCABF52F8}" showGridLines="0" topLeftCell="A26">
      <selection activeCell="T43" sqref="T43:AC43"/>
      <pageMargins left="0.41" right="0.38" top="0.94" bottom="0.45" header="0.31496062992125984" footer="0.31496062992125984"/>
      <pageSetup paperSize="9" scale="81" orientation="portrait" r:id="rId4"/>
      <headerFooter alignWithMargins="0"/>
    </customSheetView>
    <customSheetView guid="{01A85145-F11B-4D07-813B-8A8758CDD710}" showGridLines="0" topLeftCell="A26">
      <selection activeCell="T43" sqref="T43:AC43"/>
      <pageMargins left="0.41" right="0.38" top="0.94" bottom="0.45" header="0.31496062992125984" footer="0.31496062992125984"/>
      <pageSetup paperSize="9" scale="81" orientation="portrait" r:id="rId5"/>
      <headerFooter alignWithMargins="0"/>
    </customSheetView>
    <customSheetView guid="{4F27A6F2-707D-47B2-BF4A-F027B75A33FC}" showGridLines="0" topLeftCell="A26">
      <selection activeCell="U32" sqref="U32"/>
      <pageMargins left="0.41" right="0.38" top="0.94" bottom="0.45" header="0.31496062992125984" footer="0.31496062992125984"/>
      <pageSetup paperSize="9" scale="81" orientation="portrait" r:id="rId6"/>
      <headerFooter alignWithMargins="0"/>
    </customSheetView>
    <customSheetView guid="{F4F98609-4C61-4A0E-851B-59BEC64AAB9F}" showGridLines="0" topLeftCell="A26">
      <selection activeCell="R22" sqref="R22:AC28"/>
      <pageMargins left="0.41" right="0.38" top="0.94" bottom="0.45" header="0.31496062992125984" footer="0.31496062992125984"/>
      <pageSetup paperSize="9" scale="81" orientation="portrait" r:id="rId7"/>
      <headerFooter alignWithMargins="0"/>
    </customSheetView>
    <customSheetView guid="{8381FC96-6810-4EAA-ACD8-B607E0FD2281}" showGridLines="0" topLeftCell="A20">
      <selection activeCell="R22" sqref="R22:AC28"/>
      <pageMargins left="0.41" right="0.38" top="0.94" bottom="0.45" header="0.31496062992125984" footer="0.31496062992125984"/>
      <pageSetup paperSize="9" scale="81" orientation="portrait" r:id="rId8"/>
      <headerFooter alignWithMargins="0"/>
    </customSheetView>
    <customSheetView guid="{7315456F-420E-439E-9602-F32EDF9D3E94}" showGridLines="0" topLeftCell="A20">
      <selection activeCell="R22" sqref="R22:AC28"/>
      <pageMargins left="0.41" right="0.38" top="0.94" bottom="0.45" header="0.31496062992125984" footer="0.31496062992125984"/>
      <pageSetup paperSize="9" scale="81" orientation="portrait" r:id="rId9"/>
      <headerFooter alignWithMargins="0"/>
    </customSheetView>
    <customSheetView guid="{216CB5F9-6788-4A70-880A-08553118F167}" showGridLines="0" topLeftCell="A32">
      <selection activeCell="R22" sqref="R22:AA28"/>
      <pageMargins left="0.41" right="0.38" top="0.94" bottom="0.45" header="0.31496062992125984" footer="0.31496062992125984"/>
      <pageSetup paperSize="9" scale="81" orientation="portrait" r:id="rId10"/>
      <headerFooter alignWithMargins="0"/>
    </customSheetView>
    <customSheetView guid="{B0451CD7-59C4-4E11-B7C2-BC13CF4127A6}" showGridLines="0" topLeftCell="A32">
      <selection activeCell="R22" sqref="R22:AA28"/>
      <pageMargins left="0.41" right="0.38" top="0.94" bottom="0.45" header="0.31496062992125984" footer="0.31496062992125984"/>
      <pageSetup paperSize="9" scale="81" orientation="portrait" r:id="rId11"/>
      <headerFooter alignWithMargins="0"/>
    </customSheetView>
    <customSheetView guid="{7A5BCE0F-1F1B-4E52-9652-01329CBCC77F}" showGridLines="0" topLeftCell="A32">
      <selection activeCell="R22" sqref="R22:AA28"/>
      <pageMargins left="0.41" right="0.38" top="0.94" bottom="0.45" header="0.31496062992125984" footer="0.31496062992125984"/>
      <pageSetup paperSize="9" scale="81" orientation="portrait" r:id="rId12"/>
      <headerFooter alignWithMargins="0"/>
    </customSheetView>
    <customSheetView guid="{62DF5315-3D99-4C8E-BAEC-100B3280B10D}" showGridLines="0" topLeftCell="A32">
      <selection activeCell="R22" sqref="R22:AA28"/>
      <pageMargins left="0.41" right="0.38" top="0.94" bottom="0.45" header="0.31496062992125984" footer="0.31496062992125984"/>
      <pageSetup paperSize="9" scale="81" orientation="portrait" r:id="rId13"/>
      <headerFooter alignWithMargins="0"/>
    </customSheetView>
    <customSheetView guid="{CAC1BF5B-64DA-4E65-B9F3-F58AF1593EA5}" showGridLines="0" topLeftCell="A32">
      <selection activeCell="R22" sqref="R22:AA28"/>
      <pageMargins left="0.41" right="0.38" top="0.94" bottom="0.45" header="0.31496062992125984" footer="0.31496062992125984"/>
      <pageSetup paperSize="9" scale="81" orientation="portrait" r:id="rId14"/>
      <headerFooter alignWithMargins="0"/>
    </customSheetView>
    <customSheetView guid="{E4188361-4B87-4969-89CB-DD6AB944FA81}" showGridLines="0" topLeftCell="A32">
      <selection activeCell="R22" sqref="R22:AA28"/>
      <pageMargins left="0.41" right="0.38" top="0.94" bottom="0.45" header="0.31496062992125984" footer="0.31496062992125984"/>
      <pageSetup paperSize="9" scale="81" orientation="portrait" r:id="rId15"/>
      <headerFooter alignWithMargins="0"/>
    </customSheetView>
    <customSheetView guid="{0001DF65-3B0F-497C-ACF5-D49EC607FD88}" showGridLines="0" topLeftCell="A32">
      <selection activeCell="R22" sqref="R22:AA28"/>
      <pageMargins left="0.41" right="0.38" top="0.94" bottom="0.45" header="0.31496062992125984" footer="0.31496062992125984"/>
      <pageSetup paperSize="9" scale="81" orientation="portrait" r:id="rId16"/>
      <headerFooter alignWithMargins="0"/>
    </customSheetView>
    <customSheetView guid="{39DA2FDD-4E3D-481D-A336-9D29DBC11B08}" showGridLines="0">
      <selection activeCell="F9" sqref="F9:AC10"/>
      <pageMargins left="0.41" right="0.38" top="0.94" bottom="0.45" header="0.31496062992125984" footer="0.31496062992125984"/>
      <pageSetup paperSize="9" scale="81" orientation="portrait" r:id="rId17"/>
      <headerFooter alignWithMargins="0"/>
    </customSheetView>
    <customSheetView guid="{95329FFD-9B66-4A76-A861-4EF913CB9438}" showGridLines="0">
      <selection activeCell="F9" sqref="F9:AC10"/>
      <pageMargins left="0.41" right="0.38" top="0.94" bottom="0.45" header="0.31496062992125984" footer="0.31496062992125984"/>
      <pageSetup paperSize="9" scale="81" orientation="portrait" r:id="rId18"/>
      <headerFooter alignWithMargins="0"/>
    </customSheetView>
    <customSheetView guid="{F7DB7EE5-42A9-41B9-A823-ADC3C22C28DE}" showGridLines="0">
      <selection activeCell="F9" sqref="F9:AC10"/>
      <pageMargins left="0.41" right="0.38" top="0.94" bottom="0.45" header="0.31496062992125984" footer="0.31496062992125984"/>
      <pageSetup paperSize="9" scale="81" orientation="portrait" r:id="rId19"/>
      <headerFooter alignWithMargins="0"/>
    </customSheetView>
    <customSheetView guid="{187695E8-F439-4E8B-9390-62D53A41785B}" showGridLines="0">
      <selection activeCell="F9" sqref="F9:AC10"/>
      <pageMargins left="0.41" right="0.38" top="0.94" bottom="0.45" header="0.31496062992125984" footer="0.31496062992125984"/>
      <pageSetup paperSize="9" scale="81" orientation="portrait" r:id="rId20"/>
      <headerFooter alignWithMargins="0"/>
    </customSheetView>
    <customSheetView guid="{C3D58349-1F04-4F6C-B93C-BB0D41DB41D6}" showGridLines="0" topLeftCell="A20">
      <selection activeCell="R22" sqref="R22:AC28"/>
      <pageMargins left="0.41" right="0.38" top="0.94" bottom="0.45" header="0.31496062992125984" footer="0.31496062992125984"/>
      <pageSetup paperSize="9" scale="81" orientation="portrait" r:id="rId21"/>
      <headerFooter alignWithMargins="0"/>
    </customSheetView>
    <customSheetView guid="{71206789-1A95-4243-B1E4-204F0D4BB0C1}" showGridLines="0" topLeftCell="A20">
      <selection activeCell="R22" sqref="R22:AC28"/>
      <pageMargins left="0.41" right="0.38" top="0.94" bottom="0.45" header="0.31496062992125984" footer="0.31496062992125984"/>
      <pageSetup paperSize="9" scale="81" orientation="portrait" r:id="rId22"/>
      <headerFooter alignWithMargins="0"/>
    </customSheetView>
    <customSheetView guid="{DAB8803B-91D8-4FA1-8E83-BA8E4F51ECEF}" showGridLines="0" topLeftCell="A26">
      <selection activeCell="R22" sqref="R22:AC28"/>
      <pageMargins left="0.41" right="0.38" top="0.94" bottom="0.45" header="0.31496062992125984" footer="0.31496062992125984"/>
      <pageSetup paperSize="9" scale="81" orientation="portrait" r:id="rId23"/>
      <headerFooter alignWithMargins="0"/>
    </customSheetView>
    <customSheetView guid="{4B06A440-0745-43CE-8047-97DB98249CF6}" showGridLines="0" topLeftCell="A26">
      <selection activeCell="U32" sqref="U32"/>
      <pageMargins left="0.41" right="0.38" top="0.94" bottom="0.45" header="0.31496062992125984" footer="0.31496062992125984"/>
      <pageSetup paperSize="9" scale="81" orientation="portrait" r:id="rId24"/>
      <headerFooter alignWithMargins="0"/>
    </customSheetView>
    <customSheetView guid="{201C1097-0C3C-4AFA-814C-99E885BB3BA9}" showGridLines="0" topLeftCell="A26">
      <selection activeCell="T43" sqref="T43:AC43"/>
      <pageMargins left="0.41" right="0.38" top="0.94" bottom="0.45" header="0.31496062992125984" footer="0.31496062992125984"/>
      <pageSetup paperSize="9" scale="81" orientation="portrait" r:id="rId25"/>
      <headerFooter alignWithMargins="0"/>
    </customSheetView>
    <customSheetView guid="{44F0F931-FF8F-4146-9628-099A7B02EE59}" showGridLines="0" topLeftCell="A26">
      <selection activeCell="T43" sqref="T43:AC43"/>
      <pageMargins left="0.41" right="0.38" top="0.94" bottom="0.45" header="0.31496062992125984" footer="0.31496062992125984"/>
      <pageSetup paperSize="9" scale="81" orientation="portrait" r:id="rId26"/>
      <headerFooter alignWithMargins="0"/>
    </customSheetView>
    <customSheetView guid="{DE4F901A-4159-44A8-9F61-37E29931259E}" showGridLines="0" topLeftCell="A26">
      <selection activeCell="T43" sqref="T43:AC43"/>
      <pageMargins left="0.41" right="0.38" top="0.94" bottom="0.45" header="0.31496062992125984" footer="0.31496062992125984"/>
      <pageSetup paperSize="9" scale="81" orientation="portrait" r:id="rId27"/>
      <headerFooter alignWithMargins="0"/>
    </customSheetView>
    <customSheetView guid="{11E60353-53A2-40FD-8DD1-6654D3943E00}" showGridLines="0" topLeftCell="A26">
      <selection activeCell="T43" sqref="T43:AC43"/>
      <pageMargins left="0.41" right="0.38" top="0.94" bottom="0.45" header="0.31496062992125984" footer="0.31496062992125984"/>
      <pageSetup paperSize="9" scale="81" orientation="portrait" r:id="rId28"/>
      <headerFooter alignWithMargins="0"/>
    </customSheetView>
    <customSheetView guid="{D405E5B0-829D-4CFF-BABC-C1974EED185D}" showGridLines="0" topLeftCell="A26">
      <selection activeCell="T43" sqref="T43:AC43"/>
      <pageMargins left="0.41" right="0.38" top="0.94" bottom="0.45" header="0.31496062992125984" footer="0.31496062992125984"/>
      <pageSetup paperSize="9" scale="81" orientation="portrait" r:id="rId29"/>
      <headerFooter alignWithMargins="0"/>
    </customSheetView>
  </customSheetViews>
  <mergeCells count="74">
    <mergeCell ref="T38:AC38"/>
    <mergeCell ref="C38:F38"/>
    <mergeCell ref="C8:E8"/>
    <mergeCell ref="R21:AC21"/>
    <mergeCell ref="O37:AC37"/>
    <mergeCell ref="O38:S38"/>
    <mergeCell ref="D35:E35"/>
    <mergeCell ref="R22:AC28"/>
    <mergeCell ref="R13:AC20"/>
    <mergeCell ref="C41:F41"/>
    <mergeCell ref="G41:N41"/>
    <mergeCell ref="O39:S39"/>
    <mergeCell ref="C39:F39"/>
    <mergeCell ref="G39:N39"/>
    <mergeCell ref="G40:N40"/>
    <mergeCell ref="G3:P3"/>
    <mergeCell ref="G4:P4"/>
    <mergeCell ref="G5:P5"/>
    <mergeCell ref="C7:AC7"/>
    <mergeCell ref="C37:N37"/>
    <mergeCell ref="F8:P8"/>
    <mergeCell ref="F9:AC10"/>
    <mergeCell ref="U8:X8"/>
    <mergeCell ref="C9:E10"/>
    <mergeCell ref="R12:AC12"/>
    <mergeCell ref="Q8:R8"/>
    <mergeCell ref="S8:T8"/>
    <mergeCell ref="Y8:AC8"/>
    <mergeCell ref="O46:R51"/>
    <mergeCell ref="S46:U46"/>
    <mergeCell ref="Y46:AA46"/>
    <mergeCell ref="AB46:AC46"/>
    <mergeCell ref="G50:N50"/>
    <mergeCell ref="S47:U48"/>
    <mergeCell ref="X47:X48"/>
    <mergeCell ref="Y47:AA48"/>
    <mergeCell ref="AB47:AC48"/>
    <mergeCell ref="AH56:AN56"/>
    <mergeCell ref="AH57:AN57"/>
    <mergeCell ref="S49:U51"/>
    <mergeCell ref="X49:X51"/>
    <mergeCell ref="Y49:AA51"/>
    <mergeCell ref="AB49:AC51"/>
    <mergeCell ref="AH54:AN54"/>
    <mergeCell ref="AH55:AN55"/>
    <mergeCell ref="C50:F50"/>
    <mergeCell ref="C51:F51"/>
    <mergeCell ref="G51:N51"/>
    <mergeCell ref="C44:N44"/>
    <mergeCell ref="C47:F47"/>
    <mergeCell ref="G47:N47"/>
    <mergeCell ref="C45:F46"/>
    <mergeCell ref="G45:H45"/>
    <mergeCell ref="C48:F48"/>
    <mergeCell ref="G48:N48"/>
    <mergeCell ref="C49:F49"/>
    <mergeCell ref="G49:N49"/>
    <mergeCell ref="G46:M46"/>
    <mergeCell ref="O45:R45"/>
    <mergeCell ref="S45:AC45"/>
    <mergeCell ref="C40:F40"/>
    <mergeCell ref="G38:N38"/>
    <mergeCell ref="C42:F43"/>
    <mergeCell ref="G42:N43"/>
    <mergeCell ref="O42:S42"/>
    <mergeCell ref="T42:AC42"/>
    <mergeCell ref="O43:S43"/>
    <mergeCell ref="T43:AC43"/>
    <mergeCell ref="T39:AC39"/>
    <mergeCell ref="O40:S40"/>
    <mergeCell ref="O44:AC44"/>
    <mergeCell ref="O41:S41"/>
    <mergeCell ref="T41:AC41"/>
    <mergeCell ref="T40:AC40"/>
  </mergeCells>
  <phoneticPr fontId="0" type="noConversion"/>
  <pageMargins left="0.41" right="0.38" top="0.94" bottom="0.45" header="0.31496062992125984" footer="0.31496062992125984"/>
  <pageSetup paperSize="9" scale="81" orientation="portrait" r:id="rId30"/>
  <headerFooter alignWithMargins="0"/>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84"/>
  <sheetViews>
    <sheetView showGridLines="0" topLeftCell="D20" zoomScaleNormal="100" zoomScalePageLayoutView="84" workbookViewId="0">
      <selection activeCell="R13" sqref="R13:AA20"/>
    </sheetView>
  </sheetViews>
  <sheetFormatPr baseColWidth="10" defaultColWidth="11.42578125" defaultRowHeight="12.75" x14ac:dyDescent="0.2"/>
  <cols>
    <col min="1" max="2" width="1.140625" customWidth="1"/>
    <col min="3" max="3" width="4.28515625" customWidth="1"/>
    <col min="4" max="4" width="4.7109375" customWidth="1"/>
    <col min="5" max="5" width="5.42578125" customWidth="1"/>
    <col min="6" max="17" width="6.7109375" customWidth="1"/>
    <col min="18"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GRAL'!G3:P3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9"/>
      <c r="AB7" s="5"/>
    </row>
    <row r="8" spans="2:38" ht="17.25" customHeight="1" x14ac:dyDescent="0.2">
      <c r="B8" s="4"/>
      <c r="C8" s="770" t="s">
        <v>1</v>
      </c>
      <c r="D8" s="771"/>
      <c r="E8" s="772"/>
      <c r="F8" s="773" t="s">
        <v>512</v>
      </c>
      <c r="G8" s="774"/>
      <c r="H8" s="774"/>
      <c r="I8" s="774"/>
      <c r="J8" s="774"/>
      <c r="K8" s="774"/>
      <c r="L8" s="774"/>
      <c r="M8" s="774"/>
      <c r="N8" s="774"/>
      <c r="O8" s="774"/>
      <c r="P8" s="775"/>
      <c r="Q8" s="776" t="s">
        <v>82</v>
      </c>
      <c r="R8" s="772"/>
      <c r="S8" s="777"/>
      <c r="T8" s="778"/>
      <c r="U8" s="776" t="s">
        <v>83</v>
      </c>
      <c r="V8" s="772"/>
      <c r="W8" s="779" t="s">
        <v>84</v>
      </c>
      <c r="X8" s="780"/>
      <c r="Y8" s="780"/>
      <c r="Z8" s="780"/>
      <c r="AA8" s="781"/>
      <c r="AB8" s="5"/>
      <c r="AE8" s="18"/>
      <c r="AF8" s="18"/>
      <c r="AG8" s="18"/>
    </row>
    <row r="9" spans="2:38" ht="22.5" customHeight="1" x14ac:dyDescent="0.2">
      <c r="B9" s="4"/>
      <c r="C9" s="782" t="s">
        <v>2</v>
      </c>
      <c r="D9" s="783"/>
      <c r="E9" s="784"/>
      <c r="F9" s="788" t="s">
        <v>77</v>
      </c>
      <c r="G9" s="789"/>
      <c r="H9" s="789"/>
      <c r="I9" s="789"/>
      <c r="J9" s="789"/>
      <c r="K9" s="789"/>
      <c r="L9" s="789"/>
      <c r="M9" s="789"/>
      <c r="N9" s="789"/>
      <c r="O9" s="789"/>
      <c r="P9" s="789"/>
      <c r="Q9" s="789"/>
      <c r="R9" s="789"/>
      <c r="S9" s="789"/>
      <c r="T9" s="789"/>
      <c r="U9" s="789"/>
      <c r="V9" s="789"/>
      <c r="W9" s="789"/>
      <c r="X9" s="789"/>
      <c r="Y9" s="789"/>
      <c r="Z9" s="789"/>
      <c r="AA9" s="790"/>
      <c r="AB9" s="5"/>
      <c r="AE9" s="18"/>
      <c r="AF9" s="18"/>
      <c r="AG9" s="18"/>
    </row>
    <row r="10" spans="2:38" ht="18"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3"/>
      <c r="AB10" s="5"/>
      <c r="AE10" s="18"/>
      <c r="AF10" s="18"/>
      <c r="AG10" s="18"/>
    </row>
    <row r="11" spans="2:38" ht="3"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9"/>
      <c r="AB11" s="5"/>
      <c r="AE11" s="18"/>
      <c r="AF11" s="18"/>
      <c r="AG11" s="18"/>
      <c r="AH11" s="18"/>
      <c r="AI11" s="18"/>
      <c r="AJ11" s="18"/>
      <c r="AK11" s="18"/>
      <c r="AL11" s="18"/>
    </row>
    <row r="12" spans="2:38" ht="17.25" customHeight="1" thickBot="1" x14ac:dyDescent="0.25">
      <c r="B12" s="4"/>
      <c r="C12" s="6"/>
      <c r="D12" s="7"/>
      <c r="E12" s="7"/>
      <c r="F12" s="7"/>
      <c r="G12" s="7"/>
      <c r="H12" s="7"/>
      <c r="I12" s="7"/>
      <c r="J12" s="7"/>
      <c r="K12" s="7"/>
      <c r="L12" s="7"/>
      <c r="M12" s="7"/>
      <c r="N12" s="7"/>
      <c r="O12" s="7"/>
      <c r="P12" s="7"/>
      <c r="Q12" s="7"/>
      <c r="R12" s="794" t="s">
        <v>193</v>
      </c>
      <c r="S12" s="795"/>
      <c r="T12" s="795"/>
      <c r="U12" s="795"/>
      <c r="V12" s="795"/>
      <c r="W12" s="795"/>
      <c r="X12" s="795"/>
      <c r="Y12" s="795"/>
      <c r="Z12" s="795"/>
      <c r="AA12" s="796"/>
      <c r="AB12" s="5"/>
    </row>
    <row r="13" spans="2:38" ht="23.25" customHeight="1" x14ac:dyDescent="0.2">
      <c r="B13" s="4"/>
      <c r="C13" s="6"/>
      <c r="D13" s="7"/>
      <c r="E13" s="7"/>
      <c r="F13" s="7"/>
      <c r="G13" s="7"/>
      <c r="H13" s="7"/>
      <c r="I13" s="7"/>
      <c r="J13" s="7"/>
      <c r="K13" s="7"/>
      <c r="L13" s="7"/>
      <c r="M13" s="7"/>
      <c r="N13" s="7"/>
      <c r="O13" s="7"/>
      <c r="P13" s="7"/>
      <c r="Q13" s="7"/>
      <c r="R13" s="797" t="s">
        <v>1306</v>
      </c>
      <c r="S13" s="798"/>
      <c r="T13" s="798"/>
      <c r="U13" s="798"/>
      <c r="V13" s="798"/>
      <c r="W13" s="798"/>
      <c r="X13" s="798"/>
      <c r="Y13" s="798"/>
      <c r="Z13" s="798"/>
      <c r="AA13" s="799"/>
      <c r="AB13" s="5"/>
    </row>
    <row r="14" spans="2:38" ht="17.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row>
    <row r="16" spans="2:38" ht="33"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row>
    <row r="17" spans="2:38" ht="23.2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row>
    <row r="18" spans="2:38" ht="21.7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row>
    <row r="19" spans="2:38" ht="22.5" customHeight="1" x14ac:dyDescent="0.2">
      <c r="B19" s="4"/>
      <c r="C19" s="6"/>
      <c r="D19" s="7"/>
      <c r="E19" s="7"/>
      <c r="F19" s="7"/>
      <c r="G19" s="7"/>
      <c r="H19" s="7"/>
      <c r="I19" s="7"/>
      <c r="J19" s="7"/>
      <c r="K19" s="7"/>
      <c r="L19" s="7"/>
      <c r="M19" s="7"/>
      <c r="N19" s="7"/>
      <c r="O19" s="7"/>
      <c r="P19" s="7"/>
      <c r="Q19" s="7"/>
      <c r="R19" s="800"/>
      <c r="S19" s="801"/>
      <c r="T19" s="801"/>
      <c r="U19" s="801"/>
      <c r="V19" s="801"/>
      <c r="W19" s="801"/>
      <c r="X19" s="801"/>
      <c r="Y19" s="801"/>
      <c r="Z19" s="801"/>
      <c r="AA19" s="802"/>
      <c r="AB19" s="5"/>
    </row>
    <row r="20" spans="2:38" ht="17.25" customHeight="1" thickBot="1" x14ac:dyDescent="0.25">
      <c r="B20" s="4"/>
      <c r="C20" s="6"/>
      <c r="D20" s="7"/>
      <c r="E20" s="7"/>
      <c r="F20" s="7"/>
      <c r="G20" s="7"/>
      <c r="H20" s="7"/>
      <c r="I20" s="7"/>
      <c r="J20" s="7"/>
      <c r="K20" s="7"/>
      <c r="L20" s="7"/>
      <c r="M20" s="7"/>
      <c r="N20" s="7"/>
      <c r="O20" s="7"/>
      <c r="P20" s="7"/>
      <c r="Q20" s="7"/>
      <c r="R20" s="803"/>
      <c r="S20" s="804"/>
      <c r="T20" s="804"/>
      <c r="U20" s="804"/>
      <c r="V20" s="804"/>
      <c r="W20" s="804"/>
      <c r="X20" s="804"/>
      <c r="Y20" s="804"/>
      <c r="Z20" s="804"/>
      <c r="AA20" s="805"/>
      <c r="AB20" s="5"/>
    </row>
    <row r="21" spans="2:38" ht="17.25" customHeight="1" thickBot="1" x14ac:dyDescent="0.25">
      <c r="B21" s="4"/>
      <c r="C21" s="6"/>
      <c r="D21" s="7"/>
      <c r="E21" s="7"/>
      <c r="F21" s="7"/>
      <c r="G21" s="7"/>
      <c r="H21" s="7"/>
      <c r="I21" s="7"/>
      <c r="J21" s="7"/>
      <c r="K21" s="7"/>
      <c r="L21" s="7"/>
      <c r="M21" s="7"/>
      <c r="N21" s="7"/>
      <c r="O21" s="7"/>
      <c r="P21" s="7"/>
      <c r="Q21" s="7"/>
      <c r="R21" s="806" t="s">
        <v>192</v>
      </c>
      <c r="S21" s="807"/>
      <c r="T21" s="807"/>
      <c r="U21" s="807"/>
      <c r="V21" s="807"/>
      <c r="W21" s="807"/>
      <c r="X21" s="807"/>
      <c r="Y21" s="807"/>
      <c r="Z21" s="807"/>
      <c r="AA21" s="808"/>
      <c r="AB21" s="5"/>
    </row>
    <row r="22" spans="2:38" ht="17.25" customHeight="1" x14ac:dyDescent="0.2">
      <c r="B22" s="4"/>
      <c r="C22" s="6"/>
      <c r="D22" s="7"/>
      <c r="E22" s="7"/>
      <c r="F22" s="7"/>
      <c r="G22" s="7"/>
      <c r="H22" s="7"/>
      <c r="I22" s="7"/>
      <c r="J22" s="7"/>
      <c r="K22" s="7"/>
      <c r="L22" s="7"/>
      <c r="M22" s="7"/>
      <c r="N22" s="7"/>
      <c r="O22" s="7"/>
      <c r="P22" s="7"/>
      <c r="Q22" s="7"/>
      <c r="R22" s="760" t="s">
        <v>1305</v>
      </c>
      <c r="S22" s="761"/>
      <c r="T22" s="761"/>
      <c r="U22" s="761"/>
      <c r="V22" s="761"/>
      <c r="W22" s="761"/>
      <c r="X22" s="761"/>
      <c r="Y22" s="761"/>
      <c r="Z22" s="761"/>
      <c r="AA22" s="762"/>
      <c r="AB22" s="5"/>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row>
    <row r="25" spans="2:38" ht="17.25"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row>
    <row r="26" spans="2:38" ht="17.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row>
    <row r="27" spans="2:38" ht="17.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row>
    <row r="28" spans="2:38" ht="41.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row>
    <row r="29" spans="2:38"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5">
      <c r="B31" s="4"/>
      <c r="C31" s="6"/>
      <c r="D31" s="70" t="s">
        <v>16</v>
      </c>
      <c r="E31" s="71"/>
      <c r="F31" s="569">
        <f>INDICADORES!H19</f>
        <v>532</v>
      </c>
      <c r="G31" s="569">
        <f>INDICADORES!K19</f>
        <v>623</v>
      </c>
      <c r="H31" s="569">
        <f>INDICADORES!N19</f>
        <v>1815</v>
      </c>
      <c r="I31" s="569">
        <f>INDICADORES!T19</f>
        <v>1628</v>
      </c>
      <c r="J31" s="569">
        <f>INDICADORES!W19</f>
        <v>2149</v>
      </c>
      <c r="K31" s="569">
        <f>INDICADORES!Z19</f>
        <v>1765</v>
      </c>
      <c r="L31" s="569">
        <f>INDICADORES!AF19</f>
        <v>370</v>
      </c>
      <c r="M31" s="569">
        <f>INDICADORES!AI19</f>
        <v>526</v>
      </c>
      <c r="N31" s="569">
        <f>INDICADORES!AL19</f>
        <v>341</v>
      </c>
      <c r="O31" s="569">
        <f>INDICADORES!AR19</f>
        <v>376</v>
      </c>
      <c r="P31" s="569">
        <f>INDICADORES!AU19</f>
        <v>390</v>
      </c>
      <c r="Q31" s="569">
        <f>INDICADORES!AX19</f>
        <v>199</v>
      </c>
      <c r="R31" s="568">
        <f>SUM(F31:Q31)</f>
        <v>10714</v>
      </c>
      <c r="U31" s="28"/>
      <c r="V31" s="7"/>
      <c r="W31" s="7"/>
      <c r="X31" s="7"/>
      <c r="Y31" s="7"/>
      <c r="Z31" s="7"/>
      <c r="AA31" s="8"/>
      <c r="AB31" s="5"/>
      <c r="AE31" s="18"/>
      <c r="AF31" s="18"/>
      <c r="AG31" s="18"/>
      <c r="AH31" s="18"/>
      <c r="AI31" s="18"/>
      <c r="AJ31" s="18"/>
      <c r="AK31" s="18"/>
      <c r="AL31" s="18"/>
    </row>
    <row r="32" spans="2:38" ht="22.5" customHeight="1" x14ac:dyDescent="0.25">
      <c r="B32" s="4"/>
      <c r="C32" s="6"/>
      <c r="D32" s="70" t="s">
        <v>18</v>
      </c>
      <c r="E32" s="71"/>
      <c r="F32" s="569">
        <f>INDICADORES!I19</f>
        <v>112</v>
      </c>
      <c r="G32" s="569">
        <f>INDICADORES!L19</f>
        <v>152</v>
      </c>
      <c r="H32" s="569">
        <f>INDICADORES!O19</f>
        <v>209</v>
      </c>
      <c r="I32" s="569">
        <f>INDICADORES!U19</f>
        <v>190</v>
      </c>
      <c r="J32" s="569">
        <f>INDICADORES!X19</f>
        <v>287</v>
      </c>
      <c r="K32" s="569">
        <f>INDICADORES!AA19</f>
        <v>249</v>
      </c>
      <c r="L32" s="569">
        <f>INDICADORES!AG19</f>
        <v>163</v>
      </c>
      <c r="M32" s="569">
        <f>INDICADORES!AJ19</f>
        <v>229</v>
      </c>
      <c r="N32" s="569">
        <f>INDICADORES!AM19</f>
        <v>238</v>
      </c>
      <c r="O32" s="569">
        <f>INDICADORES!AS19</f>
        <v>139</v>
      </c>
      <c r="P32" s="569">
        <f>INDICADORES!AV19</f>
        <v>144</v>
      </c>
      <c r="Q32" s="569">
        <f>INDICADORES!AY19</f>
        <v>100</v>
      </c>
      <c r="R32" s="568">
        <f>SUM(F32:Q32)</f>
        <v>2212</v>
      </c>
      <c r="U32" s="28"/>
      <c r="V32" s="7"/>
      <c r="W32" s="7"/>
      <c r="X32" s="7"/>
      <c r="Y32" s="7"/>
      <c r="Z32" s="7"/>
      <c r="AA32" s="8"/>
      <c r="AB32" s="5"/>
      <c r="AE32" s="18"/>
      <c r="AF32" s="18"/>
      <c r="AG32" s="18"/>
      <c r="AH32" s="18"/>
      <c r="AI32" s="18"/>
      <c r="AJ32" s="18"/>
      <c r="AK32" s="18"/>
      <c r="AL32" s="18"/>
    </row>
    <row r="33" spans="2:38" ht="22.5" customHeight="1" thickBot="1" x14ac:dyDescent="0.3">
      <c r="B33" s="4"/>
      <c r="C33" s="6"/>
      <c r="D33" s="48" t="s">
        <v>692</v>
      </c>
      <c r="E33" s="72"/>
      <c r="F33" s="67">
        <f t="shared" ref="F33:Q33" si="0">F31/F32</f>
        <v>4.75</v>
      </c>
      <c r="G33" s="67">
        <f t="shared" si="0"/>
        <v>4.0986842105263159</v>
      </c>
      <c r="H33" s="67">
        <f t="shared" si="0"/>
        <v>8.6842105263157894</v>
      </c>
      <c r="I33" s="67">
        <f t="shared" si="0"/>
        <v>8.5684210526315798</v>
      </c>
      <c r="J33" s="67">
        <f t="shared" si="0"/>
        <v>7.4878048780487809</v>
      </c>
      <c r="K33" s="67">
        <f t="shared" si="0"/>
        <v>7.0883534136546187</v>
      </c>
      <c r="L33" s="67">
        <f t="shared" si="0"/>
        <v>2.2699386503067487</v>
      </c>
      <c r="M33" s="67">
        <f t="shared" si="0"/>
        <v>2.2969432314410478</v>
      </c>
      <c r="N33" s="67">
        <f t="shared" si="0"/>
        <v>1.4327731092436975</v>
      </c>
      <c r="O33" s="67">
        <f t="shared" si="0"/>
        <v>2.7050359712230216</v>
      </c>
      <c r="P33" s="67">
        <f t="shared" si="0"/>
        <v>2.7083333333333335</v>
      </c>
      <c r="Q33" s="67">
        <f t="shared" si="0"/>
        <v>1.99</v>
      </c>
      <c r="R33" s="87">
        <f>R31/R32</f>
        <v>4.843580470162749</v>
      </c>
      <c r="U33" s="28"/>
      <c r="V33" s="7"/>
      <c r="W33" s="7"/>
      <c r="X33" s="7"/>
      <c r="Y33" s="7"/>
      <c r="Z33" s="7"/>
      <c r="AA33" s="8"/>
      <c r="AB33" s="5"/>
      <c r="AE33" s="18"/>
      <c r="AF33" s="18"/>
      <c r="AG33" s="18"/>
      <c r="AH33" s="18"/>
      <c r="AI33" s="18"/>
      <c r="AJ33" s="18"/>
      <c r="AK33" s="18"/>
      <c r="AL33" s="18"/>
    </row>
    <row r="34" spans="2:38" ht="18" customHeight="1" thickBot="1" x14ac:dyDescent="0.3">
      <c r="B34" s="4"/>
      <c r="C34" s="6"/>
      <c r="D34" s="48" t="s">
        <v>651</v>
      </c>
      <c r="E34" s="72"/>
      <c r="F34" s="246">
        <v>3.7380952380952381</v>
      </c>
      <c r="G34" s="246">
        <v>4.5064935064935066</v>
      </c>
      <c r="H34" s="246">
        <v>4.6089743589743586</v>
      </c>
      <c r="I34" s="246">
        <v>4.96875</v>
      </c>
      <c r="J34" s="246">
        <v>4.8673469387755102</v>
      </c>
      <c r="K34" s="246">
        <v>3.7326732673267329</v>
      </c>
      <c r="L34" s="246">
        <v>4.6576576576576576</v>
      </c>
      <c r="M34" s="246">
        <v>4</v>
      </c>
      <c r="N34" s="246">
        <v>3.9305555555555554</v>
      </c>
      <c r="O34" s="246">
        <v>5.8837209302325579</v>
      </c>
      <c r="P34" s="246">
        <v>6.1020408163265305</v>
      </c>
      <c r="Q34" s="246">
        <v>5.9693877551020407</v>
      </c>
      <c r="R34" s="244"/>
      <c r="U34" s="28"/>
      <c r="V34" s="7"/>
      <c r="W34" s="7"/>
      <c r="X34" s="7"/>
      <c r="Y34" s="7"/>
      <c r="Z34" s="7"/>
      <c r="AA34" s="8"/>
      <c r="AB34" s="5"/>
      <c r="AE34" s="18"/>
      <c r="AF34" s="18"/>
      <c r="AG34" s="18"/>
      <c r="AH34" s="18"/>
      <c r="AI34" s="18"/>
      <c r="AJ34" s="18"/>
      <c r="AK34" s="18"/>
      <c r="AL34" s="18"/>
    </row>
    <row r="35" spans="2:38" ht="15.75" customHeight="1" thickBot="1" x14ac:dyDescent="0.25">
      <c r="B35" s="4"/>
      <c r="C35" s="6"/>
      <c r="D35" s="947" t="s">
        <v>254</v>
      </c>
      <c r="E35" s="946"/>
      <c r="F35" s="245">
        <v>5</v>
      </c>
      <c r="G35" s="245">
        <v>5</v>
      </c>
      <c r="H35" s="245">
        <v>5</v>
      </c>
      <c r="I35" s="245">
        <v>5</v>
      </c>
      <c r="J35" s="245">
        <v>5</v>
      </c>
      <c r="K35" s="245">
        <v>5</v>
      </c>
      <c r="L35" s="245">
        <v>5</v>
      </c>
      <c r="M35" s="245">
        <v>5</v>
      </c>
      <c r="N35" s="245">
        <v>5</v>
      </c>
      <c r="O35" s="245">
        <v>5</v>
      </c>
      <c r="P35" s="245">
        <v>5</v>
      </c>
      <c r="Q35" s="245">
        <v>5</v>
      </c>
      <c r="R35" s="244">
        <f>+AVERAGE(F35:Q35)</f>
        <v>5</v>
      </c>
      <c r="U35" s="7"/>
      <c r="V35" s="7"/>
      <c r="W35" s="7"/>
      <c r="AA35" s="5"/>
      <c r="AB35" s="5"/>
      <c r="AC35" s="18"/>
      <c r="AD35" s="18"/>
      <c r="AE35" s="18"/>
      <c r="AF35" s="18"/>
      <c r="AG35" s="18"/>
      <c r="AH35" s="18"/>
      <c r="AI35" s="18"/>
      <c r="AJ35" s="18"/>
    </row>
    <row r="36" spans="2:38" ht="6" customHeight="1" thickBot="1" x14ac:dyDescent="0.25">
      <c r="B36" s="4"/>
      <c r="C36" s="239"/>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1"/>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D37" s="18"/>
      <c r="AE37" s="18"/>
      <c r="AF37" s="18"/>
    </row>
    <row r="38" spans="2:38" ht="29.25" customHeight="1" thickBot="1" x14ac:dyDescent="0.25">
      <c r="B38" s="4"/>
      <c r="C38" s="817" t="s">
        <v>16</v>
      </c>
      <c r="D38" s="818"/>
      <c r="E38" s="818"/>
      <c r="F38" s="818"/>
      <c r="G38" s="861" t="s">
        <v>513</v>
      </c>
      <c r="H38" s="861"/>
      <c r="I38" s="861"/>
      <c r="J38" s="861"/>
      <c r="K38" s="861"/>
      <c r="L38" s="861"/>
      <c r="M38" s="861"/>
      <c r="N38" s="861"/>
      <c r="O38" s="822" t="s">
        <v>17</v>
      </c>
      <c r="P38" s="823"/>
      <c r="Q38" s="823"/>
      <c r="R38" s="823"/>
      <c r="S38" s="823"/>
      <c r="T38" s="824"/>
      <c r="U38" s="825"/>
      <c r="V38" s="825"/>
      <c r="W38" s="825"/>
      <c r="X38" s="825"/>
      <c r="Y38" s="825"/>
      <c r="Z38" s="825"/>
      <c r="AA38" s="826"/>
      <c r="AB38" s="29"/>
      <c r="AD38" s="9"/>
      <c r="AE38" s="19"/>
      <c r="AF38" s="19"/>
    </row>
    <row r="39" spans="2:38" ht="20.25" customHeight="1" x14ac:dyDescent="0.2">
      <c r="B39" s="4"/>
      <c r="C39" s="827" t="s">
        <v>18</v>
      </c>
      <c r="D39" s="828"/>
      <c r="E39" s="828"/>
      <c r="F39" s="828"/>
      <c r="G39" s="861" t="s">
        <v>1113</v>
      </c>
      <c r="H39" s="861"/>
      <c r="I39" s="861"/>
      <c r="J39" s="861"/>
      <c r="K39" s="861"/>
      <c r="L39" s="861"/>
      <c r="M39" s="861"/>
      <c r="N39" s="861"/>
      <c r="O39" s="827" t="s">
        <v>19</v>
      </c>
      <c r="P39" s="828"/>
      <c r="Q39" s="828"/>
      <c r="R39" s="828"/>
      <c r="S39" s="828"/>
      <c r="T39" s="824"/>
      <c r="U39" s="825"/>
      <c r="V39" s="825"/>
      <c r="W39" s="825"/>
      <c r="X39" s="825"/>
      <c r="Y39" s="825"/>
      <c r="Z39" s="825"/>
      <c r="AA39" s="826"/>
      <c r="AB39" s="29"/>
      <c r="AD39" s="9"/>
      <c r="AE39" s="19"/>
      <c r="AF39" s="19"/>
    </row>
    <row r="40" spans="2:38" ht="30"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831" t="s">
        <v>22</v>
      </c>
      <c r="U40" s="831"/>
      <c r="V40" s="831"/>
      <c r="W40" s="831"/>
      <c r="X40" s="831"/>
      <c r="Y40" s="831"/>
      <c r="Z40" s="831"/>
      <c r="AA40" s="832"/>
      <c r="AB40" s="29"/>
      <c r="AD40" s="9"/>
      <c r="AE40" s="19"/>
      <c r="AF40" s="19"/>
    </row>
    <row r="41" spans="2:38" ht="18.75"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831" t="s">
        <v>25</v>
      </c>
      <c r="U41" s="831"/>
      <c r="V41" s="831"/>
      <c r="W41" s="831"/>
      <c r="X41" s="831"/>
      <c r="Y41" s="831"/>
      <c r="Z41" s="831"/>
      <c r="AA41" s="832"/>
      <c r="AB41" s="29"/>
      <c r="AD41" s="9"/>
      <c r="AE41" s="20"/>
      <c r="AF41" s="20"/>
    </row>
    <row r="42" spans="2:38" ht="19.5" customHeight="1" x14ac:dyDescent="0.2">
      <c r="B42" s="4"/>
      <c r="C42" s="827" t="s">
        <v>23</v>
      </c>
      <c r="D42" s="828"/>
      <c r="E42" s="828"/>
      <c r="F42" s="828"/>
      <c r="G42" s="942">
        <v>100</v>
      </c>
      <c r="H42" s="942"/>
      <c r="I42" s="942"/>
      <c r="J42" s="942"/>
      <c r="K42" s="942"/>
      <c r="L42" s="942"/>
      <c r="M42" s="942"/>
      <c r="N42" s="874"/>
      <c r="O42" s="827" t="s">
        <v>26</v>
      </c>
      <c r="P42" s="828"/>
      <c r="Q42" s="828"/>
      <c r="R42" s="828"/>
      <c r="S42" s="828"/>
      <c r="T42" s="831"/>
      <c r="U42" s="831"/>
      <c r="V42" s="831"/>
      <c r="W42" s="831"/>
      <c r="X42" s="831"/>
      <c r="Y42" s="831"/>
      <c r="Z42" s="831"/>
      <c r="AA42" s="832"/>
      <c r="AB42" s="29"/>
      <c r="AD42" s="9"/>
      <c r="AE42" s="20"/>
      <c r="AF42" s="20"/>
    </row>
    <row r="43" spans="2:38"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841" t="s">
        <v>90</v>
      </c>
      <c r="U43" s="841"/>
      <c r="V43" s="841"/>
      <c r="W43" s="841"/>
      <c r="X43" s="841"/>
      <c r="Y43" s="841"/>
      <c r="Z43" s="841"/>
      <c r="AA43" s="842"/>
      <c r="AB43" s="29"/>
      <c r="AD43" s="9"/>
      <c r="AE43" s="20"/>
      <c r="AF43" s="20"/>
    </row>
    <row r="44" spans="2:38"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30"/>
      <c r="AB44" s="29"/>
      <c r="AD44" s="9"/>
      <c r="AE44" s="20"/>
      <c r="AF44" s="20"/>
    </row>
    <row r="45" spans="2:38" ht="27.75" customHeight="1" x14ac:dyDescent="0.2">
      <c r="B45" s="4"/>
      <c r="C45" s="785" t="s">
        <v>92</v>
      </c>
      <c r="D45" s="786"/>
      <c r="E45" s="786"/>
      <c r="F45" s="787"/>
      <c r="G45" s="940" t="s">
        <v>93</v>
      </c>
      <c r="H45" s="941"/>
      <c r="I45" s="42" t="s">
        <v>94</v>
      </c>
      <c r="J45" s="31" t="s">
        <v>95</v>
      </c>
      <c r="K45" s="30"/>
      <c r="L45" s="31" t="s">
        <v>96</v>
      </c>
      <c r="M45" s="32"/>
      <c r="N45" s="156"/>
      <c r="O45" s="851" t="s">
        <v>97</v>
      </c>
      <c r="P45" s="852"/>
      <c r="Q45" s="852"/>
      <c r="R45" s="852"/>
      <c r="S45" s="853" t="s">
        <v>98</v>
      </c>
      <c r="T45" s="854"/>
      <c r="U45" s="854"/>
      <c r="V45" s="854"/>
      <c r="W45" s="854"/>
      <c r="X45" s="854"/>
      <c r="Y45" s="854"/>
      <c r="Z45" s="854"/>
      <c r="AA45" s="855"/>
      <c r="AB45" s="29"/>
      <c r="AD45" s="9"/>
      <c r="AE45" s="20"/>
      <c r="AF45" s="20"/>
    </row>
    <row r="46" spans="2:38"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3"/>
      <c r="AA46" s="864"/>
      <c r="AB46" s="29"/>
      <c r="AD46" s="9"/>
      <c r="AE46" s="20"/>
      <c r="AF46" s="20"/>
    </row>
    <row r="47" spans="2:38" ht="28.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70"/>
      <c r="AA47" s="871"/>
      <c r="AB47" s="29"/>
      <c r="AD47" s="9"/>
      <c r="AE47" s="20"/>
      <c r="AF47" s="20"/>
    </row>
    <row r="48" spans="2:38" ht="20.25" customHeight="1" x14ac:dyDescent="0.2">
      <c r="B48" s="4"/>
      <c r="C48" s="829" t="s">
        <v>28</v>
      </c>
      <c r="D48" s="830"/>
      <c r="E48" s="830"/>
      <c r="F48" s="830"/>
      <c r="G48" s="939" t="s">
        <v>104</v>
      </c>
      <c r="H48" s="939"/>
      <c r="I48" s="939"/>
      <c r="J48" s="939"/>
      <c r="K48" s="939"/>
      <c r="L48" s="939"/>
      <c r="M48" s="939"/>
      <c r="N48" s="835"/>
      <c r="O48" s="829"/>
      <c r="P48" s="830"/>
      <c r="Q48" s="830"/>
      <c r="R48" s="830"/>
      <c r="S48" s="862"/>
      <c r="T48" s="862"/>
      <c r="U48" s="862"/>
      <c r="V48" s="869"/>
      <c r="W48" s="862"/>
      <c r="X48" s="862"/>
      <c r="Y48" s="862"/>
      <c r="Z48" s="872"/>
      <c r="AA48" s="873"/>
      <c r="AB48" s="29"/>
      <c r="AD48" s="9"/>
      <c r="AE48" s="20"/>
      <c r="AF48" s="20"/>
    </row>
    <row r="49" spans="1:38" ht="13.5" customHeight="1" x14ac:dyDescent="0.2">
      <c r="B49" s="4"/>
      <c r="C49" s="829" t="s">
        <v>27</v>
      </c>
      <c r="D49" s="830"/>
      <c r="E49" s="830"/>
      <c r="F49" s="830"/>
      <c r="G49" s="937" t="s">
        <v>289</v>
      </c>
      <c r="H49" s="938"/>
      <c r="I49" s="938"/>
      <c r="J49" s="938"/>
      <c r="K49" s="938"/>
      <c r="L49" s="938"/>
      <c r="M49" s="938"/>
      <c r="N49" s="856"/>
      <c r="O49" s="829"/>
      <c r="P49" s="830"/>
      <c r="Q49" s="830"/>
      <c r="R49" s="830"/>
      <c r="S49" s="862" t="s">
        <v>105</v>
      </c>
      <c r="T49" s="862"/>
      <c r="U49" s="862"/>
      <c r="V49" s="869" t="s">
        <v>94</v>
      </c>
      <c r="W49" s="697" t="s">
        <v>553</v>
      </c>
      <c r="X49" s="697"/>
      <c r="Y49" s="697"/>
      <c r="Z49" s="685" t="s">
        <v>94</v>
      </c>
      <c r="AA49" s="686"/>
      <c r="AB49" s="29"/>
      <c r="AD49" s="9"/>
      <c r="AE49" s="20"/>
      <c r="AF49" s="20"/>
    </row>
    <row r="50" spans="1:38" ht="12.7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85"/>
      <c r="AA50" s="686"/>
      <c r="AB50" s="29"/>
      <c r="AD50" s="9"/>
      <c r="AE50" s="20"/>
      <c r="AF50" s="20"/>
    </row>
    <row r="51" spans="1:38" ht="12.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704"/>
      <c r="AB51" s="29"/>
      <c r="AD51" s="9"/>
      <c r="AE51" s="20"/>
      <c r="AF51" s="20"/>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35"/>
      <c r="AB52" s="36"/>
      <c r="AD52" s="9"/>
      <c r="AE52" s="19"/>
      <c r="AF52" s="19"/>
    </row>
    <row r="53" spans="1:38" ht="4.5" customHeight="1" x14ac:dyDescent="0.2">
      <c r="A53" s="7"/>
      <c r="C53" s="15"/>
      <c r="D53" s="20"/>
      <c r="E53" s="20"/>
      <c r="F53" s="20"/>
      <c r="G53" s="20"/>
      <c r="H53" s="20"/>
      <c r="I53" s="20"/>
      <c r="J53" s="20"/>
      <c r="K53" s="20"/>
      <c r="L53" s="20"/>
      <c r="M53" s="20"/>
      <c r="N53" s="20"/>
      <c r="O53" s="51"/>
      <c r="P53" s="15"/>
      <c r="Q53" s="16"/>
      <c r="R53" s="16"/>
      <c r="S53" s="16"/>
      <c r="T53" s="16"/>
      <c r="U53" s="16"/>
      <c r="V53" s="16"/>
      <c r="W53" s="16"/>
      <c r="X53" s="16"/>
      <c r="Y53" s="16"/>
      <c r="Z53" s="16"/>
      <c r="AB53" s="20"/>
      <c r="AD53" s="9"/>
      <c r="AE53" s="19"/>
      <c r="AF53" s="19"/>
      <c r="AL53">
        <f>SUBTOTAL(9,AL38:AL52)</f>
        <v>0</v>
      </c>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C55" s="15"/>
      <c r="D55" s="20"/>
      <c r="E55" s="20"/>
      <c r="F55" s="20"/>
      <c r="G55" s="20"/>
      <c r="H55" s="20"/>
      <c r="I55" s="20"/>
      <c r="J55" s="20"/>
      <c r="K55" s="20"/>
      <c r="L55" s="20"/>
      <c r="M55" s="20"/>
      <c r="N55" s="20"/>
      <c r="AA55" s="16"/>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A56" s="16"/>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A57" s="16"/>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5xTK+B7zBe+ZYPSCGGe3Rm8o33xBnBvINyoIlildd8m7n7PrIaFkNzWq/3jrWdhjEWjJITGvZgosJ3y/lc/RLA==" saltValue="FbRaMVK/GWjOL+/ImYdVBQ==" spinCount="100000" sheet="1" objects="1" scenarios="1"/>
  <customSheetViews>
    <customSheetView guid="{9C949C4D-EB11-4549-99F8-6A6E19FEDD35}" scale="91" showGridLines="0" topLeftCell="D22">
      <selection activeCell="R22" sqref="R22:AA28"/>
      <pageMargins left="0.41" right="0.38" top="0.94" bottom="0.45" header="0.31496062992125984" footer="0.31496062992125984"/>
      <pageSetup paperSize="9" scale="81" orientation="portrait" r:id="rId1"/>
      <headerFooter alignWithMargins="0"/>
    </customSheetView>
    <customSheetView guid="{B4BD0B13-0F90-4B98-B77F-542E51A48189}" scale="91" showGridLines="0" topLeftCell="D16">
      <selection activeCell="R22" sqref="R22:AA28"/>
      <pageMargins left="0.41" right="0.38" top="0.94" bottom="0.45" header="0.31496062992125984" footer="0.31496062992125984"/>
      <pageSetup paperSize="9" scale="81" orientation="portrait" r:id="rId2"/>
      <headerFooter alignWithMargins="0"/>
    </customSheetView>
    <customSheetView guid="{1132D6BB-BD35-469F-BF41-A86B335BD97B}" scale="91" showGridLines="0" topLeftCell="D16">
      <selection activeCell="R22" sqref="R22:AA28"/>
      <pageMargins left="0.41" right="0.38" top="0.94" bottom="0.45" header="0.31496062992125984" footer="0.31496062992125984"/>
      <pageSetup paperSize="9" scale="81" orientation="portrait" r:id="rId3"/>
      <headerFooter alignWithMargins="0"/>
    </customSheetView>
    <customSheetView guid="{A5C6589E-C55F-4BEC-9ECE-919FCABF52F8}" scale="91" showGridLines="0" topLeftCell="D16">
      <selection activeCell="R22" sqref="R22:AA28"/>
      <pageMargins left="0.41" right="0.38" top="0.94" bottom="0.45" header="0.31496062992125984" footer="0.31496062992125984"/>
      <pageSetup paperSize="9" scale="81" orientation="portrait" r:id="rId4"/>
      <headerFooter alignWithMargins="0"/>
    </customSheetView>
    <customSheetView guid="{01A85145-F11B-4D07-813B-8A8758CDD710}" scale="91" showGridLines="0" topLeftCell="D19">
      <selection activeCell="R22" sqref="R22:AA28"/>
      <pageMargins left="0.41" right="0.38" top="0.94" bottom="0.45" header="0.31496062992125984" footer="0.31496062992125984"/>
      <pageSetup paperSize="9" scale="81" orientation="portrait" r:id="rId5"/>
      <headerFooter alignWithMargins="0"/>
    </customSheetView>
    <customSheetView guid="{4F27A6F2-707D-47B2-BF4A-F027B75A33FC}" scale="91" showGridLines="0" topLeftCell="D19">
      <selection activeCell="R22" sqref="R22:AA28"/>
      <pageMargins left="0.41" right="0.38" top="0.94" bottom="0.45" header="0.31496062992125984" footer="0.31496062992125984"/>
      <pageSetup paperSize="9" scale="81" orientation="portrait" r:id="rId6"/>
      <headerFooter alignWithMargins="0"/>
    </customSheetView>
    <customSheetView guid="{F4F98609-4C61-4A0E-851B-59BEC64AAB9F}" scale="84" showGridLines="0" topLeftCell="A18">
      <selection activeCell="R22" sqref="R22:AA28"/>
      <pageMargins left="0.41" right="0.38" top="0.94" bottom="0.45" header="0.31496062992125984" footer="0.31496062992125984"/>
      <pageSetup paperSize="9" scale="81" orientation="portrait" r:id="rId7"/>
      <headerFooter alignWithMargins="0"/>
    </customSheetView>
    <customSheetView guid="{8381FC96-6810-4EAA-ACD8-B607E0FD2281}" scale="84" showGridLines="0" topLeftCell="A9">
      <selection activeCell="R22" sqref="R22:AA28"/>
      <pageMargins left="0.41" right="0.38" top="0.94" bottom="0.45" header="0.31496062992125984" footer="0.31496062992125984"/>
      <pageSetup paperSize="9" scale="81" orientation="portrait" r:id="rId8"/>
      <headerFooter alignWithMargins="0"/>
    </customSheetView>
    <customSheetView guid="{7315456F-420E-439E-9602-F32EDF9D3E94}" scale="84" showGridLines="0" topLeftCell="A9">
      <selection activeCell="R22" sqref="R22:AA28"/>
      <pageMargins left="0.41" right="0.38" top="0.94" bottom="0.45" header="0.31496062992125984" footer="0.31496062992125984"/>
      <pageSetup paperSize="9" scale="81" orientation="portrait" r:id="rId9"/>
      <headerFooter alignWithMargins="0"/>
    </customSheetView>
    <customSheetView guid="{216CB5F9-6788-4A70-880A-08553118F167}" showGridLines="0">
      <pageMargins left="0.41" right="0.38" top="0.94" bottom="0.45" header="0.31496062992125984" footer="0.31496062992125984"/>
      <pageSetup paperSize="9" scale="81" orientation="portrait" r:id="rId10"/>
      <headerFooter alignWithMargins="0"/>
    </customSheetView>
    <customSheetView guid="{B0451CD7-59C4-4E11-B7C2-BC13CF4127A6}" showGridLines="0">
      <pageMargins left="0.41" right="0.38" top="0.94" bottom="0.45" header="0.31496062992125984" footer="0.31496062992125984"/>
      <pageSetup paperSize="9" scale="81" orientation="portrait" r:id="rId11"/>
      <headerFooter alignWithMargins="0"/>
    </customSheetView>
    <customSheetView guid="{7A5BCE0F-1F1B-4E52-9652-01329CBCC77F}" showGridLines="0">
      <pageMargins left="0.41" right="0.38" top="0.94" bottom="0.45" header="0.31496062992125984" footer="0.31496062992125984"/>
      <pageSetup paperSize="9" scale="81" orientation="portrait" r:id="rId12"/>
      <headerFooter alignWithMargins="0"/>
    </customSheetView>
    <customSheetView guid="{62DF5315-3D99-4C8E-BAEC-100B3280B10D}" showGridLines="0">
      <pageMargins left="0.41" right="0.38" top="0.94" bottom="0.45" header="0.31496062992125984" footer="0.31496062992125984"/>
      <pageSetup paperSize="9" scale="81" orientation="portrait" r:id="rId13"/>
      <headerFooter alignWithMargins="0"/>
    </customSheetView>
    <customSheetView guid="{CAC1BF5B-64DA-4E65-B9F3-F58AF1593EA5}" showGridLines="0">
      <pageMargins left="0.41" right="0.38" top="0.94" bottom="0.45" header="0.31496062992125984" footer="0.31496062992125984"/>
      <pageSetup paperSize="9" scale="81" orientation="portrait" r:id="rId14"/>
      <headerFooter alignWithMargins="0"/>
    </customSheetView>
    <customSheetView guid="{E4188361-4B87-4969-89CB-DD6AB944FA81}" showGridLines="0">
      <pageMargins left="0.41" right="0.38" top="0.94" bottom="0.45" header="0.31496062992125984" footer="0.31496062992125984"/>
      <pageSetup paperSize="9" scale="81" orientation="portrait" r:id="rId15"/>
      <headerFooter alignWithMargins="0"/>
    </customSheetView>
    <customSheetView guid="{0001DF65-3B0F-497C-ACF5-D49EC607FD88}" showGridLines="0">
      <pageMargins left="0.41" right="0.38" top="0.94" bottom="0.45" header="0.31496062992125984" footer="0.31496062992125984"/>
      <pageSetup paperSize="9" scale="81" orientation="portrait" r:id="rId16"/>
      <headerFooter alignWithMargins="0"/>
    </customSheetView>
    <customSheetView guid="{39DA2FDD-4E3D-481D-A336-9D29DBC11B08}" showGridLines="0">
      <selection activeCell="F9" sqref="F9:AA10"/>
      <pageMargins left="0.41" right="0.38" top="0.94" bottom="0.45" header="0.31496062992125984" footer="0.31496062992125984"/>
      <pageSetup paperSize="9" scale="81" orientation="portrait" r:id="rId17"/>
      <headerFooter alignWithMargins="0"/>
    </customSheetView>
    <customSheetView guid="{95329FFD-9B66-4A76-A861-4EF913CB9438}" showGridLines="0">
      <selection activeCell="F9" sqref="F9:AA10"/>
      <pageMargins left="0.41" right="0.38" top="0.94" bottom="0.45" header="0.31496062992125984" footer="0.31496062992125984"/>
      <pageSetup paperSize="9" scale="81" orientation="portrait" r:id="rId18"/>
      <headerFooter alignWithMargins="0"/>
    </customSheetView>
    <customSheetView guid="{F7DB7EE5-42A9-41B9-A823-ADC3C22C28DE}" showGridLines="0">
      <selection activeCell="F9" sqref="F9:AA10"/>
      <pageMargins left="0.41" right="0.38" top="0.94" bottom="0.45" header="0.31496062992125984" footer="0.31496062992125984"/>
      <pageSetup paperSize="9" scale="81" orientation="portrait" r:id="rId19"/>
      <headerFooter alignWithMargins="0"/>
    </customSheetView>
    <customSheetView guid="{187695E8-F439-4E8B-9390-62D53A41785B}" showGridLines="0">
      <selection activeCell="F9" sqref="F9:AA10"/>
      <pageMargins left="0.41" right="0.38" top="0.94" bottom="0.45" header="0.31496062992125984" footer="0.31496062992125984"/>
      <pageSetup paperSize="9" scale="81" orientation="portrait" r:id="rId20"/>
      <headerFooter alignWithMargins="0"/>
    </customSheetView>
    <customSheetView guid="{C3D58349-1F04-4F6C-B93C-BB0D41DB41D6}" scale="84" showGridLines="0" topLeftCell="A9">
      <selection activeCell="R22" sqref="R22:AA28"/>
      <pageMargins left="0.41" right="0.38" top="0.94" bottom="0.45" header="0.31496062992125984" footer="0.31496062992125984"/>
      <pageSetup paperSize="9" scale="81" orientation="portrait" r:id="rId21"/>
      <headerFooter alignWithMargins="0"/>
    </customSheetView>
    <customSheetView guid="{71206789-1A95-4243-B1E4-204F0D4BB0C1}" scale="84" showGridLines="0" topLeftCell="A9">
      <selection activeCell="R22" sqref="R22:AA28"/>
      <pageMargins left="0.41" right="0.38" top="0.94" bottom="0.45" header="0.31496062992125984" footer="0.31496062992125984"/>
      <pageSetup paperSize="9" scale="81" orientation="portrait" r:id="rId22"/>
      <headerFooter alignWithMargins="0"/>
    </customSheetView>
    <customSheetView guid="{DAB8803B-91D8-4FA1-8E83-BA8E4F51ECEF}" scale="84" showGridLines="0" topLeftCell="A18">
      <selection activeCell="R22" sqref="R22:AA28"/>
      <pageMargins left="0.41" right="0.38" top="0.94" bottom="0.45" header="0.31496062992125984" footer="0.31496062992125984"/>
      <pageSetup paperSize="9" scale="81" orientation="portrait" r:id="rId23"/>
      <headerFooter alignWithMargins="0"/>
    </customSheetView>
    <customSheetView guid="{4B06A440-0745-43CE-8047-97DB98249CF6}" scale="91" showGridLines="0" topLeftCell="D19">
      <selection activeCell="R22" sqref="R22:AA28"/>
      <pageMargins left="0.41" right="0.38" top="0.94" bottom="0.45" header="0.31496062992125984" footer="0.31496062992125984"/>
      <pageSetup paperSize="9" scale="81" orientation="portrait" r:id="rId24"/>
      <headerFooter alignWithMargins="0"/>
    </customSheetView>
    <customSheetView guid="{201C1097-0C3C-4AFA-814C-99E885BB3BA9}" scale="91" showGridLines="0" topLeftCell="D19">
      <selection activeCell="R22" sqref="R22:AA28"/>
      <pageMargins left="0.41" right="0.38" top="0.94" bottom="0.45" header="0.31496062992125984" footer="0.31496062992125984"/>
      <pageSetup paperSize="9" scale="81" orientation="portrait" r:id="rId25"/>
      <headerFooter alignWithMargins="0"/>
    </customSheetView>
    <customSheetView guid="{44F0F931-FF8F-4146-9628-099A7B02EE59}" scale="91" showGridLines="0" topLeftCell="D19">
      <selection activeCell="R22" sqref="R22:AA28"/>
      <pageMargins left="0.41" right="0.38" top="0.94" bottom="0.45" header="0.31496062992125984" footer="0.31496062992125984"/>
      <pageSetup paperSize="9" scale="81" orientation="portrait" r:id="rId26"/>
      <headerFooter alignWithMargins="0"/>
    </customSheetView>
    <customSheetView guid="{DE4F901A-4159-44A8-9F61-37E29931259E}" scale="91" showGridLines="0" topLeftCell="D19">
      <selection activeCell="R22" sqref="R22:AA28"/>
      <pageMargins left="0.41" right="0.38" top="0.94" bottom="0.45" header="0.31496062992125984" footer="0.31496062992125984"/>
      <pageSetup paperSize="9" scale="81" orientation="portrait" r:id="rId27"/>
      <headerFooter alignWithMargins="0"/>
    </customSheetView>
    <customSheetView guid="{11E60353-53A2-40FD-8DD1-6654D3943E00}" scale="91" showGridLines="0" topLeftCell="D19">
      <selection activeCell="R22" sqref="R22:AA28"/>
      <pageMargins left="0.41" right="0.38" top="0.94" bottom="0.45" header="0.31496062992125984" footer="0.31496062992125984"/>
      <pageSetup paperSize="9" scale="81" orientation="portrait" r:id="rId28"/>
      <headerFooter alignWithMargins="0"/>
    </customSheetView>
    <customSheetView guid="{D405E5B0-829D-4CFF-BABC-C1974EED185D}" scale="91" showGridLines="0" topLeftCell="D16">
      <selection activeCell="R22" sqref="R22:AA28"/>
      <pageMargins left="0.41" right="0.38" top="0.94" bottom="0.45" header="0.31496062992125984" footer="0.31496062992125984"/>
      <pageSetup paperSize="9" scale="81" orientation="portrait" r:id="rId29"/>
      <headerFooter alignWithMargins="0"/>
    </customSheetView>
  </customSheetViews>
  <mergeCells count="74">
    <mergeCell ref="R22:AA28"/>
    <mergeCell ref="G3:P3"/>
    <mergeCell ref="G4:P4"/>
    <mergeCell ref="G5:P5"/>
    <mergeCell ref="C7:AA7"/>
    <mergeCell ref="C8:E8"/>
    <mergeCell ref="F8:P8"/>
    <mergeCell ref="Q8:R8"/>
    <mergeCell ref="S8:T8"/>
    <mergeCell ref="U8:V8"/>
    <mergeCell ref="W8:AA8"/>
    <mergeCell ref="C9:E10"/>
    <mergeCell ref="F9:AA10"/>
    <mergeCell ref="R12:AA12"/>
    <mergeCell ref="R13:AA20"/>
    <mergeCell ref="R21:AA21"/>
    <mergeCell ref="D35:E35"/>
    <mergeCell ref="C37:N37"/>
    <mergeCell ref="O37:AA37"/>
    <mergeCell ref="C38:F38"/>
    <mergeCell ref="G38:N38"/>
    <mergeCell ref="O38:S38"/>
    <mergeCell ref="T38:AA38"/>
    <mergeCell ref="C39:F39"/>
    <mergeCell ref="G39:N39"/>
    <mergeCell ref="O39:S39"/>
    <mergeCell ref="T39:AA39"/>
    <mergeCell ref="C40:F40"/>
    <mergeCell ref="G40:N40"/>
    <mergeCell ref="O40:S40"/>
    <mergeCell ref="T40:AA40"/>
    <mergeCell ref="C41:F41"/>
    <mergeCell ref="G41:N41"/>
    <mergeCell ref="O41:S41"/>
    <mergeCell ref="T41:AA41"/>
    <mergeCell ref="C42:F43"/>
    <mergeCell ref="G42:N43"/>
    <mergeCell ref="O42:S42"/>
    <mergeCell ref="T42:AA42"/>
    <mergeCell ref="O43:S43"/>
    <mergeCell ref="T43:AA43"/>
    <mergeCell ref="C44:N44"/>
    <mergeCell ref="O44:AA44"/>
    <mergeCell ref="C45:F46"/>
    <mergeCell ref="G45:H45"/>
    <mergeCell ref="O45:R45"/>
    <mergeCell ref="S45:AA45"/>
    <mergeCell ref="G46:M46"/>
    <mergeCell ref="O46:R51"/>
    <mergeCell ref="S46:U46"/>
    <mergeCell ref="W46:Y46"/>
    <mergeCell ref="Z46:AA46"/>
    <mergeCell ref="C47:F47"/>
    <mergeCell ref="G47:N47"/>
    <mergeCell ref="S47:U48"/>
    <mergeCell ref="V47:V48"/>
    <mergeCell ref="W47:Y48"/>
    <mergeCell ref="Z47:AA48"/>
    <mergeCell ref="C48:F48"/>
    <mergeCell ref="G48:N48"/>
    <mergeCell ref="AF54:AL54"/>
    <mergeCell ref="AF55:AL55"/>
    <mergeCell ref="AF56:AL56"/>
    <mergeCell ref="AF57:AL57"/>
    <mergeCell ref="C49:F49"/>
    <mergeCell ref="G49:N49"/>
    <mergeCell ref="S49:U51"/>
    <mergeCell ref="V49:V51"/>
    <mergeCell ref="W49:Y51"/>
    <mergeCell ref="Z49:AA51"/>
    <mergeCell ref="C50:F50"/>
    <mergeCell ref="G50:N50"/>
    <mergeCell ref="C51:F51"/>
    <mergeCell ref="G51:N51"/>
  </mergeCells>
  <pageMargins left="0.41" right="0.38" top="0.94" bottom="0.45" header="0.31496062992125984" footer="0.31496062992125984"/>
  <pageSetup paperSize="9" scale="81" orientation="portrait" r:id="rId30"/>
  <headerFooter alignWithMargins="0"/>
  <drawing r:id="rId3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5"/>
  <dimension ref="A1:AL84"/>
  <sheetViews>
    <sheetView showGridLines="0" topLeftCell="C22" zoomScaleNormal="100" zoomScalePageLayoutView="75" workbookViewId="0">
      <selection activeCell="R13" sqref="R13:AA20"/>
    </sheetView>
  </sheetViews>
  <sheetFormatPr baseColWidth="10" defaultColWidth="11.42578125" defaultRowHeight="12.75" x14ac:dyDescent="0.2"/>
  <cols>
    <col min="1" max="2" width="1.140625" customWidth="1"/>
    <col min="3" max="3" width="4.28515625" customWidth="1"/>
    <col min="4" max="4" width="7" customWidth="1"/>
    <col min="5" max="5" width="8.85546875" customWidth="1"/>
    <col min="6" max="17" width="6.7109375" customWidth="1"/>
    <col min="18"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9"/>
      <c r="AB7" s="5"/>
    </row>
    <row r="8" spans="2:38" ht="26.25" customHeight="1" x14ac:dyDescent="0.2">
      <c r="B8" s="4"/>
      <c r="C8" s="770" t="s">
        <v>1</v>
      </c>
      <c r="D8" s="771"/>
      <c r="E8" s="772"/>
      <c r="F8" s="773" t="s">
        <v>37</v>
      </c>
      <c r="G8" s="774"/>
      <c r="H8" s="774"/>
      <c r="I8" s="774"/>
      <c r="J8" s="774"/>
      <c r="K8" s="774"/>
      <c r="L8" s="774"/>
      <c r="M8" s="774"/>
      <c r="N8" s="774"/>
      <c r="O8" s="774"/>
      <c r="P8" s="775"/>
      <c r="Q8" s="776" t="s">
        <v>82</v>
      </c>
      <c r="R8" s="772"/>
      <c r="S8" s="777"/>
      <c r="T8" s="778"/>
      <c r="U8" s="776" t="s">
        <v>83</v>
      </c>
      <c r="V8" s="772"/>
      <c r="W8" s="779" t="s">
        <v>84</v>
      </c>
      <c r="X8" s="780"/>
      <c r="Y8" s="780"/>
      <c r="Z8" s="780"/>
      <c r="AA8" s="781"/>
      <c r="AB8" s="5"/>
      <c r="AE8" s="18"/>
      <c r="AF8" s="18"/>
      <c r="AG8" s="18"/>
    </row>
    <row r="9" spans="2:38" ht="22.5" customHeight="1" x14ac:dyDescent="0.2">
      <c r="B9" s="4"/>
      <c r="C9" s="782" t="s">
        <v>2</v>
      </c>
      <c r="D9" s="783"/>
      <c r="E9" s="784"/>
      <c r="F9" s="788" t="s">
        <v>77</v>
      </c>
      <c r="G9" s="789"/>
      <c r="H9" s="789"/>
      <c r="I9" s="789"/>
      <c r="J9" s="789"/>
      <c r="K9" s="789"/>
      <c r="L9" s="789"/>
      <c r="M9" s="789"/>
      <c r="N9" s="789"/>
      <c r="O9" s="789"/>
      <c r="P9" s="789"/>
      <c r="Q9" s="789"/>
      <c r="R9" s="789"/>
      <c r="S9" s="789"/>
      <c r="T9" s="789"/>
      <c r="U9" s="789"/>
      <c r="V9" s="789"/>
      <c r="W9" s="789"/>
      <c r="X9" s="789"/>
      <c r="Y9" s="789"/>
      <c r="Z9" s="789"/>
      <c r="AA9" s="790"/>
      <c r="AB9" s="5"/>
      <c r="AE9" s="18"/>
      <c r="AF9" s="18"/>
      <c r="AG9" s="18"/>
    </row>
    <row r="10" spans="2:38" ht="22.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3"/>
      <c r="AB10" s="5"/>
      <c r="AE10" s="18"/>
      <c r="AF10" s="18"/>
      <c r="AG10" s="18"/>
    </row>
    <row r="11" spans="2:38" ht="4.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9"/>
      <c r="AB11" s="5"/>
      <c r="AE11" s="18"/>
      <c r="AF11" s="18"/>
      <c r="AG11" s="18"/>
      <c r="AH11" s="18"/>
      <c r="AI11" s="18"/>
      <c r="AJ11" s="18"/>
      <c r="AK11" s="18"/>
      <c r="AL11" s="18"/>
    </row>
    <row r="12" spans="2:38" ht="17.25" customHeight="1" thickBot="1" x14ac:dyDescent="0.25">
      <c r="B12" s="4"/>
      <c r="C12" s="6"/>
      <c r="D12" s="7"/>
      <c r="E12" s="7"/>
      <c r="F12" s="7"/>
      <c r="G12" s="7"/>
      <c r="H12" s="7"/>
      <c r="I12" s="7"/>
      <c r="J12" s="7"/>
      <c r="K12" s="7"/>
      <c r="L12" s="7"/>
      <c r="M12" s="7"/>
      <c r="N12" s="7"/>
      <c r="O12" s="7"/>
      <c r="P12" s="7"/>
      <c r="Q12" s="43"/>
      <c r="R12" s="794" t="s">
        <v>191</v>
      </c>
      <c r="S12" s="795"/>
      <c r="T12" s="795"/>
      <c r="U12" s="795"/>
      <c r="V12" s="795"/>
      <c r="W12" s="795"/>
      <c r="X12" s="795"/>
      <c r="Y12" s="795"/>
      <c r="Z12" s="795"/>
      <c r="AA12" s="796"/>
      <c r="AB12" s="5"/>
    </row>
    <row r="13" spans="2:38" ht="29.25" customHeight="1" x14ac:dyDescent="0.2">
      <c r="B13" s="4"/>
      <c r="C13" s="6"/>
      <c r="D13" s="7"/>
      <c r="E13" s="7"/>
      <c r="F13" s="7"/>
      <c r="G13" s="7"/>
      <c r="H13" s="7"/>
      <c r="I13" s="7"/>
      <c r="J13" s="7"/>
      <c r="K13" s="7"/>
      <c r="L13" s="7"/>
      <c r="M13" s="7"/>
      <c r="N13" s="7"/>
      <c r="O13" s="7"/>
      <c r="P13" s="7"/>
      <c r="Q13" s="44"/>
      <c r="R13" s="797" t="s">
        <v>1308</v>
      </c>
      <c r="S13" s="798"/>
      <c r="T13" s="798"/>
      <c r="U13" s="798"/>
      <c r="V13" s="798"/>
      <c r="W13" s="798"/>
      <c r="X13" s="798"/>
      <c r="Y13" s="798"/>
      <c r="Z13" s="798"/>
      <c r="AA13" s="799"/>
      <c r="AB13" s="5"/>
    </row>
    <row r="14" spans="2:38" ht="17.25" customHeight="1" x14ac:dyDescent="0.2">
      <c r="B14" s="4"/>
      <c r="C14" s="6"/>
      <c r="D14" s="7"/>
      <c r="E14" s="7"/>
      <c r="F14" s="7"/>
      <c r="G14" s="7"/>
      <c r="H14" s="7"/>
      <c r="I14" s="7"/>
      <c r="J14" s="7"/>
      <c r="K14" s="7"/>
      <c r="L14" s="7"/>
      <c r="M14" s="7"/>
      <c r="N14" s="7"/>
      <c r="O14" s="7"/>
      <c r="P14" s="7"/>
      <c r="Q14" s="44"/>
      <c r="R14" s="800"/>
      <c r="S14" s="801"/>
      <c r="T14" s="801"/>
      <c r="U14" s="801"/>
      <c r="V14" s="801"/>
      <c r="W14" s="801"/>
      <c r="X14" s="801"/>
      <c r="Y14" s="801"/>
      <c r="Z14" s="801"/>
      <c r="AA14" s="802"/>
      <c r="AB14" s="5"/>
    </row>
    <row r="15" spans="2:38" ht="22.5" customHeight="1" x14ac:dyDescent="0.2">
      <c r="B15" s="4"/>
      <c r="C15" s="6"/>
      <c r="D15" s="7"/>
      <c r="E15" s="7"/>
      <c r="F15" s="7"/>
      <c r="G15" s="7"/>
      <c r="H15" s="7"/>
      <c r="I15" s="7"/>
      <c r="J15" s="7"/>
      <c r="K15" s="7"/>
      <c r="L15" s="7"/>
      <c r="M15" s="7"/>
      <c r="N15" s="7"/>
      <c r="O15" s="7"/>
      <c r="P15" s="7"/>
      <c r="Q15" s="44"/>
      <c r="R15" s="800"/>
      <c r="S15" s="801"/>
      <c r="T15" s="801"/>
      <c r="U15" s="801"/>
      <c r="V15" s="801"/>
      <c r="W15" s="801"/>
      <c r="X15" s="801"/>
      <c r="Y15" s="801"/>
      <c r="Z15" s="801"/>
      <c r="AA15" s="802"/>
      <c r="AB15" s="5"/>
    </row>
    <row r="16" spans="2:38" ht="24.75" customHeight="1" x14ac:dyDescent="0.2">
      <c r="B16" s="4"/>
      <c r="C16" s="6"/>
      <c r="D16" s="7"/>
      <c r="E16" s="7"/>
      <c r="F16" s="7"/>
      <c r="G16" s="7"/>
      <c r="H16" s="7"/>
      <c r="I16" s="7"/>
      <c r="J16" s="7"/>
      <c r="K16" s="7"/>
      <c r="L16" s="7"/>
      <c r="M16" s="7"/>
      <c r="N16" s="7"/>
      <c r="O16" s="7"/>
      <c r="P16" s="7"/>
      <c r="Q16" s="44"/>
      <c r="R16" s="800"/>
      <c r="S16" s="801"/>
      <c r="T16" s="801"/>
      <c r="U16" s="801"/>
      <c r="V16" s="801"/>
      <c r="W16" s="801"/>
      <c r="X16" s="801"/>
      <c r="Y16" s="801"/>
      <c r="Z16" s="801"/>
      <c r="AA16" s="802"/>
      <c r="AB16" s="5"/>
    </row>
    <row r="17" spans="2:38" ht="22.5" customHeight="1" x14ac:dyDescent="0.2">
      <c r="B17" s="4"/>
      <c r="C17" s="6"/>
      <c r="D17" s="7"/>
      <c r="E17" s="7"/>
      <c r="F17" s="7"/>
      <c r="G17" s="7"/>
      <c r="H17" s="7"/>
      <c r="I17" s="7"/>
      <c r="J17" s="7"/>
      <c r="K17" s="7"/>
      <c r="L17" s="7"/>
      <c r="M17" s="7"/>
      <c r="N17" s="7"/>
      <c r="O17" s="7"/>
      <c r="P17" s="7"/>
      <c r="Q17" s="44"/>
      <c r="R17" s="800"/>
      <c r="S17" s="801"/>
      <c r="T17" s="801"/>
      <c r="U17" s="801"/>
      <c r="V17" s="801"/>
      <c r="W17" s="801"/>
      <c r="X17" s="801"/>
      <c r="Y17" s="801"/>
      <c r="Z17" s="801"/>
      <c r="AA17" s="802"/>
      <c r="AB17" s="5"/>
    </row>
    <row r="18" spans="2:38" ht="22.5" customHeight="1" x14ac:dyDescent="0.2">
      <c r="B18" s="4"/>
      <c r="C18" s="6"/>
      <c r="D18" s="7"/>
      <c r="E18" s="7"/>
      <c r="F18" s="7"/>
      <c r="G18" s="7"/>
      <c r="H18" s="7"/>
      <c r="I18" s="7"/>
      <c r="J18" s="7"/>
      <c r="K18" s="7"/>
      <c r="L18" s="7"/>
      <c r="M18" s="7"/>
      <c r="N18" s="7"/>
      <c r="O18" s="7"/>
      <c r="P18" s="7"/>
      <c r="Q18" s="44"/>
      <c r="R18" s="800"/>
      <c r="S18" s="801"/>
      <c r="T18" s="801"/>
      <c r="U18" s="801"/>
      <c r="V18" s="801"/>
      <c r="W18" s="801"/>
      <c r="X18" s="801"/>
      <c r="Y18" s="801"/>
      <c r="Z18" s="801"/>
      <c r="AA18" s="802"/>
      <c r="AB18" s="5"/>
    </row>
    <row r="19" spans="2:38" ht="22.5" customHeight="1" x14ac:dyDescent="0.2">
      <c r="B19" s="4"/>
      <c r="C19" s="6"/>
      <c r="D19" s="7"/>
      <c r="E19" s="7"/>
      <c r="F19" s="7"/>
      <c r="G19" s="7"/>
      <c r="H19" s="7"/>
      <c r="I19" s="7"/>
      <c r="J19" s="7"/>
      <c r="K19" s="7"/>
      <c r="L19" s="7"/>
      <c r="M19" s="7"/>
      <c r="N19" s="7"/>
      <c r="O19" s="7"/>
      <c r="P19" s="7"/>
      <c r="Q19" s="44"/>
      <c r="R19" s="800"/>
      <c r="S19" s="801"/>
      <c r="T19" s="801"/>
      <c r="U19" s="801"/>
      <c r="V19" s="801"/>
      <c r="W19" s="801"/>
      <c r="X19" s="801"/>
      <c r="Y19" s="801"/>
      <c r="Z19" s="801"/>
      <c r="AA19" s="802"/>
      <c r="AB19" s="5"/>
    </row>
    <row r="20" spans="2:38" ht="22.5" customHeight="1" thickBot="1" x14ac:dyDescent="0.25">
      <c r="B20" s="4"/>
      <c r="C20" s="6"/>
      <c r="D20" s="7"/>
      <c r="E20" s="7"/>
      <c r="F20" s="7"/>
      <c r="G20" s="7"/>
      <c r="H20" s="7"/>
      <c r="I20" s="7"/>
      <c r="J20" s="7"/>
      <c r="K20" s="7"/>
      <c r="L20" s="7"/>
      <c r="M20" s="7"/>
      <c r="N20" s="7"/>
      <c r="O20" s="7"/>
      <c r="P20" s="7"/>
      <c r="Q20" s="44"/>
      <c r="R20" s="803"/>
      <c r="S20" s="804"/>
      <c r="T20" s="804"/>
      <c r="U20" s="804"/>
      <c r="V20" s="804"/>
      <c r="W20" s="804"/>
      <c r="X20" s="804"/>
      <c r="Y20" s="804"/>
      <c r="Z20" s="804"/>
      <c r="AA20" s="805"/>
      <c r="AB20" s="5"/>
    </row>
    <row r="21" spans="2:38" ht="22.5" customHeight="1" thickBot="1" x14ac:dyDescent="0.25">
      <c r="B21" s="4"/>
      <c r="C21" s="6"/>
      <c r="D21" s="7"/>
      <c r="E21" s="7"/>
      <c r="F21" s="7"/>
      <c r="G21" s="7"/>
      <c r="H21" s="7"/>
      <c r="I21" s="7"/>
      <c r="J21" s="7"/>
      <c r="K21" s="7"/>
      <c r="L21" s="7"/>
      <c r="M21" s="7"/>
      <c r="N21" s="7"/>
      <c r="O21" s="7"/>
      <c r="P21" s="7"/>
      <c r="Q21" s="44"/>
      <c r="R21" s="806" t="s">
        <v>80</v>
      </c>
      <c r="S21" s="807"/>
      <c r="T21" s="807"/>
      <c r="U21" s="807"/>
      <c r="V21" s="807"/>
      <c r="W21" s="807"/>
      <c r="X21" s="807"/>
      <c r="Y21" s="807"/>
      <c r="Z21" s="807"/>
      <c r="AA21" s="808"/>
      <c r="AB21" s="5"/>
    </row>
    <row r="22" spans="2:38" ht="22.5" customHeight="1" x14ac:dyDescent="0.2">
      <c r="B22" s="4"/>
      <c r="C22" s="6"/>
      <c r="D22" s="7"/>
      <c r="E22" s="7"/>
      <c r="F22" s="7"/>
      <c r="G22" s="7"/>
      <c r="H22" s="7"/>
      <c r="I22" s="7"/>
      <c r="J22" s="7"/>
      <c r="K22" s="7"/>
      <c r="L22" s="7"/>
      <c r="M22" s="7"/>
      <c r="N22" s="7"/>
      <c r="O22" s="7"/>
      <c r="P22" s="7"/>
      <c r="Q22" s="44"/>
      <c r="R22" s="760" t="s">
        <v>1307</v>
      </c>
      <c r="S22" s="761"/>
      <c r="T22" s="761"/>
      <c r="U22" s="761"/>
      <c r="V22" s="761"/>
      <c r="W22" s="761"/>
      <c r="X22" s="761"/>
      <c r="Y22" s="761"/>
      <c r="Z22" s="761"/>
      <c r="AA22" s="762"/>
      <c r="AB22" s="5"/>
    </row>
    <row r="23" spans="2:38" ht="22.5" customHeight="1" x14ac:dyDescent="0.2">
      <c r="B23" s="4"/>
      <c r="C23" s="6"/>
      <c r="D23" s="7"/>
      <c r="E23" s="7"/>
      <c r="F23" s="7"/>
      <c r="G23" s="7"/>
      <c r="H23" s="7"/>
      <c r="I23" s="7"/>
      <c r="J23" s="7"/>
      <c r="K23" s="7"/>
      <c r="L23" s="7"/>
      <c r="M23" s="7"/>
      <c r="N23" s="7"/>
      <c r="O23" s="7"/>
      <c r="P23" s="7"/>
      <c r="Q23" s="44"/>
      <c r="R23" s="760"/>
      <c r="S23" s="761"/>
      <c r="T23" s="761"/>
      <c r="U23" s="761"/>
      <c r="V23" s="761"/>
      <c r="W23" s="761"/>
      <c r="X23" s="761"/>
      <c r="Y23" s="761"/>
      <c r="Z23" s="761"/>
      <c r="AA23" s="762"/>
      <c r="AB23" s="5"/>
    </row>
    <row r="24" spans="2:38" ht="22.5" customHeight="1" x14ac:dyDescent="0.2">
      <c r="B24" s="4"/>
      <c r="C24" s="6"/>
      <c r="D24" s="7"/>
      <c r="E24" s="7"/>
      <c r="F24" s="7"/>
      <c r="G24" s="7"/>
      <c r="H24" s="7"/>
      <c r="I24" s="7"/>
      <c r="J24" s="7"/>
      <c r="K24" s="7"/>
      <c r="L24" s="7"/>
      <c r="M24" s="7"/>
      <c r="N24" s="7"/>
      <c r="O24" s="7"/>
      <c r="P24" s="7"/>
      <c r="Q24" s="44"/>
      <c r="R24" s="760"/>
      <c r="S24" s="761"/>
      <c r="T24" s="761"/>
      <c r="U24" s="761"/>
      <c r="V24" s="761"/>
      <c r="W24" s="761"/>
      <c r="X24" s="761"/>
      <c r="Y24" s="761"/>
      <c r="Z24" s="761"/>
      <c r="AA24" s="762"/>
      <c r="AB24" s="5"/>
    </row>
    <row r="25" spans="2:38" ht="22.5" customHeight="1" x14ac:dyDescent="0.2">
      <c r="B25" s="4"/>
      <c r="C25" s="6"/>
      <c r="D25" s="7"/>
      <c r="E25" s="7"/>
      <c r="F25" s="7"/>
      <c r="G25" s="7"/>
      <c r="H25" s="7"/>
      <c r="I25" s="7"/>
      <c r="J25" s="7"/>
      <c r="K25" s="7"/>
      <c r="L25" s="7"/>
      <c r="M25" s="7"/>
      <c r="N25" s="7"/>
      <c r="O25" s="7"/>
      <c r="P25" s="7"/>
      <c r="Q25" s="44"/>
      <c r="R25" s="760"/>
      <c r="S25" s="761"/>
      <c r="T25" s="761"/>
      <c r="U25" s="761"/>
      <c r="V25" s="761"/>
      <c r="W25" s="761"/>
      <c r="X25" s="761"/>
      <c r="Y25" s="761"/>
      <c r="Z25" s="761"/>
      <c r="AA25" s="762"/>
      <c r="AB25" s="5"/>
    </row>
    <row r="26" spans="2:38" ht="27.75" customHeight="1" x14ac:dyDescent="0.2">
      <c r="B26" s="4"/>
      <c r="C26" s="6"/>
      <c r="D26" s="7"/>
      <c r="E26" s="7"/>
      <c r="F26" s="7"/>
      <c r="G26" s="7"/>
      <c r="H26" s="7"/>
      <c r="I26" s="7"/>
      <c r="J26" s="7"/>
      <c r="K26" s="7"/>
      <c r="L26" s="7"/>
      <c r="M26" s="7"/>
      <c r="N26" s="7"/>
      <c r="O26" s="7"/>
      <c r="P26" s="7"/>
      <c r="Q26" s="44"/>
      <c r="R26" s="760"/>
      <c r="S26" s="761"/>
      <c r="T26" s="761"/>
      <c r="U26" s="761"/>
      <c r="V26" s="761"/>
      <c r="W26" s="761"/>
      <c r="X26" s="761"/>
      <c r="Y26" s="761"/>
      <c r="Z26" s="761"/>
      <c r="AA26" s="762"/>
      <c r="AB26" s="5"/>
    </row>
    <row r="27" spans="2:38" ht="21" customHeight="1" x14ac:dyDescent="0.2">
      <c r="B27" s="4"/>
      <c r="C27" s="6"/>
      <c r="D27" s="7"/>
      <c r="E27" s="7"/>
      <c r="F27" s="7"/>
      <c r="G27" s="7"/>
      <c r="H27" s="7"/>
      <c r="I27" s="7"/>
      <c r="J27" s="7"/>
      <c r="K27" s="7"/>
      <c r="L27" s="7"/>
      <c r="M27" s="7"/>
      <c r="N27" s="7"/>
      <c r="O27" s="7"/>
      <c r="P27" s="7"/>
      <c r="Q27" s="44"/>
      <c r="R27" s="760"/>
      <c r="S27" s="761"/>
      <c r="T27" s="761"/>
      <c r="U27" s="761"/>
      <c r="V27" s="761"/>
      <c r="W27" s="761"/>
      <c r="X27" s="761"/>
      <c r="Y27" s="761"/>
      <c r="Z27" s="761"/>
      <c r="AA27" s="762"/>
      <c r="AB27" s="5"/>
    </row>
    <row r="28" spans="2:38" ht="18.75" customHeight="1" thickBot="1" x14ac:dyDescent="0.25">
      <c r="B28" s="4"/>
      <c r="C28" s="6"/>
      <c r="D28" s="7"/>
      <c r="E28" s="7"/>
      <c r="F28" s="7"/>
      <c r="G28" s="7"/>
      <c r="H28" s="7"/>
      <c r="I28" s="7"/>
      <c r="J28" s="7"/>
      <c r="K28" s="7"/>
      <c r="L28" s="7"/>
      <c r="M28" s="7"/>
      <c r="N28" s="7"/>
      <c r="O28" s="7"/>
      <c r="P28" s="7"/>
      <c r="Q28" s="44"/>
      <c r="R28" s="763"/>
      <c r="S28" s="764"/>
      <c r="T28" s="764"/>
      <c r="U28" s="764"/>
      <c r="V28" s="764"/>
      <c r="W28" s="764"/>
      <c r="X28" s="764"/>
      <c r="Y28" s="764"/>
      <c r="Z28" s="764"/>
      <c r="AA28" s="765"/>
      <c r="AB28" s="5"/>
    </row>
    <row r="29" spans="2:38"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5">
      <c r="B31" s="4"/>
      <c r="C31" s="6"/>
      <c r="D31" s="70" t="s">
        <v>16</v>
      </c>
      <c r="E31" s="71"/>
      <c r="F31" s="569">
        <f>INDICADORES!H20</f>
        <v>763</v>
      </c>
      <c r="G31" s="569">
        <f>INDICADORES!K20</f>
        <v>760</v>
      </c>
      <c r="H31" s="569">
        <f>INDICADORES!N20</f>
        <v>757</v>
      </c>
      <c r="I31" s="569">
        <f>INDICADORES!T20</f>
        <v>1730</v>
      </c>
      <c r="J31" s="569">
        <f>INDICADORES!W20</f>
        <v>1211</v>
      </c>
      <c r="K31" s="569">
        <f>INDICADORES!Z20</f>
        <v>1478</v>
      </c>
      <c r="L31" s="569">
        <f>INDICADORES!AF20</f>
        <v>1996</v>
      </c>
      <c r="M31" s="569">
        <f>INDICADORES!AI20</f>
        <v>477</v>
      </c>
      <c r="N31" s="569">
        <f>INDICADORES!AL20</f>
        <v>1179</v>
      </c>
      <c r="O31" s="569">
        <f>INDICADORES!AR20</f>
        <v>1348</v>
      </c>
      <c r="P31" s="569">
        <f>INDICADORES!AU20</f>
        <v>1654</v>
      </c>
      <c r="Q31" s="569">
        <f>INDICADORES!AX20</f>
        <v>988</v>
      </c>
      <c r="R31" s="568">
        <f>SUM(F31:Q31)</f>
        <v>14341</v>
      </c>
      <c r="U31" s="28"/>
      <c r="V31" s="28"/>
      <c r="W31" s="28"/>
      <c r="X31" s="7"/>
      <c r="Y31" s="7"/>
      <c r="Z31" s="7"/>
      <c r="AA31" s="8"/>
      <c r="AB31" s="5"/>
      <c r="AE31" s="18"/>
      <c r="AF31" s="18"/>
      <c r="AG31" s="18"/>
      <c r="AH31" s="18"/>
      <c r="AI31" s="18"/>
      <c r="AJ31" s="18"/>
      <c r="AK31" s="18"/>
      <c r="AL31" s="18"/>
    </row>
    <row r="32" spans="2:38" ht="22.5" customHeight="1" x14ac:dyDescent="0.25">
      <c r="B32" s="4"/>
      <c r="C32" s="6"/>
      <c r="D32" s="70" t="s">
        <v>18</v>
      </c>
      <c r="E32" s="71"/>
      <c r="F32" s="569">
        <f>INDICADORES!I20</f>
        <v>143</v>
      </c>
      <c r="G32" s="569">
        <f>INDICADORES!L20</f>
        <v>130</v>
      </c>
      <c r="H32" s="569">
        <f>INDICADORES!O20</f>
        <v>106</v>
      </c>
      <c r="I32" s="569">
        <f>INDICADORES!U20</f>
        <v>138</v>
      </c>
      <c r="J32" s="569">
        <f>INDICADORES!X20</f>
        <v>115</v>
      </c>
      <c r="K32" s="569">
        <f>INDICADORES!AA20</f>
        <v>120</v>
      </c>
      <c r="L32" s="569">
        <f>INDICADORES!AG20</f>
        <v>151</v>
      </c>
      <c r="M32" s="569">
        <f>INDICADORES!AJ20</f>
        <v>42</v>
      </c>
      <c r="N32" s="569">
        <f>INDICADORES!AM20</f>
        <v>135</v>
      </c>
      <c r="O32" s="569">
        <f>INDICADORES!AS20</f>
        <v>129</v>
      </c>
      <c r="P32" s="569">
        <f>INDICADORES!AV20</f>
        <v>143</v>
      </c>
      <c r="Q32" s="569">
        <f>INDICADORES!AY20</f>
        <v>131</v>
      </c>
      <c r="R32" s="568">
        <f>SUM(F32:Q32)</f>
        <v>1483</v>
      </c>
      <c r="U32" s="28"/>
      <c r="V32" s="28"/>
      <c r="W32" s="28"/>
      <c r="X32" s="7"/>
      <c r="Y32" s="7"/>
      <c r="Z32" s="7"/>
      <c r="AA32" s="8"/>
      <c r="AB32" s="5"/>
      <c r="AE32" s="18"/>
      <c r="AF32" s="18"/>
      <c r="AG32" s="18"/>
      <c r="AH32" s="18"/>
      <c r="AI32" s="18"/>
      <c r="AJ32" s="18"/>
      <c r="AK32" s="18"/>
      <c r="AL32" s="18"/>
    </row>
    <row r="33" spans="2:38" ht="22.5" customHeight="1" thickBot="1" x14ac:dyDescent="0.3">
      <c r="B33" s="4"/>
      <c r="C33" s="6"/>
      <c r="D33" s="48" t="s">
        <v>692</v>
      </c>
      <c r="E33" s="72"/>
      <c r="F33" s="67">
        <f t="shared" ref="F33:Q33" si="0">F31/F32</f>
        <v>5.3356643356643358</v>
      </c>
      <c r="G33" s="67">
        <f t="shared" si="0"/>
        <v>5.8461538461538458</v>
      </c>
      <c r="H33" s="67">
        <f t="shared" si="0"/>
        <v>7.1415094339622645</v>
      </c>
      <c r="I33" s="67">
        <f t="shared" si="0"/>
        <v>12.536231884057971</v>
      </c>
      <c r="J33" s="67">
        <f t="shared" si="0"/>
        <v>10.530434782608696</v>
      </c>
      <c r="K33" s="67">
        <f t="shared" si="0"/>
        <v>12.316666666666666</v>
      </c>
      <c r="L33" s="67">
        <f t="shared" si="0"/>
        <v>13.218543046357615</v>
      </c>
      <c r="M33" s="67">
        <f t="shared" si="0"/>
        <v>11.357142857142858</v>
      </c>
      <c r="N33" s="67">
        <f t="shared" si="0"/>
        <v>8.7333333333333325</v>
      </c>
      <c r="O33" s="67">
        <f t="shared" si="0"/>
        <v>10.449612403100776</v>
      </c>
      <c r="P33" s="67">
        <f t="shared" si="0"/>
        <v>11.566433566433567</v>
      </c>
      <c r="Q33" s="67">
        <f t="shared" si="0"/>
        <v>7.5419847328244272</v>
      </c>
      <c r="R33" s="87">
        <f>R31/R32</f>
        <v>9.6702629804450435</v>
      </c>
      <c r="U33" s="28"/>
      <c r="V33" s="28"/>
      <c r="W33" s="28"/>
      <c r="X33" s="7"/>
      <c r="Y33" s="7"/>
      <c r="Z33" s="7"/>
      <c r="AA33" s="8"/>
      <c r="AB33" s="5"/>
      <c r="AE33" s="18"/>
      <c r="AF33" s="18"/>
      <c r="AG33" s="18"/>
      <c r="AH33" s="18"/>
      <c r="AI33" s="18"/>
      <c r="AJ33" s="18"/>
      <c r="AK33" s="18"/>
      <c r="AL33" s="18"/>
    </row>
    <row r="34" spans="2:38" ht="19.5" customHeight="1" thickBot="1" x14ac:dyDescent="0.3">
      <c r="B34" s="4"/>
      <c r="C34" s="6"/>
      <c r="D34" s="48" t="s">
        <v>651</v>
      </c>
      <c r="E34" s="72"/>
      <c r="F34" s="246">
        <v>5</v>
      </c>
      <c r="G34" s="246">
        <v>2</v>
      </c>
      <c r="H34" s="246">
        <v>5</v>
      </c>
      <c r="I34" s="246">
        <v>4.3977272727272725</v>
      </c>
      <c r="J34" s="246">
        <v>4.9333333333333336</v>
      </c>
      <c r="K34" s="246">
        <v>5.1428571428571432</v>
      </c>
      <c r="L34" s="246">
        <v>4.3894736842105262</v>
      </c>
      <c r="M34" s="246">
        <v>6.3451327433628322</v>
      </c>
      <c r="N34" s="246">
        <v>5.115044247787611</v>
      </c>
      <c r="O34" s="246">
        <v>6.1367521367521372</v>
      </c>
      <c r="P34" s="246">
        <v>3.6960784313725492</v>
      </c>
      <c r="Q34" s="246">
        <v>5.1382113821138216</v>
      </c>
      <c r="R34" s="244"/>
      <c r="U34" s="28"/>
      <c r="V34" s="28"/>
      <c r="W34" s="28"/>
      <c r="X34" s="7"/>
      <c r="Y34" s="7"/>
      <c r="Z34" s="7"/>
      <c r="AA34" s="8"/>
      <c r="AB34" s="5"/>
      <c r="AE34" s="18"/>
      <c r="AF34" s="18"/>
      <c r="AG34" s="18"/>
      <c r="AH34" s="18"/>
      <c r="AI34" s="18"/>
      <c r="AJ34" s="18"/>
      <c r="AK34" s="18"/>
      <c r="AL34" s="18"/>
    </row>
    <row r="35" spans="2:38" ht="17.25" customHeight="1" thickBot="1" x14ac:dyDescent="0.25">
      <c r="B35" s="4"/>
      <c r="C35" s="6"/>
      <c r="D35" s="947" t="s">
        <v>254</v>
      </c>
      <c r="E35" s="946"/>
      <c r="F35" s="245">
        <v>8</v>
      </c>
      <c r="G35" s="245">
        <v>8</v>
      </c>
      <c r="H35" s="245">
        <v>8</v>
      </c>
      <c r="I35" s="245">
        <v>8</v>
      </c>
      <c r="J35" s="245">
        <v>8</v>
      </c>
      <c r="K35" s="245">
        <v>8</v>
      </c>
      <c r="L35" s="245">
        <v>8</v>
      </c>
      <c r="M35" s="245">
        <v>8</v>
      </c>
      <c r="N35" s="245">
        <v>8</v>
      </c>
      <c r="O35" s="245">
        <v>8</v>
      </c>
      <c r="P35" s="245">
        <v>8</v>
      </c>
      <c r="Q35" s="245">
        <v>8</v>
      </c>
      <c r="R35" s="244">
        <f>+AVERAGE(F35:Q35)</f>
        <v>8</v>
      </c>
      <c r="U35" s="7"/>
      <c r="V35" s="7"/>
      <c r="W35" s="7"/>
      <c r="X35" s="7"/>
      <c r="Y35" s="7"/>
      <c r="Z35" s="7"/>
      <c r="AA35" s="8"/>
      <c r="AB35" s="5"/>
      <c r="AE35" s="18"/>
      <c r="AF35" s="18"/>
      <c r="AG35" s="18"/>
      <c r="AH35" s="18"/>
      <c r="AI35" s="18"/>
      <c r="AJ35" s="18"/>
      <c r="AK35" s="18"/>
      <c r="AL35" s="18"/>
    </row>
    <row r="36" spans="2:38"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D37" s="18"/>
      <c r="AE37" s="18"/>
      <c r="AF37" s="18"/>
    </row>
    <row r="38" spans="2:38" ht="36" customHeight="1" x14ac:dyDescent="0.2">
      <c r="B38" s="4"/>
      <c r="C38" s="817" t="s">
        <v>16</v>
      </c>
      <c r="D38" s="818"/>
      <c r="E38" s="818"/>
      <c r="F38" s="818"/>
      <c r="G38" s="861" t="s">
        <v>38</v>
      </c>
      <c r="H38" s="861"/>
      <c r="I38" s="861"/>
      <c r="J38" s="861"/>
      <c r="K38" s="861"/>
      <c r="L38" s="861"/>
      <c r="M38" s="861"/>
      <c r="N38" s="861"/>
      <c r="O38" s="822" t="s">
        <v>17</v>
      </c>
      <c r="P38" s="823"/>
      <c r="Q38" s="823"/>
      <c r="R38" s="823"/>
      <c r="S38" s="823"/>
      <c r="T38" s="950"/>
      <c r="U38" s="951"/>
      <c r="V38" s="951"/>
      <c r="W38" s="951"/>
      <c r="X38" s="951"/>
      <c r="Y38" s="951"/>
      <c r="Z38" s="951"/>
      <c r="AA38" s="952"/>
      <c r="AB38" s="29"/>
      <c r="AD38" s="9"/>
      <c r="AE38" s="19"/>
      <c r="AF38" s="19"/>
    </row>
    <row r="39" spans="2:38" ht="20.25" customHeight="1" x14ac:dyDescent="0.2">
      <c r="B39" s="4"/>
      <c r="C39" s="827" t="s">
        <v>18</v>
      </c>
      <c r="D39" s="828"/>
      <c r="E39" s="828"/>
      <c r="F39" s="828"/>
      <c r="G39" s="861" t="s">
        <v>39</v>
      </c>
      <c r="H39" s="861"/>
      <c r="I39" s="861"/>
      <c r="J39" s="861"/>
      <c r="K39" s="861"/>
      <c r="L39" s="861"/>
      <c r="M39" s="861"/>
      <c r="N39" s="861"/>
      <c r="O39" s="827" t="s">
        <v>19</v>
      </c>
      <c r="P39" s="828"/>
      <c r="Q39" s="828"/>
      <c r="R39" s="828"/>
      <c r="S39" s="828"/>
      <c r="T39" s="955"/>
      <c r="U39" s="956"/>
      <c r="V39" s="956"/>
      <c r="W39" s="956"/>
      <c r="X39" s="956"/>
      <c r="Y39" s="956"/>
      <c r="Z39" s="956"/>
      <c r="AA39" s="957"/>
      <c r="AB39" s="29"/>
      <c r="AD39" s="9"/>
      <c r="AE39" s="19"/>
      <c r="AF39" s="19"/>
    </row>
    <row r="40" spans="2:38" ht="30"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948" t="s">
        <v>22</v>
      </c>
      <c r="U40" s="948"/>
      <c r="V40" s="948"/>
      <c r="W40" s="948"/>
      <c r="X40" s="948"/>
      <c r="Y40" s="948"/>
      <c r="Z40" s="948"/>
      <c r="AA40" s="949"/>
      <c r="AB40" s="29"/>
      <c r="AD40" s="9"/>
      <c r="AE40" s="19"/>
      <c r="AF40" s="19"/>
    </row>
    <row r="41" spans="2:38" ht="18.75"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948" t="s">
        <v>25</v>
      </c>
      <c r="U41" s="948"/>
      <c r="V41" s="948"/>
      <c r="W41" s="948"/>
      <c r="X41" s="948"/>
      <c r="Y41" s="948"/>
      <c r="Z41" s="948"/>
      <c r="AA41" s="949"/>
      <c r="AB41" s="29"/>
      <c r="AD41" s="9"/>
      <c r="AE41" s="20"/>
      <c r="AF41" s="20"/>
    </row>
    <row r="42" spans="2:38" ht="35.25" customHeight="1" x14ac:dyDescent="0.2">
      <c r="B42" s="4"/>
      <c r="C42" s="827" t="s">
        <v>23</v>
      </c>
      <c r="D42" s="828"/>
      <c r="E42" s="828"/>
      <c r="F42" s="828"/>
      <c r="G42" s="942">
        <v>100</v>
      </c>
      <c r="H42" s="942"/>
      <c r="I42" s="942"/>
      <c r="J42" s="942"/>
      <c r="K42" s="942"/>
      <c r="L42" s="942"/>
      <c r="M42" s="942"/>
      <c r="N42" s="874"/>
      <c r="O42" s="827" t="s">
        <v>26</v>
      </c>
      <c r="P42" s="828"/>
      <c r="Q42" s="828"/>
      <c r="R42" s="828"/>
      <c r="S42" s="828"/>
      <c r="T42" s="948"/>
      <c r="U42" s="948"/>
      <c r="V42" s="948"/>
      <c r="W42" s="948"/>
      <c r="X42" s="948"/>
      <c r="Y42" s="948"/>
      <c r="Z42" s="948"/>
      <c r="AA42" s="949"/>
      <c r="AB42" s="29"/>
      <c r="AD42" s="9"/>
      <c r="AE42" s="20"/>
      <c r="AF42" s="20"/>
    </row>
    <row r="43" spans="2:38"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4"/>
      <c r="AB43" s="29"/>
      <c r="AD43" s="9"/>
      <c r="AE43" s="20"/>
      <c r="AF43" s="20"/>
    </row>
    <row r="44" spans="2:38"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30"/>
      <c r="AB44" s="29"/>
      <c r="AD44" s="9"/>
      <c r="AE44" s="20"/>
      <c r="AF44" s="20"/>
    </row>
    <row r="45" spans="2:38" ht="27.75" customHeight="1" x14ac:dyDescent="0.2">
      <c r="B45" s="4"/>
      <c r="C45" s="785" t="s">
        <v>92</v>
      </c>
      <c r="D45" s="786"/>
      <c r="E45" s="786"/>
      <c r="F45" s="787"/>
      <c r="G45" s="940" t="s">
        <v>93</v>
      </c>
      <c r="H45" s="941"/>
      <c r="I45" s="42" t="s">
        <v>94</v>
      </c>
      <c r="J45" s="31" t="s">
        <v>95</v>
      </c>
      <c r="K45" s="30"/>
      <c r="L45" s="31" t="s">
        <v>96</v>
      </c>
      <c r="M45" s="32"/>
      <c r="N45" s="156"/>
      <c r="O45" s="851" t="s">
        <v>97</v>
      </c>
      <c r="P45" s="852"/>
      <c r="Q45" s="852"/>
      <c r="R45" s="852"/>
      <c r="S45" s="853" t="s">
        <v>98</v>
      </c>
      <c r="T45" s="854"/>
      <c r="U45" s="854"/>
      <c r="V45" s="854"/>
      <c r="W45" s="854"/>
      <c r="X45" s="854"/>
      <c r="Y45" s="854"/>
      <c r="Z45" s="854"/>
      <c r="AA45" s="855"/>
      <c r="AB45" s="29"/>
      <c r="AD45" s="9"/>
      <c r="AE45" s="20"/>
      <c r="AF45" s="20"/>
    </row>
    <row r="46" spans="2:38"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3"/>
      <c r="AA46" s="864"/>
      <c r="AB46" s="29"/>
      <c r="AD46" s="9"/>
      <c r="AE46" s="20"/>
      <c r="AF46" s="20"/>
    </row>
    <row r="47" spans="2:38" ht="30"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70"/>
      <c r="AA47" s="871"/>
      <c r="AB47" s="29"/>
      <c r="AD47" s="9"/>
      <c r="AE47" s="20"/>
      <c r="AF47" s="20"/>
    </row>
    <row r="48" spans="2:38" ht="20.25" customHeight="1" x14ac:dyDescent="0.2">
      <c r="B48" s="4"/>
      <c r="C48" s="829" t="s">
        <v>28</v>
      </c>
      <c r="D48" s="830"/>
      <c r="E48" s="830"/>
      <c r="F48" s="830"/>
      <c r="G48" s="939" t="s">
        <v>104</v>
      </c>
      <c r="H48" s="939"/>
      <c r="I48" s="939"/>
      <c r="J48" s="939"/>
      <c r="K48" s="939"/>
      <c r="L48" s="939"/>
      <c r="M48" s="939"/>
      <c r="N48" s="835"/>
      <c r="O48" s="829"/>
      <c r="P48" s="830"/>
      <c r="Q48" s="830"/>
      <c r="R48" s="830"/>
      <c r="S48" s="862"/>
      <c r="T48" s="862"/>
      <c r="U48" s="862"/>
      <c r="V48" s="869"/>
      <c r="W48" s="862"/>
      <c r="X48" s="862"/>
      <c r="Y48" s="862"/>
      <c r="Z48" s="872"/>
      <c r="AA48" s="873"/>
      <c r="AB48" s="29"/>
      <c r="AD48" s="9"/>
      <c r="AE48" s="20"/>
      <c r="AF48" s="20"/>
    </row>
    <row r="49" spans="1:38" ht="13.5" customHeight="1" x14ac:dyDescent="0.2">
      <c r="B49" s="4"/>
      <c r="C49" s="829" t="s">
        <v>27</v>
      </c>
      <c r="D49" s="830"/>
      <c r="E49" s="830"/>
      <c r="F49" s="830"/>
      <c r="G49" s="937" t="s">
        <v>1114</v>
      </c>
      <c r="H49" s="938"/>
      <c r="I49" s="938"/>
      <c r="J49" s="938"/>
      <c r="K49" s="938"/>
      <c r="L49" s="938"/>
      <c r="M49" s="938"/>
      <c r="N49" s="856"/>
      <c r="O49" s="829"/>
      <c r="P49" s="830"/>
      <c r="Q49" s="830"/>
      <c r="R49" s="830"/>
      <c r="S49" s="862" t="s">
        <v>105</v>
      </c>
      <c r="T49" s="862"/>
      <c r="U49" s="862"/>
      <c r="V49" s="869" t="s">
        <v>94</v>
      </c>
      <c r="W49" s="697" t="s">
        <v>553</v>
      </c>
      <c r="X49" s="697"/>
      <c r="Y49" s="697"/>
      <c r="Z49" s="685" t="s">
        <v>94</v>
      </c>
      <c r="AA49" s="686"/>
      <c r="AB49" s="29"/>
      <c r="AD49" s="9"/>
      <c r="AE49" s="20"/>
      <c r="AF49" s="20"/>
    </row>
    <row r="50" spans="1:38" ht="12.7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85"/>
      <c r="AA50" s="686"/>
      <c r="AB50" s="29"/>
      <c r="AD50" s="9"/>
      <c r="AE50" s="20"/>
      <c r="AF50" s="20"/>
    </row>
    <row r="51" spans="1:38" ht="12.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704"/>
      <c r="AB51" s="29"/>
      <c r="AD51" s="9"/>
      <c r="AE51" s="20"/>
      <c r="AF51" s="20"/>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35"/>
      <c r="AB52" s="36"/>
      <c r="AD52" s="9"/>
      <c r="AE52" s="19"/>
      <c r="AF52" s="19"/>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A55" s="16"/>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A56" s="16"/>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A57" s="16"/>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Gl717NBYchZOwLTYRRJ4n/DpX8MFkj+/Lk732J33W4HDaevQyYmoWPLCtAlyrtbBZ00A9t6Y9WvUeN7REzMGuA==" saltValue="P92YyJtkfTWhxsudhqAK6g==" spinCount="100000" sheet="1" objects="1" scenarios="1"/>
  <customSheetViews>
    <customSheetView guid="{9C949C4D-EB11-4549-99F8-6A6E19FEDD35}" scale="75" showGridLines="0" topLeftCell="A17">
      <selection activeCell="N31" sqref="N31"/>
      <pageMargins left="0.52" right="0.69" top="1.0349999999999999" bottom="0.49" header="0.31496062992125984" footer="0.31496062992125984"/>
      <pageSetup paperSize="9" scale="80" orientation="portrait" r:id="rId1"/>
      <headerFooter alignWithMargins="0"/>
    </customSheetView>
    <customSheetView guid="{B4BD0B13-0F90-4B98-B77F-542E51A48189}" scale="75" showGridLines="0" topLeftCell="A17">
      <selection activeCell="N31" sqref="N31"/>
      <pageMargins left="0.52" right="0.69" top="1.0349999999999999" bottom="0.49" header="0.31496062992125984" footer="0.31496062992125984"/>
      <pageSetup paperSize="9" scale="80" orientation="portrait" r:id="rId2"/>
      <headerFooter alignWithMargins="0"/>
    </customSheetView>
    <customSheetView guid="{1132D6BB-BD35-469F-BF41-A86B335BD97B}" scale="75" showGridLines="0" topLeftCell="A17">
      <selection activeCell="N31" sqref="N31"/>
      <pageMargins left="0.52" right="0.69" top="1.0349999999999999" bottom="0.49" header="0.31496062992125984" footer="0.31496062992125984"/>
      <pageSetup paperSize="9" scale="80" orientation="portrait" r:id="rId3"/>
      <headerFooter alignWithMargins="0"/>
    </customSheetView>
    <customSheetView guid="{A5C6589E-C55F-4BEC-9ECE-919FCABF52F8}" scale="75" showGridLines="0" topLeftCell="A17">
      <selection activeCell="N31" sqref="N31"/>
      <pageMargins left="0.52" right="0.69" top="1.0349999999999999" bottom="0.49" header="0.31496062992125984" footer="0.31496062992125984"/>
      <pageSetup paperSize="9" scale="80" orientation="portrait" r:id="rId4"/>
      <headerFooter alignWithMargins="0"/>
    </customSheetView>
    <customSheetView guid="{01A85145-F11B-4D07-813B-8A8758CDD710}" scale="75" showGridLines="0" topLeftCell="A9">
      <selection activeCell="N31" sqref="N31"/>
      <pageMargins left="0.52" right="0.69" top="1.0349999999999999" bottom="0.49" header="0.31496062992125984" footer="0.31496062992125984"/>
      <pageSetup paperSize="9" scale="80" orientation="portrait" r:id="rId5"/>
      <headerFooter alignWithMargins="0"/>
    </customSheetView>
    <customSheetView guid="{4F27A6F2-707D-47B2-BF4A-F027B75A33FC}" scale="75" showGridLines="0" topLeftCell="A15">
      <selection activeCell="F9" sqref="F9:AA10"/>
      <pageMargins left="0.52" right="0.69" top="1.0349999999999999" bottom="0.49" header="0.31496062992125984" footer="0.31496062992125984"/>
      <pageSetup paperSize="9" scale="80" orientation="portrait" r:id="rId6"/>
      <headerFooter alignWithMargins="0"/>
    </customSheetView>
    <customSheetView guid="{F4F98609-4C61-4A0E-851B-59BEC64AAB9F}" scale="75" showGridLines="0" topLeftCell="A18">
      <selection activeCell="F9" sqref="F9:AA10"/>
      <pageMargins left="0.52" right="0.69" top="1.0349999999999999" bottom="0.49" header="0.31496062992125984" footer="0.31496062992125984"/>
      <pageSetup paperSize="9" scale="80" orientation="portrait" r:id="rId7"/>
      <headerFooter alignWithMargins="0"/>
    </customSheetView>
    <customSheetView guid="{8381FC96-6810-4EAA-ACD8-B607E0FD2281}" scale="75" showGridLines="0" topLeftCell="A18">
      <selection activeCell="F9" sqref="F9:AA10"/>
      <pageMargins left="0.52" right="0.69" top="1.0349999999999999" bottom="0.49" header="0.31496062992125984" footer="0.31496062992125984"/>
      <pageSetup paperSize="9" scale="80" orientation="portrait" r:id="rId8"/>
      <headerFooter alignWithMargins="0"/>
    </customSheetView>
    <customSheetView guid="{7315456F-420E-439E-9602-F32EDF9D3E94}" scale="75" showGridLines="0" topLeftCell="A18">
      <selection activeCell="F9" sqref="F9:AA10"/>
      <pageMargins left="0.52" right="0.69" top="1.0349999999999999" bottom="0.49" header="0.31496062992125984" footer="0.31496062992125984"/>
      <pageSetup paperSize="9" scale="80" orientation="portrait" r:id="rId9"/>
      <headerFooter alignWithMargins="0"/>
    </customSheetView>
    <customSheetView guid="{216CB5F9-6788-4A70-880A-08553118F167}" scale="90" showGridLines="0" topLeftCell="A23">
      <selection activeCell="X31" sqref="X31"/>
      <pageMargins left="0.52" right="0.69" top="1.0349999999999999" bottom="0.49" header="0.31496062992125984" footer="0.31496062992125984"/>
      <pageSetup paperSize="9" scale="80" orientation="portrait" r:id="rId10"/>
      <headerFooter alignWithMargins="0"/>
    </customSheetView>
    <customSheetView guid="{B0451CD7-59C4-4E11-B7C2-BC13CF4127A6}" scale="90" showGridLines="0" topLeftCell="A23">
      <selection activeCell="X31" sqref="X31"/>
      <pageMargins left="0.52" right="0.69" top="1.0349999999999999" bottom="0.49" header="0.31496062992125984" footer="0.31496062992125984"/>
      <pageSetup paperSize="9" scale="80" orientation="portrait" r:id="rId11"/>
      <headerFooter alignWithMargins="0"/>
    </customSheetView>
    <customSheetView guid="{7A5BCE0F-1F1B-4E52-9652-01329CBCC77F}" scale="90" showGridLines="0" topLeftCell="A23">
      <selection activeCell="X31" sqref="X31"/>
      <pageMargins left="0.52" right="0.69" top="1.0349999999999999" bottom="0.49" header="0.31496062992125984" footer="0.31496062992125984"/>
      <pageSetup paperSize="9" scale="80" orientation="portrait" r:id="rId12"/>
      <headerFooter alignWithMargins="0"/>
    </customSheetView>
    <customSheetView guid="{62DF5315-3D99-4C8E-BAEC-100B3280B10D}" scale="90" showGridLines="0" topLeftCell="A23">
      <selection activeCell="X31" sqref="X31"/>
      <pageMargins left="0.52" right="0.69" top="1.0349999999999999" bottom="0.49" header="0.31496062992125984" footer="0.31496062992125984"/>
      <pageSetup paperSize="9" scale="80" orientation="portrait" r:id="rId13"/>
      <headerFooter alignWithMargins="0"/>
    </customSheetView>
    <customSheetView guid="{CAC1BF5B-64DA-4E65-B9F3-F58AF1593EA5}" scale="90" showGridLines="0" topLeftCell="A23">
      <selection activeCell="X31" sqref="X31"/>
      <pageMargins left="0.52" right="0.69" top="1.0349999999999999" bottom="0.49" header="0.31496062992125984" footer="0.31496062992125984"/>
      <pageSetup paperSize="9" scale="80" orientation="portrait" r:id="rId14"/>
      <headerFooter alignWithMargins="0"/>
    </customSheetView>
    <customSheetView guid="{E4188361-4B87-4969-89CB-DD6AB944FA81}" scale="90" showGridLines="0" topLeftCell="A23">
      <selection activeCell="X31" sqref="X31"/>
      <pageMargins left="0.52" right="0.69" top="1.0349999999999999" bottom="0.49" header="0.31496062992125984" footer="0.31496062992125984"/>
      <pageSetup paperSize="9" scale="80" orientation="portrait" r:id="rId15"/>
      <headerFooter alignWithMargins="0"/>
    </customSheetView>
    <customSheetView guid="{0001DF65-3B0F-497C-ACF5-D49EC607FD88}" scale="90" showGridLines="0" topLeftCell="A23">
      <selection activeCell="X31" sqref="X31"/>
      <pageMargins left="0.52" right="0.69" top="1.0349999999999999" bottom="0.49" header="0.31496062992125984" footer="0.31496062992125984"/>
      <pageSetup paperSize="9" scale="80" orientation="portrait" r:id="rId16"/>
      <headerFooter alignWithMargins="0"/>
    </customSheetView>
    <customSheetView guid="{39DA2FDD-4E3D-481D-A336-9D29DBC11B08}" scale="115" showGridLines="0" topLeftCell="A4">
      <selection activeCell="F9" sqref="F9:AA10"/>
      <pageMargins left="0.52" right="0.69" top="1.0349999999999999" bottom="0.49" header="0.31496062992125984" footer="0.31496062992125984"/>
      <pageSetup paperSize="9" scale="80" orientation="portrait" r:id="rId17"/>
      <headerFooter alignWithMargins="0"/>
    </customSheetView>
    <customSheetView guid="{95329FFD-9B66-4A76-A861-4EF913CB9438}" scale="115" showGridLines="0" topLeftCell="A4">
      <selection activeCell="F9" sqref="F9:AA10"/>
      <pageMargins left="0.52" right="0.69" top="1.0349999999999999" bottom="0.49" header="0.31496062992125984" footer="0.31496062992125984"/>
      <pageSetup paperSize="9" scale="80" orientation="portrait" r:id="rId18"/>
      <headerFooter alignWithMargins="0"/>
    </customSheetView>
    <customSheetView guid="{F7DB7EE5-42A9-41B9-A823-ADC3C22C28DE}" scale="115" showGridLines="0" topLeftCell="A4">
      <selection activeCell="F9" sqref="F9:AA10"/>
      <pageMargins left="0.52" right="0.69" top="1.0349999999999999" bottom="0.49" header="0.31496062992125984" footer="0.31496062992125984"/>
      <pageSetup paperSize="9" scale="80" orientation="portrait" r:id="rId19"/>
      <headerFooter alignWithMargins="0"/>
    </customSheetView>
    <customSheetView guid="{187695E8-F439-4E8B-9390-62D53A41785B}" scale="115" showGridLines="0" topLeftCell="A4">
      <selection activeCell="F9" sqref="F9:AA10"/>
      <pageMargins left="0.52" right="0.69" top="1.0349999999999999" bottom="0.49" header="0.31496062992125984" footer="0.31496062992125984"/>
      <pageSetup paperSize="9" scale="80" orientation="portrait" r:id="rId20"/>
      <headerFooter alignWithMargins="0"/>
    </customSheetView>
    <customSheetView guid="{C3D58349-1F04-4F6C-B93C-BB0D41DB41D6}" scale="75" showGridLines="0" topLeftCell="A18">
      <selection activeCell="F9" sqref="F9:AA10"/>
      <pageMargins left="0.52" right="0.69" top="1.0349999999999999" bottom="0.49" header="0.31496062992125984" footer="0.31496062992125984"/>
      <pageSetup paperSize="9" scale="80" orientation="portrait" r:id="rId21"/>
      <headerFooter alignWithMargins="0"/>
    </customSheetView>
    <customSheetView guid="{71206789-1A95-4243-B1E4-204F0D4BB0C1}" scale="75" showGridLines="0" topLeftCell="A18">
      <selection activeCell="F9" sqref="F9:AA10"/>
      <pageMargins left="0.52" right="0.69" top="1.0349999999999999" bottom="0.49" header="0.31496062992125984" footer="0.31496062992125984"/>
      <pageSetup paperSize="9" scale="80" orientation="portrait" r:id="rId22"/>
      <headerFooter alignWithMargins="0"/>
    </customSheetView>
    <customSheetView guid="{DAB8803B-91D8-4FA1-8E83-BA8E4F51ECEF}" scale="75" showGridLines="0" topLeftCell="A18">
      <selection activeCell="F9" sqref="F9:AA10"/>
      <pageMargins left="0.52" right="0.69" top="1.0349999999999999" bottom="0.49" header="0.31496062992125984" footer="0.31496062992125984"/>
      <pageSetup paperSize="9" scale="80" orientation="portrait" r:id="rId23"/>
      <headerFooter alignWithMargins="0"/>
    </customSheetView>
    <customSheetView guid="{4B06A440-0745-43CE-8047-97DB98249CF6}" scale="75" showGridLines="0" topLeftCell="A15">
      <selection activeCell="F9" sqref="F9:AA10"/>
      <pageMargins left="0.52" right="0.69" top="1.0349999999999999" bottom="0.49" header="0.31496062992125984" footer="0.31496062992125984"/>
      <pageSetup paperSize="9" scale="80" orientation="portrait" r:id="rId24"/>
      <headerFooter alignWithMargins="0"/>
    </customSheetView>
    <customSheetView guid="{201C1097-0C3C-4AFA-814C-99E885BB3BA9}" scale="75" showGridLines="0" topLeftCell="A9">
      <selection activeCell="N31" sqref="N31"/>
      <pageMargins left="0.52" right="0.69" top="1.0349999999999999" bottom="0.49" header="0.31496062992125984" footer="0.31496062992125984"/>
      <pageSetup paperSize="9" scale="80" orientation="portrait" r:id="rId25"/>
      <headerFooter alignWithMargins="0"/>
    </customSheetView>
    <customSheetView guid="{44F0F931-FF8F-4146-9628-099A7B02EE59}" scale="75" showGridLines="0" topLeftCell="A9">
      <selection activeCell="N31" sqref="N31"/>
      <pageMargins left="0.52" right="0.69" top="1.0349999999999999" bottom="0.49" header="0.31496062992125984" footer="0.31496062992125984"/>
      <pageSetup paperSize="9" scale="80" orientation="portrait" r:id="rId26"/>
      <headerFooter alignWithMargins="0"/>
    </customSheetView>
    <customSheetView guid="{DE4F901A-4159-44A8-9F61-37E29931259E}" scale="75" showGridLines="0" topLeftCell="A9">
      <selection activeCell="N31" sqref="N31"/>
      <pageMargins left="0.52" right="0.69" top="1.0349999999999999" bottom="0.49" header="0.31496062992125984" footer="0.31496062992125984"/>
      <pageSetup paperSize="9" scale="80" orientation="portrait" r:id="rId27"/>
      <headerFooter alignWithMargins="0"/>
    </customSheetView>
    <customSheetView guid="{11E60353-53A2-40FD-8DD1-6654D3943E00}" scale="75" showGridLines="0" topLeftCell="A9">
      <selection activeCell="N31" sqref="N31"/>
      <pageMargins left="0.52" right="0.69" top="1.0349999999999999" bottom="0.49" header="0.31496062992125984" footer="0.31496062992125984"/>
      <pageSetup paperSize="9" scale="80" orientation="portrait" r:id="rId28"/>
      <headerFooter alignWithMargins="0"/>
    </customSheetView>
    <customSheetView guid="{D405E5B0-829D-4CFF-BABC-C1974EED185D}" scale="75" showGridLines="0" topLeftCell="A17">
      <selection activeCell="N31" sqref="N31"/>
      <pageMargins left="0.52" right="0.69" top="1.0349999999999999" bottom="0.49" header="0.31496062992125984" footer="0.31496062992125984"/>
      <pageSetup paperSize="9" scale="80" orientation="portrait" r:id="rId29"/>
      <headerFooter alignWithMargins="0"/>
    </customSheetView>
  </customSheetViews>
  <mergeCells count="74">
    <mergeCell ref="C37:N37"/>
    <mergeCell ref="C40:F40"/>
    <mergeCell ref="C39:F39"/>
    <mergeCell ref="O41:S41"/>
    <mergeCell ref="G40:N40"/>
    <mergeCell ref="O40:S40"/>
    <mergeCell ref="O39:S39"/>
    <mergeCell ref="O38:S38"/>
    <mergeCell ref="R12:AA12"/>
    <mergeCell ref="T38:AA38"/>
    <mergeCell ref="C42:F43"/>
    <mergeCell ref="G42:N43"/>
    <mergeCell ref="O42:S42"/>
    <mergeCell ref="T42:AA42"/>
    <mergeCell ref="O43:S43"/>
    <mergeCell ref="T43:AA43"/>
    <mergeCell ref="G39:N39"/>
    <mergeCell ref="T40:AA40"/>
    <mergeCell ref="C41:F41"/>
    <mergeCell ref="G41:N41"/>
    <mergeCell ref="C38:F38"/>
    <mergeCell ref="G38:N38"/>
    <mergeCell ref="T39:AA39"/>
    <mergeCell ref="O37:AA37"/>
    <mergeCell ref="R21:AA21"/>
    <mergeCell ref="R13:AA20"/>
    <mergeCell ref="Z49:AA51"/>
    <mergeCell ref="C47:F47"/>
    <mergeCell ref="G47:N47"/>
    <mergeCell ref="T41:AA41"/>
    <mergeCell ref="D35:E35"/>
    <mergeCell ref="R22:AA28"/>
    <mergeCell ref="Z46:AA46"/>
    <mergeCell ref="C44:N44"/>
    <mergeCell ref="O44:AA44"/>
    <mergeCell ref="C45:F46"/>
    <mergeCell ref="G45:H45"/>
    <mergeCell ref="O45:R45"/>
    <mergeCell ref="S45:AA45"/>
    <mergeCell ref="G46:M46"/>
    <mergeCell ref="G3:P3"/>
    <mergeCell ref="G4:P4"/>
    <mergeCell ref="G5:P5"/>
    <mergeCell ref="C7:AA7"/>
    <mergeCell ref="C9:E10"/>
    <mergeCell ref="F9:AA10"/>
    <mergeCell ref="U8:V8"/>
    <mergeCell ref="W8:AA8"/>
    <mergeCell ref="C8:E8"/>
    <mergeCell ref="F8:P8"/>
    <mergeCell ref="Q8:R8"/>
    <mergeCell ref="S8:T8"/>
    <mergeCell ref="AF55:AL55"/>
    <mergeCell ref="AF56:AL56"/>
    <mergeCell ref="AF57:AL57"/>
    <mergeCell ref="C50:F50"/>
    <mergeCell ref="G50:N50"/>
    <mergeCell ref="C51:F51"/>
    <mergeCell ref="G51:N51"/>
    <mergeCell ref="V49:V51"/>
    <mergeCell ref="C49:F49"/>
    <mergeCell ref="G49:N49"/>
    <mergeCell ref="S49:U51"/>
    <mergeCell ref="O46:R51"/>
    <mergeCell ref="S46:U46"/>
    <mergeCell ref="W46:Y46"/>
    <mergeCell ref="W47:Y48"/>
    <mergeCell ref="Z47:AA48"/>
    <mergeCell ref="AF53:AL53"/>
    <mergeCell ref="S47:U48"/>
    <mergeCell ref="V47:V48"/>
    <mergeCell ref="C48:F48"/>
    <mergeCell ref="G48:N48"/>
    <mergeCell ref="W49:Y51"/>
  </mergeCells>
  <phoneticPr fontId="0" type="noConversion"/>
  <pageMargins left="0.52" right="0.69" top="1.0349999999999999" bottom="0.49" header="0.31496062992125984" footer="0.31496062992125984"/>
  <pageSetup paperSize="9" scale="80" orientation="portrait" r:id="rId30"/>
  <headerFooter alignWithMargins="0"/>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N84"/>
  <sheetViews>
    <sheetView showGridLines="0" topLeftCell="A23" workbookViewId="0">
      <selection activeCell="R13" sqref="R13:AC20"/>
    </sheetView>
  </sheetViews>
  <sheetFormatPr baseColWidth="10" defaultColWidth="11.42578125" defaultRowHeight="12.75" x14ac:dyDescent="0.2"/>
  <cols>
    <col min="1" max="2" width="1.140625" customWidth="1"/>
    <col min="3" max="3" width="4.28515625" customWidth="1"/>
    <col min="4" max="5" width="5.140625" customWidth="1"/>
    <col min="6" max="17" width="6.7109375" customWidth="1"/>
    <col min="18"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9"/>
      <c r="AD7" s="5"/>
    </row>
    <row r="8" spans="2:40" ht="26.25" customHeight="1" x14ac:dyDescent="0.2">
      <c r="B8" s="4"/>
      <c r="C8" s="770" t="s">
        <v>1</v>
      </c>
      <c r="D8" s="771"/>
      <c r="E8" s="772"/>
      <c r="F8" s="773" t="s">
        <v>504</v>
      </c>
      <c r="G8" s="774"/>
      <c r="H8" s="774"/>
      <c r="I8" s="774"/>
      <c r="J8" s="774"/>
      <c r="K8" s="774"/>
      <c r="L8" s="774"/>
      <c r="M8" s="774"/>
      <c r="N8" s="774"/>
      <c r="O8" s="774"/>
      <c r="P8" s="775"/>
      <c r="Q8" s="776" t="s">
        <v>82</v>
      </c>
      <c r="R8" s="772"/>
      <c r="S8" s="777"/>
      <c r="T8" s="778"/>
      <c r="U8" s="776" t="s">
        <v>83</v>
      </c>
      <c r="V8" s="772"/>
      <c r="W8" s="779" t="s">
        <v>84</v>
      </c>
      <c r="X8" s="780"/>
      <c r="Y8" s="780"/>
      <c r="Z8" s="780"/>
      <c r="AA8" s="780"/>
      <c r="AB8" s="780"/>
      <c r="AC8" s="781"/>
      <c r="AD8" s="5"/>
      <c r="AG8" s="18"/>
      <c r="AH8" s="18"/>
      <c r="AI8" s="18"/>
    </row>
    <row r="9" spans="2:40" ht="22.5" customHeight="1" x14ac:dyDescent="0.2">
      <c r="B9" s="4"/>
      <c r="C9" s="782" t="s">
        <v>2</v>
      </c>
      <c r="D9" s="783"/>
      <c r="E9" s="784"/>
      <c r="F9" s="788" t="s">
        <v>77</v>
      </c>
      <c r="G9" s="789"/>
      <c r="H9" s="789"/>
      <c r="I9" s="789"/>
      <c r="J9" s="789"/>
      <c r="K9" s="789"/>
      <c r="L9" s="789"/>
      <c r="M9" s="789"/>
      <c r="N9" s="789"/>
      <c r="O9" s="789"/>
      <c r="P9" s="789"/>
      <c r="Q9" s="789"/>
      <c r="R9" s="789"/>
      <c r="S9" s="789"/>
      <c r="T9" s="789"/>
      <c r="U9" s="789"/>
      <c r="V9" s="789"/>
      <c r="W9" s="789"/>
      <c r="X9" s="789"/>
      <c r="Y9" s="789"/>
      <c r="Z9" s="789"/>
      <c r="AA9" s="789"/>
      <c r="AB9" s="789"/>
      <c r="AC9" s="790"/>
      <c r="AD9" s="5"/>
      <c r="AG9" s="18"/>
      <c r="AH9" s="18"/>
      <c r="AI9" s="18"/>
    </row>
    <row r="10" spans="2:40" ht="22.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2"/>
      <c r="AB10" s="792"/>
      <c r="AC10" s="793"/>
      <c r="AD10" s="5"/>
      <c r="AG10" s="18"/>
      <c r="AH10" s="18"/>
      <c r="AI10" s="18"/>
    </row>
    <row r="11" spans="2:40" ht="4.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9"/>
      <c r="AD11" s="5"/>
      <c r="AG11" s="18"/>
      <c r="AH11" s="18"/>
      <c r="AI11" s="18"/>
      <c r="AJ11" s="18"/>
      <c r="AK11" s="18"/>
      <c r="AL11" s="18"/>
      <c r="AM11" s="18"/>
      <c r="AN11" s="18"/>
    </row>
    <row r="12" spans="2:40" ht="17.25" customHeight="1" thickBot="1" x14ac:dyDescent="0.25">
      <c r="B12" s="4"/>
      <c r="C12" s="6"/>
      <c r="D12" s="7"/>
      <c r="E12" s="7"/>
      <c r="F12" s="7"/>
      <c r="G12" s="7"/>
      <c r="H12" s="7"/>
      <c r="I12" s="7"/>
      <c r="J12" s="7"/>
      <c r="K12" s="7"/>
      <c r="L12" s="7"/>
      <c r="M12" s="7"/>
      <c r="N12" s="7"/>
      <c r="O12" s="7"/>
      <c r="P12" s="7"/>
      <c r="Q12" s="43"/>
      <c r="R12" s="794" t="s">
        <v>191</v>
      </c>
      <c r="S12" s="795"/>
      <c r="T12" s="795"/>
      <c r="U12" s="795"/>
      <c r="V12" s="795"/>
      <c r="W12" s="795"/>
      <c r="X12" s="795"/>
      <c r="Y12" s="795"/>
      <c r="Z12" s="795"/>
      <c r="AA12" s="917"/>
      <c r="AB12" s="917"/>
      <c r="AC12" s="796"/>
      <c r="AD12" s="5"/>
    </row>
    <row r="13" spans="2:40" ht="29.25" customHeight="1" x14ac:dyDescent="0.2">
      <c r="B13" s="4"/>
      <c r="C13" s="6"/>
      <c r="D13" s="7"/>
      <c r="E13" s="7"/>
      <c r="F13" s="7"/>
      <c r="G13" s="7"/>
      <c r="H13" s="7"/>
      <c r="I13" s="7"/>
      <c r="J13" s="7"/>
      <c r="K13" s="7"/>
      <c r="L13" s="7"/>
      <c r="M13" s="7"/>
      <c r="N13" s="7"/>
      <c r="O13" s="7"/>
      <c r="P13" s="7"/>
      <c r="Q13" s="44"/>
      <c r="R13" s="797" t="s">
        <v>1310</v>
      </c>
      <c r="S13" s="798"/>
      <c r="T13" s="798"/>
      <c r="U13" s="798"/>
      <c r="V13" s="798"/>
      <c r="W13" s="798"/>
      <c r="X13" s="798"/>
      <c r="Y13" s="798"/>
      <c r="Z13" s="798"/>
      <c r="AA13" s="798"/>
      <c r="AB13" s="798"/>
      <c r="AC13" s="799"/>
      <c r="AD13" s="5"/>
    </row>
    <row r="14" spans="2:40" ht="17.25" customHeight="1" x14ac:dyDescent="0.2">
      <c r="B14" s="4"/>
      <c r="C14" s="6"/>
      <c r="D14" s="7"/>
      <c r="E14" s="7"/>
      <c r="F14" s="7"/>
      <c r="G14" s="7"/>
      <c r="H14" s="7"/>
      <c r="I14" s="7"/>
      <c r="J14" s="7"/>
      <c r="K14" s="7"/>
      <c r="L14" s="7"/>
      <c r="M14" s="7"/>
      <c r="N14" s="7"/>
      <c r="O14" s="7"/>
      <c r="P14" s="7"/>
      <c r="Q14" s="44"/>
      <c r="R14" s="800"/>
      <c r="S14" s="801"/>
      <c r="T14" s="801"/>
      <c r="U14" s="801"/>
      <c r="V14" s="801"/>
      <c r="W14" s="801"/>
      <c r="X14" s="801"/>
      <c r="Y14" s="801"/>
      <c r="Z14" s="801"/>
      <c r="AA14" s="801"/>
      <c r="AB14" s="801"/>
      <c r="AC14" s="802"/>
      <c r="AD14" s="5"/>
    </row>
    <row r="15" spans="2:40" ht="22.5" customHeight="1" x14ac:dyDescent="0.2">
      <c r="B15" s="4"/>
      <c r="C15" s="6"/>
      <c r="D15" s="7"/>
      <c r="E15" s="7"/>
      <c r="F15" s="7"/>
      <c r="G15" s="7"/>
      <c r="H15" s="7"/>
      <c r="I15" s="7"/>
      <c r="J15" s="7"/>
      <c r="K15" s="7"/>
      <c r="L15" s="7"/>
      <c r="M15" s="7"/>
      <c r="N15" s="7"/>
      <c r="O15" s="7"/>
      <c r="P15" s="7"/>
      <c r="Q15" s="44"/>
      <c r="R15" s="800"/>
      <c r="S15" s="801"/>
      <c r="T15" s="801"/>
      <c r="U15" s="801"/>
      <c r="V15" s="801"/>
      <c r="W15" s="801"/>
      <c r="X15" s="801"/>
      <c r="Y15" s="801"/>
      <c r="Z15" s="801"/>
      <c r="AA15" s="801"/>
      <c r="AB15" s="801"/>
      <c r="AC15" s="802"/>
      <c r="AD15" s="5"/>
    </row>
    <row r="16" spans="2:40" ht="24.75" customHeight="1" x14ac:dyDescent="0.2">
      <c r="B16" s="4"/>
      <c r="C16" s="6"/>
      <c r="D16" s="7"/>
      <c r="E16" s="7"/>
      <c r="F16" s="7"/>
      <c r="G16" s="7"/>
      <c r="H16" s="7"/>
      <c r="I16" s="7"/>
      <c r="J16" s="7"/>
      <c r="K16" s="7"/>
      <c r="L16" s="7"/>
      <c r="M16" s="7"/>
      <c r="N16" s="7"/>
      <c r="O16" s="7"/>
      <c r="P16" s="7"/>
      <c r="Q16" s="44"/>
      <c r="R16" s="800"/>
      <c r="S16" s="801"/>
      <c r="T16" s="801"/>
      <c r="U16" s="801"/>
      <c r="V16" s="801"/>
      <c r="W16" s="801"/>
      <c r="X16" s="801"/>
      <c r="Y16" s="801"/>
      <c r="Z16" s="801"/>
      <c r="AA16" s="801"/>
      <c r="AB16" s="801"/>
      <c r="AC16" s="802"/>
      <c r="AD16" s="5"/>
    </row>
    <row r="17" spans="2:40" ht="22.5" customHeight="1" x14ac:dyDescent="0.2">
      <c r="B17" s="4"/>
      <c r="C17" s="6"/>
      <c r="D17" s="7"/>
      <c r="E17" s="7"/>
      <c r="F17" s="7"/>
      <c r="G17" s="7"/>
      <c r="H17" s="7"/>
      <c r="I17" s="7"/>
      <c r="J17" s="7"/>
      <c r="K17" s="7"/>
      <c r="L17" s="7"/>
      <c r="M17" s="7"/>
      <c r="N17" s="7"/>
      <c r="O17" s="7"/>
      <c r="P17" s="7"/>
      <c r="Q17" s="44"/>
      <c r="R17" s="800"/>
      <c r="S17" s="801"/>
      <c r="T17" s="801"/>
      <c r="U17" s="801"/>
      <c r="V17" s="801"/>
      <c r="W17" s="801"/>
      <c r="X17" s="801"/>
      <c r="Y17" s="801"/>
      <c r="Z17" s="801"/>
      <c r="AA17" s="801"/>
      <c r="AB17" s="801"/>
      <c r="AC17" s="802"/>
      <c r="AD17" s="5"/>
    </row>
    <row r="18" spans="2:40" ht="22.5" customHeight="1" x14ac:dyDescent="0.2">
      <c r="B18" s="4"/>
      <c r="C18" s="6"/>
      <c r="D18" s="7"/>
      <c r="E18" s="7"/>
      <c r="F18" s="7"/>
      <c r="G18" s="7"/>
      <c r="H18" s="7"/>
      <c r="I18" s="7"/>
      <c r="J18" s="7"/>
      <c r="K18" s="7"/>
      <c r="L18" s="7"/>
      <c r="M18" s="7"/>
      <c r="N18" s="7"/>
      <c r="O18" s="7"/>
      <c r="P18" s="7"/>
      <c r="Q18" s="44"/>
      <c r="R18" s="800"/>
      <c r="S18" s="801"/>
      <c r="T18" s="801"/>
      <c r="U18" s="801"/>
      <c r="V18" s="801"/>
      <c r="W18" s="801"/>
      <c r="X18" s="801"/>
      <c r="Y18" s="801"/>
      <c r="Z18" s="801"/>
      <c r="AA18" s="801"/>
      <c r="AB18" s="801"/>
      <c r="AC18" s="802"/>
      <c r="AD18" s="5"/>
    </row>
    <row r="19" spans="2:40" ht="22.5" customHeight="1" x14ac:dyDescent="0.2">
      <c r="B19" s="4"/>
      <c r="C19" s="6"/>
      <c r="D19" s="7"/>
      <c r="E19" s="7"/>
      <c r="F19" s="7"/>
      <c r="G19" s="7"/>
      <c r="H19" s="7"/>
      <c r="I19" s="7"/>
      <c r="J19" s="7"/>
      <c r="K19" s="7"/>
      <c r="L19" s="7"/>
      <c r="M19" s="7"/>
      <c r="N19" s="7"/>
      <c r="O19" s="7"/>
      <c r="P19" s="7"/>
      <c r="Q19" s="44"/>
      <c r="R19" s="800"/>
      <c r="S19" s="801"/>
      <c r="T19" s="801"/>
      <c r="U19" s="801"/>
      <c r="V19" s="801"/>
      <c r="W19" s="801"/>
      <c r="X19" s="801"/>
      <c r="Y19" s="801"/>
      <c r="Z19" s="801"/>
      <c r="AA19" s="801"/>
      <c r="AB19" s="801"/>
      <c r="AC19" s="802"/>
      <c r="AD19" s="5"/>
    </row>
    <row r="20" spans="2:40" ht="22.5" customHeight="1" thickBot="1" x14ac:dyDescent="0.25">
      <c r="B20" s="4"/>
      <c r="C20" s="6"/>
      <c r="D20" s="7"/>
      <c r="E20" s="7"/>
      <c r="F20" s="7"/>
      <c r="G20" s="7"/>
      <c r="H20" s="7"/>
      <c r="I20" s="7"/>
      <c r="J20" s="7"/>
      <c r="K20" s="7"/>
      <c r="L20" s="7"/>
      <c r="M20" s="7"/>
      <c r="N20" s="7"/>
      <c r="O20" s="7"/>
      <c r="P20" s="7"/>
      <c r="Q20" s="44"/>
      <c r="R20" s="803"/>
      <c r="S20" s="804"/>
      <c r="T20" s="804"/>
      <c r="U20" s="804"/>
      <c r="V20" s="804"/>
      <c r="W20" s="804"/>
      <c r="X20" s="804"/>
      <c r="Y20" s="804"/>
      <c r="Z20" s="804"/>
      <c r="AA20" s="804"/>
      <c r="AB20" s="804"/>
      <c r="AC20" s="805"/>
      <c r="AD20" s="5"/>
    </row>
    <row r="21" spans="2:40" ht="22.5" customHeight="1" thickBot="1" x14ac:dyDescent="0.25">
      <c r="B21" s="4"/>
      <c r="C21" s="6"/>
      <c r="D21" s="7"/>
      <c r="E21" s="7"/>
      <c r="F21" s="7"/>
      <c r="G21" s="7"/>
      <c r="H21" s="7"/>
      <c r="I21" s="7"/>
      <c r="J21" s="7"/>
      <c r="K21" s="7"/>
      <c r="L21" s="7"/>
      <c r="M21" s="7"/>
      <c r="N21" s="7"/>
      <c r="O21" s="7"/>
      <c r="P21" s="7"/>
      <c r="Q21" s="44"/>
      <c r="R21" s="806" t="s">
        <v>80</v>
      </c>
      <c r="S21" s="807"/>
      <c r="T21" s="807"/>
      <c r="U21" s="807"/>
      <c r="V21" s="807"/>
      <c r="W21" s="807"/>
      <c r="X21" s="807"/>
      <c r="Y21" s="807"/>
      <c r="Z21" s="807"/>
      <c r="AA21" s="918"/>
      <c r="AB21" s="918"/>
      <c r="AC21" s="808"/>
      <c r="AD21" s="5"/>
    </row>
    <row r="22" spans="2:40" ht="22.5" customHeight="1" x14ac:dyDescent="0.2">
      <c r="B22" s="4"/>
      <c r="C22" s="6"/>
      <c r="D22" s="7"/>
      <c r="E22" s="7"/>
      <c r="F22" s="7"/>
      <c r="G22" s="7"/>
      <c r="H22" s="7"/>
      <c r="I22" s="7"/>
      <c r="J22" s="7"/>
      <c r="K22" s="7"/>
      <c r="L22" s="7"/>
      <c r="M22" s="7"/>
      <c r="N22" s="7"/>
      <c r="O22" s="7"/>
      <c r="P22" s="7"/>
      <c r="Q22" s="44"/>
      <c r="R22" s="760" t="s">
        <v>1309</v>
      </c>
      <c r="S22" s="761"/>
      <c r="T22" s="761"/>
      <c r="U22" s="761"/>
      <c r="V22" s="761"/>
      <c r="W22" s="761"/>
      <c r="X22" s="761"/>
      <c r="Y22" s="761"/>
      <c r="Z22" s="761"/>
      <c r="AA22" s="761"/>
      <c r="AB22" s="761"/>
      <c r="AC22" s="762"/>
      <c r="AD22" s="5"/>
    </row>
    <row r="23" spans="2:40" ht="22.5" customHeight="1" x14ac:dyDescent="0.2">
      <c r="B23" s="4"/>
      <c r="C23" s="6"/>
      <c r="D23" s="7"/>
      <c r="E23" s="7"/>
      <c r="F23" s="7"/>
      <c r="G23" s="7"/>
      <c r="H23" s="7"/>
      <c r="I23" s="7"/>
      <c r="J23" s="7"/>
      <c r="K23" s="7"/>
      <c r="L23" s="7"/>
      <c r="M23" s="7"/>
      <c r="N23" s="7"/>
      <c r="O23" s="7"/>
      <c r="P23" s="7"/>
      <c r="Q23" s="44"/>
      <c r="R23" s="760"/>
      <c r="S23" s="761"/>
      <c r="T23" s="761"/>
      <c r="U23" s="761"/>
      <c r="V23" s="761"/>
      <c r="W23" s="761"/>
      <c r="X23" s="761"/>
      <c r="Y23" s="761"/>
      <c r="Z23" s="761"/>
      <c r="AA23" s="761"/>
      <c r="AB23" s="761"/>
      <c r="AC23" s="762"/>
      <c r="AD23" s="5"/>
    </row>
    <row r="24" spans="2:40" ht="22.5" customHeight="1" x14ac:dyDescent="0.2">
      <c r="B24" s="4"/>
      <c r="C24" s="6"/>
      <c r="D24" s="7"/>
      <c r="E24" s="7"/>
      <c r="F24" s="7"/>
      <c r="G24" s="7"/>
      <c r="H24" s="7"/>
      <c r="I24" s="7"/>
      <c r="J24" s="7"/>
      <c r="K24" s="7"/>
      <c r="L24" s="7"/>
      <c r="M24" s="7"/>
      <c r="N24" s="7"/>
      <c r="O24" s="7"/>
      <c r="P24" s="7"/>
      <c r="Q24" s="44"/>
      <c r="R24" s="760"/>
      <c r="S24" s="761"/>
      <c r="T24" s="761"/>
      <c r="U24" s="761"/>
      <c r="V24" s="761"/>
      <c r="W24" s="761"/>
      <c r="X24" s="761"/>
      <c r="Y24" s="761"/>
      <c r="Z24" s="761"/>
      <c r="AA24" s="761"/>
      <c r="AB24" s="761"/>
      <c r="AC24" s="762"/>
      <c r="AD24" s="5"/>
    </row>
    <row r="25" spans="2:40" ht="22.5" customHeight="1" x14ac:dyDescent="0.2">
      <c r="B25" s="4"/>
      <c r="C25" s="6"/>
      <c r="D25" s="7"/>
      <c r="E25" s="7"/>
      <c r="F25" s="7"/>
      <c r="G25" s="7"/>
      <c r="H25" s="7"/>
      <c r="I25" s="7"/>
      <c r="J25" s="7"/>
      <c r="K25" s="7"/>
      <c r="L25" s="7"/>
      <c r="M25" s="7"/>
      <c r="N25" s="7"/>
      <c r="O25" s="7"/>
      <c r="P25" s="7"/>
      <c r="Q25" s="44"/>
      <c r="R25" s="760"/>
      <c r="S25" s="761"/>
      <c r="T25" s="761"/>
      <c r="U25" s="761"/>
      <c r="V25" s="761"/>
      <c r="W25" s="761"/>
      <c r="X25" s="761"/>
      <c r="Y25" s="761"/>
      <c r="Z25" s="761"/>
      <c r="AA25" s="761"/>
      <c r="AB25" s="761"/>
      <c r="AC25" s="762"/>
      <c r="AD25" s="5"/>
    </row>
    <row r="26" spans="2:40" ht="27.75" customHeight="1" x14ac:dyDescent="0.2">
      <c r="B26" s="4"/>
      <c r="C26" s="6"/>
      <c r="D26" s="7"/>
      <c r="E26" s="7"/>
      <c r="F26" s="7"/>
      <c r="G26" s="7"/>
      <c r="H26" s="7"/>
      <c r="I26" s="7"/>
      <c r="J26" s="7"/>
      <c r="K26" s="7"/>
      <c r="L26" s="7"/>
      <c r="M26" s="7"/>
      <c r="N26" s="7"/>
      <c r="O26" s="7"/>
      <c r="P26" s="7"/>
      <c r="Q26" s="44"/>
      <c r="R26" s="760"/>
      <c r="S26" s="761"/>
      <c r="T26" s="761"/>
      <c r="U26" s="761"/>
      <c r="V26" s="761"/>
      <c r="W26" s="761"/>
      <c r="X26" s="761"/>
      <c r="Y26" s="761"/>
      <c r="Z26" s="761"/>
      <c r="AA26" s="761"/>
      <c r="AB26" s="761"/>
      <c r="AC26" s="762"/>
      <c r="AD26" s="5"/>
    </row>
    <row r="27" spans="2:40" ht="21" customHeight="1" x14ac:dyDescent="0.2">
      <c r="B27" s="4"/>
      <c r="C27" s="6"/>
      <c r="D27" s="7"/>
      <c r="E27" s="7"/>
      <c r="F27" s="7"/>
      <c r="G27" s="7"/>
      <c r="H27" s="7"/>
      <c r="I27" s="7"/>
      <c r="J27" s="7"/>
      <c r="K27" s="7"/>
      <c r="L27" s="7"/>
      <c r="M27" s="7"/>
      <c r="N27" s="7"/>
      <c r="O27" s="7"/>
      <c r="P27" s="7"/>
      <c r="Q27" s="44"/>
      <c r="R27" s="760"/>
      <c r="S27" s="761"/>
      <c r="T27" s="761"/>
      <c r="U27" s="761"/>
      <c r="V27" s="761"/>
      <c r="W27" s="761"/>
      <c r="X27" s="761"/>
      <c r="Y27" s="761"/>
      <c r="Z27" s="761"/>
      <c r="AA27" s="761"/>
      <c r="AB27" s="761"/>
      <c r="AC27" s="762"/>
      <c r="AD27" s="5"/>
    </row>
    <row r="28" spans="2:40" ht="18.75" customHeight="1" thickBot="1" x14ac:dyDescent="0.25">
      <c r="B28" s="4"/>
      <c r="C28" s="6"/>
      <c r="D28" s="7"/>
      <c r="E28" s="7"/>
      <c r="F28" s="7"/>
      <c r="G28" s="7"/>
      <c r="H28" s="7"/>
      <c r="I28" s="7"/>
      <c r="J28" s="7"/>
      <c r="K28" s="7"/>
      <c r="L28" s="7"/>
      <c r="M28" s="7"/>
      <c r="N28" s="7"/>
      <c r="O28" s="7"/>
      <c r="P28" s="7"/>
      <c r="Q28" s="44"/>
      <c r="R28" s="763"/>
      <c r="S28" s="764"/>
      <c r="T28" s="764"/>
      <c r="U28" s="764"/>
      <c r="V28" s="764"/>
      <c r="W28" s="764"/>
      <c r="X28" s="764"/>
      <c r="Y28" s="764"/>
      <c r="Z28" s="764"/>
      <c r="AA28" s="764"/>
      <c r="AB28" s="764"/>
      <c r="AC28" s="765"/>
      <c r="AD28" s="5"/>
    </row>
    <row r="29" spans="2:40"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B30" s="7"/>
      <c r="AC30" s="8"/>
      <c r="AD30" s="5"/>
      <c r="AG30" s="18"/>
      <c r="AH30" s="18"/>
      <c r="AI30" s="18"/>
      <c r="AJ30" s="18"/>
      <c r="AK30" s="18"/>
      <c r="AL30" s="18"/>
      <c r="AM30" s="18"/>
      <c r="AN30" s="18"/>
    </row>
    <row r="31" spans="2:40" ht="22.5" customHeight="1" x14ac:dyDescent="0.25">
      <c r="B31" s="4"/>
      <c r="C31" s="6"/>
      <c r="D31" s="70" t="s">
        <v>16</v>
      </c>
      <c r="E31" s="71"/>
      <c r="F31" s="569">
        <f>INDICADORES!H21</f>
        <v>306</v>
      </c>
      <c r="G31" s="569">
        <f>INDICADORES!K21</f>
        <v>658</v>
      </c>
      <c r="H31" s="569">
        <f>INDICADORES!N21</f>
        <v>965</v>
      </c>
      <c r="I31" s="569">
        <f>INDICADORES!T21</f>
        <v>1618</v>
      </c>
      <c r="J31" s="569">
        <f>INDICADORES!W21</f>
        <v>1151</v>
      </c>
      <c r="K31" s="569">
        <f>INDICADORES!Z21</f>
        <v>1303</v>
      </c>
      <c r="L31" s="569">
        <f>INDICADORES!AF21</f>
        <v>1174</v>
      </c>
      <c r="M31" s="569">
        <f>INDICADORES!AI21</f>
        <v>295</v>
      </c>
      <c r="N31" s="569">
        <f>INDICADORES!AL21</f>
        <v>676</v>
      </c>
      <c r="O31" s="569">
        <f>INDICADORES!AR21</f>
        <v>798</v>
      </c>
      <c r="P31" s="569">
        <f>INDICADORES!AU21</f>
        <v>922</v>
      </c>
      <c r="Q31" s="569">
        <f>INDICADORES!AX21</f>
        <v>276</v>
      </c>
      <c r="R31" s="568">
        <f>SUM(F31:Q31)</f>
        <v>10142</v>
      </c>
      <c r="U31" s="28"/>
      <c r="V31" s="28"/>
      <c r="W31" s="28"/>
      <c r="X31" s="7"/>
      <c r="Y31" s="7"/>
      <c r="Z31" s="7"/>
      <c r="AA31" s="7"/>
      <c r="AB31" s="7"/>
      <c r="AC31" s="8"/>
      <c r="AD31" s="5"/>
      <c r="AG31" s="18"/>
      <c r="AH31" s="18"/>
      <c r="AI31" s="18"/>
      <c r="AJ31" s="18"/>
      <c r="AK31" s="18"/>
      <c r="AL31" s="18"/>
      <c r="AM31" s="18"/>
      <c r="AN31" s="18"/>
    </row>
    <row r="32" spans="2:40" ht="22.5" customHeight="1" x14ac:dyDescent="0.25">
      <c r="B32" s="4"/>
      <c r="C32" s="6"/>
      <c r="D32" s="70" t="s">
        <v>18</v>
      </c>
      <c r="E32" s="71"/>
      <c r="F32" s="569">
        <f>INDICADORES!I21</f>
        <v>56</v>
      </c>
      <c r="G32" s="569">
        <f>INDICADORES!L21</f>
        <v>107</v>
      </c>
      <c r="H32" s="569">
        <f>INDICADORES!O21</f>
        <v>122</v>
      </c>
      <c r="I32" s="569">
        <f>INDICADORES!U21</f>
        <v>156</v>
      </c>
      <c r="J32" s="569">
        <f>INDICADORES!X21</f>
        <v>142</v>
      </c>
      <c r="K32" s="569">
        <f>INDICADORES!AA21</f>
        <v>154</v>
      </c>
      <c r="L32" s="569">
        <f>INDICADORES!AG21</f>
        <v>164</v>
      </c>
      <c r="M32" s="569">
        <f>INDICADORES!AJ21</f>
        <v>34</v>
      </c>
      <c r="N32" s="569">
        <f>INDICADORES!AM21</f>
        <v>125</v>
      </c>
      <c r="O32" s="569">
        <f>INDICADORES!AS21</f>
        <v>100</v>
      </c>
      <c r="P32" s="569">
        <f>INDICADORES!AV21</f>
        <v>119</v>
      </c>
      <c r="Q32" s="569">
        <f>INDICADORES!AY21</f>
        <v>63</v>
      </c>
      <c r="R32" s="568">
        <f>SUM(F32:Q32)</f>
        <v>1342</v>
      </c>
      <c r="U32" s="28"/>
      <c r="V32" s="28"/>
      <c r="W32" s="28"/>
      <c r="X32" s="7"/>
      <c r="Y32" s="7"/>
      <c r="Z32" s="7"/>
      <c r="AA32" s="7"/>
      <c r="AB32" s="7"/>
      <c r="AC32" s="8"/>
      <c r="AD32" s="5"/>
      <c r="AG32" s="18"/>
      <c r="AH32" s="18"/>
      <c r="AI32" s="18"/>
      <c r="AJ32" s="18"/>
      <c r="AK32" s="18"/>
      <c r="AL32" s="18"/>
      <c r="AM32" s="18"/>
      <c r="AN32" s="18"/>
    </row>
    <row r="33" spans="2:40" ht="22.5" customHeight="1" thickBot="1" x14ac:dyDescent="0.3">
      <c r="B33" s="4"/>
      <c r="C33" s="6"/>
      <c r="D33" s="48" t="s">
        <v>692</v>
      </c>
      <c r="E33" s="72"/>
      <c r="F33" s="570">
        <f t="shared" ref="F33:Q33" si="0">F31/F32</f>
        <v>5.4642857142857144</v>
      </c>
      <c r="G33" s="570">
        <f t="shared" si="0"/>
        <v>6.1495327102803738</v>
      </c>
      <c r="H33" s="570">
        <f t="shared" si="0"/>
        <v>7.9098360655737707</v>
      </c>
      <c r="I33" s="570">
        <f t="shared" si="0"/>
        <v>10.371794871794872</v>
      </c>
      <c r="J33" s="570">
        <f t="shared" si="0"/>
        <v>8.1056338028169019</v>
      </c>
      <c r="K33" s="570">
        <f t="shared" si="0"/>
        <v>8.4610389610389607</v>
      </c>
      <c r="L33" s="570">
        <f t="shared" si="0"/>
        <v>7.1585365853658534</v>
      </c>
      <c r="M33" s="570">
        <f t="shared" si="0"/>
        <v>8.6764705882352935</v>
      </c>
      <c r="N33" s="570">
        <f t="shared" si="0"/>
        <v>5.4080000000000004</v>
      </c>
      <c r="O33" s="570">
        <f t="shared" si="0"/>
        <v>7.98</v>
      </c>
      <c r="P33" s="570">
        <f t="shared" si="0"/>
        <v>7.7478991596638656</v>
      </c>
      <c r="Q33" s="570">
        <f t="shared" si="0"/>
        <v>4.3809523809523814</v>
      </c>
      <c r="R33" s="571">
        <f>R31/R32</f>
        <v>7.557377049180328</v>
      </c>
      <c r="U33" s="28"/>
      <c r="V33" s="28"/>
      <c r="W33" s="28"/>
      <c r="X33" s="7"/>
      <c r="Y33" s="7"/>
      <c r="Z33" s="7"/>
      <c r="AA33" s="7"/>
      <c r="AB33" s="7"/>
      <c r="AC33" s="8"/>
      <c r="AD33" s="5"/>
      <c r="AG33" s="18"/>
      <c r="AH33" s="18"/>
      <c r="AI33" s="18"/>
      <c r="AJ33" s="18"/>
      <c r="AK33" s="18"/>
      <c r="AL33" s="18"/>
      <c r="AM33" s="18"/>
      <c r="AN33" s="18"/>
    </row>
    <row r="34" spans="2:40" ht="19.5" customHeight="1" thickBot="1" x14ac:dyDescent="0.3">
      <c r="B34" s="4"/>
      <c r="C34" s="6"/>
      <c r="D34" s="48" t="s">
        <v>651</v>
      </c>
      <c r="E34" s="72"/>
      <c r="F34" s="246">
        <v>4.1454545454545455</v>
      </c>
      <c r="G34" s="246">
        <v>4.1797752808988768</v>
      </c>
      <c r="H34" s="246">
        <v>5.393258426966292</v>
      </c>
      <c r="I34" s="246">
        <v>5.1466666666666665</v>
      </c>
      <c r="J34" s="246">
        <v>5.04</v>
      </c>
      <c r="K34" s="246">
        <v>6.0652173913043477</v>
      </c>
      <c r="L34" s="246">
        <v>4.8076923076923075</v>
      </c>
      <c r="M34" s="246">
        <v>5.1466666666666665</v>
      </c>
      <c r="N34" s="246">
        <v>4.7985074626865671</v>
      </c>
      <c r="O34" s="246">
        <v>7.0930232558139537</v>
      </c>
      <c r="P34" s="246">
        <v>4.1739130434782608</v>
      </c>
      <c r="Q34" s="246">
        <v>4.8991596638655466</v>
      </c>
      <c r="R34" s="244"/>
      <c r="U34" s="28"/>
      <c r="V34" s="28"/>
      <c r="W34" s="28"/>
      <c r="X34" s="7"/>
      <c r="Y34" s="7"/>
      <c r="Z34" s="7"/>
      <c r="AA34" s="7"/>
      <c r="AB34" s="7"/>
      <c r="AC34" s="8"/>
      <c r="AD34" s="5"/>
      <c r="AG34" s="18"/>
      <c r="AH34" s="18"/>
      <c r="AI34" s="18"/>
      <c r="AJ34" s="18"/>
      <c r="AK34" s="18"/>
      <c r="AL34" s="18"/>
      <c r="AM34" s="18"/>
      <c r="AN34" s="18"/>
    </row>
    <row r="35" spans="2:40" ht="17.25" customHeight="1" thickBot="1" x14ac:dyDescent="0.25">
      <c r="B35" s="4"/>
      <c r="C35" s="6"/>
      <c r="D35" s="947" t="s">
        <v>254</v>
      </c>
      <c r="E35" s="946"/>
      <c r="F35" s="245">
        <v>8</v>
      </c>
      <c r="G35" s="245">
        <v>8</v>
      </c>
      <c r="H35" s="245">
        <v>8</v>
      </c>
      <c r="I35" s="245">
        <v>8</v>
      </c>
      <c r="J35" s="245">
        <v>8</v>
      </c>
      <c r="K35" s="245">
        <v>8</v>
      </c>
      <c r="L35" s="245">
        <v>8</v>
      </c>
      <c r="M35" s="245">
        <v>8</v>
      </c>
      <c r="N35" s="245">
        <v>8</v>
      </c>
      <c r="O35" s="245">
        <v>8</v>
      </c>
      <c r="P35" s="245">
        <v>8</v>
      </c>
      <c r="Q35" s="245">
        <v>8</v>
      </c>
      <c r="R35" s="244">
        <f>+AVERAGE(F35:Q35)</f>
        <v>8</v>
      </c>
      <c r="U35" s="7"/>
      <c r="V35" s="7"/>
      <c r="W35" s="7"/>
      <c r="X35" s="7"/>
      <c r="Y35" s="7"/>
      <c r="Z35" s="7"/>
      <c r="AA35" s="7"/>
      <c r="AB35" s="7"/>
      <c r="AC35" s="8"/>
      <c r="AD35" s="5"/>
      <c r="AG35" s="18"/>
      <c r="AH35" s="18"/>
      <c r="AI35" s="18"/>
      <c r="AJ35" s="18"/>
      <c r="AK35" s="18"/>
      <c r="AL35" s="18"/>
      <c r="AM35" s="18"/>
      <c r="AN35" s="18"/>
    </row>
    <row r="36" spans="2:40"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5"/>
      <c r="AC37" s="936"/>
      <c r="AD37" s="5"/>
      <c r="AF37" s="18"/>
      <c r="AG37" s="18"/>
      <c r="AH37" s="18"/>
    </row>
    <row r="38" spans="2:40" ht="36" customHeight="1" x14ac:dyDescent="0.2">
      <c r="B38" s="4"/>
      <c r="C38" s="817" t="s">
        <v>16</v>
      </c>
      <c r="D38" s="818"/>
      <c r="E38" s="818"/>
      <c r="F38" s="818"/>
      <c r="G38" s="861" t="s">
        <v>505</v>
      </c>
      <c r="H38" s="861"/>
      <c r="I38" s="861"/>
      <c r="J38" s="861"/>
      <c r="K38" s="861"/>
      <c r="L38" s="861"/>
      <c r="M38" s="861"/>
      <c r="N38" s="861"/>
      <c r="O38" s="822" t="s">
        <v>17</v>
      </c>
      <c r="P38" s="823"/>
      <c r="Q38" s="823"/>
      <c r="R38" s="823"/>
      <c r="S38" s="823"/>
      <c r="T38" s="950"/>
      <c r="U38" s="951"/>
      <c r="V38" s="951"/>
      <c r="W38" s="951"/>
      <c r="X38" s="951"/>
      <c r="Y38" s="951"/>
      <c r="Z38" s="951"/>
      <c r="AA38" s="951"/>
      <c r="AB38" s="951"/>
      <c r="AC38" s="952"/>
      <c r="AD38" s="29"/>
      <c r="AF38" s="9"/>
      <c r="AG38" s="19"/>
      <c r="AH38" s="19"/>
    </row>
    <row r="39" spans="2:40" ht="20.25" customHeight="1" x14ac:dyDescent="0.2">
      <c r="B39" s="4"/>
      <c r="C39" s="827" t="s">
        <v>18</v>
      </c>
      <c r="D39" s="828"/>
      <c r="E39" s="828"/>
      <c r="F39" s="828"/>
      <c r="G39" s="861" t="s">
        <v>506</v>
      </c>
      <c r="H39" s="861"/>
      <c r="I39" s="861"/>
      <c r="J39" s="861"/>
      <c r="K39" s="861"/>
      <c r="L39" s="861"/>
      <c r="M39" s="861"/>
      <c r="N39" s="861"/>
      <c r="O39" s="827" t="s">
        <v>19</v>
      </c>
      <c r="P39" s="828"/>
      <c r="Q39" s="828"/>
      <c r="R39" s="828"/>
      <c r="S39" s="828"/>
      <c r="T39" s="955"/>
      <c r="U39" s="956"/>
      <c r="V39" s="956"/>
      <c r="W39" s="956"/>
      <c r="X39" s="956"/>
      <c r="Y39" s="956"/>
      <c r="Z39" s="956"/>
      <c r="AA39" s="956"/>
      <c r="AB39" s="956"/>
      <c r="AC39" s="957"/>
      <c r="AD39" s="29"/>
      <c r="AF39" s="9"/>
      <c r="AG39" s="19"/>
      <c r="AH39" s="19"/>
    </row>
    <row r="40" spans="2:40" ht="30"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948" t="s">
        <v>22</v>
      </c>
      <c r="U40" s="948"/>
      <c r="V40" s="948"/>
      <c r="W40" s="948"/>
      <c r="X40" s="948"/>
      <c r="Y40" s="948"/>
      <c r="Z40" s="948"/>
      <c r="AA40" s="955"/>
      <c r="AB40" s="955"/>
      <c r="AC40" s="949"/>
      <c r="AD40" s="29"/>
      <c r="AF40" s="9"/>
      <c r="AG40" s="19"/>
      <c r="AH40" s="19"/>
    </row>
    <row r="41" spans="2:40" ht="18.75"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948" t="s">
        <v>25</v>
      </c>
      <c r="U41" s="948"/>
      <c r="V41" s="948"/>
      <c r="W41" s="948"/>
      <c r="X41" s="948"/>
      <c r="Y41" s="948"/>
      <c r="Z41" s="948"/>
      <c r="AA41" s="955"/>
      <c r="AB41" s="955"/>
      <c r="AC41" s="949"/>
      <c r="AD41" s="29"/>
      <c r="AF41" s="9"/>
      <c r="AG41" s="20"/>
      <c r="AH41" s="20"/>
    </row>
    <row r="42" spans="2:40" ht="35.25" customHeight="1" x14ac:dyDescent="0.2">
      <c r="B42" s="4"/>
      <c r="C42" s="827" t="s">
        <v>23</v>
      </c>
      <c r="D42" s="828"/>
      <c r="E42" s="828"/>
      <c r="F42" s="828"/>
      <c r="G42" s="942">
        <v>100</v>
      </c>
      <c r="H42" s="942"/>
      <c r="I42" s="942"/>
      <c r="J42" s="942"/>
      <c r="K42" s="942"/>
      <c r="L42" s="942"/>
      <c r="M42" s="942"/>
      <c r="N42" s="874"/>
      <c r="O42" s="827" t="s">
        <v>26</v>
      </c>
      <c r="P42" s="828"/>
      <c r="Q42" s="828"/>
      <c r="R42" s="828"/>
      <c r="S42" s="828"/>
      <c r="T42" s="948"/>
      <c r="U42" s="948"/>
      <c r="V42" s="948"/>
      <c r="W42" s="948"/>
      <c r="X42" s="948"/>
      <c r="Y42" s="948"/>
      <c r="Z42" s="948"/>
      <c r="AA42" s="955"/>
      <c r="AB42" s="955"/>
      <c r="AC42" s="949"/>
      <c r="AD42" s="29"/>
      <c r="AF42" s="9"/>
      <c r="AG42" s="20"/>
      <c r="AH42" s="20"/>
    </row>
    <row r="43" spans="2:40"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8"/>
      <c r="AB43" s="958"/>
      <c r="AC43" s="954"/>
      <c r="AD43" s="29"/>
      <c r="AF43" s="9"/>
      <c r="AG43" s="20"/>
      <c r="AH43" s="20"/>
    </row>
    <row r="44" spans="2:40"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29"/>
      <c r="AB44" s="929"/>
      <c r="AC44" s="930"/>
      <c r="AD44" s="29"/>
      <c r="AF44" s="9"/>
      <c r="AG44" s="20"/>
      <c r="AH44" s="20"/>
    </row>
    <row r="45" spans="2:40" ht="27.75" customHeight="1" x14ac:dyDescent="0.2">
      <c r="B45" s="4"/>
      <c r="C45" s="785" t="s">
        <v>92</v>
      </c>
      <c r="D45" s="786"/>
      <c r="E45" s="786"/>
      <c r="F45" s="787"/>
      <c r="G45" s="940" t="s">
        <v>93</v>
      </c>
      <c r="H45" s="941"/>
      <c r="I45" s="42" t="s">
        <v>94</v>
      </c>
      <c r="J45" s="31" t="s">
        <v>95</v>
      </c>
      <c r="K45" s="30"/>
      <c r="L45" s="31" t="s">
        <v>96</v>
      </c>
      <c r="M45" s="32"/>
      <c r="N45" s="156"/>
      <c r="O45" s="851" t="s">
        <v>97</v>
      </c>
      <c r="P45" s="852"/>
      <c r="Q45" s="852"/>
      <c r="R45" s="852"/>
      <c r="S45" s="853" t="s">
        <v>98</v>
      </c>
      <c r="T45" s="854"/>
      <c r="U45" s="854"/>
      <c r="V45" s="854"/>
      <c r="W45" s="854"/>
      <c r="X45" s="854"/>
      <c r="Y45" s="854"/>
      <c r="Z45" s="854"/>
      <c r="AA45" s="854"/>
      <c r="AB45" s="854"/>
      <c r="AC45" s="855"/>
      <c r="AD45" s="29"/>
      <c r="AF45" s="9"/>
      <c r="AG45" s="20"/>
      <c r="AH45" s="20"/>
    </row>
    <row r="46" spans="2:40"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3"/>
      <c r="AA46" s="921"/>
      <c r="AB46" s="921"/>
      <c r="AC46" s="864"/>
      <c r="AD46" s="29"/>
      <c r="AF46" s="9"/>
      <c r="AG46" s="20"/>
      <c r="AH46" s="20"/>
    </row>
    <row r="47" spans="2:40" ht="30"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70"/>
      <c r="AA47" s="922"/>
      <c r="AB47" s="922"/>
      <c r="AC47" s="871"/>
      <c r="AD47" s="29"/>
      <c r="AF47" s="9"/>
      <c r="AG47" s="20"/>
      <c r="AH47" s="20"/>
    </row>
    <row r="48" spans="2:40" ht="20.25" customHeight="1" x14ac:dyDescent="0.2">
      <c r="B48" s="4"/>
      <c r="C48" s="829" t="s">
        <v>28</v>
      </c>
      <c r="D48" s="830"/>
      <c r="E48" s="830"/>
      <c r="F48" s="830"/>
      <c r="G48" s="939" t="s">
        <v>104</v>
      </c>
      <c r="H48" s="939"/>
      <c r="I48" s="939"/>
      <c r="J48" s="939"/>
      <c r="K48" s="939"/>
      <c r="L48" s="939"/>
      <c r="M48" s="939"/>
      <c r="N48" s="835"/>
      <c r="O48" s="829"/>
      <c r="P48" s="830"/>
      <c r="Q48" s="830"/>
      <c r="R48" s="830"/>
      <c r="S48" s="862"/>
      <c r="T48" s="862"/>
      <c r="U48" s="862"/>
      <c r="V48" s="869"/>
      <c r="W48" s="862"/>
      <c r="X48" s="862"/>
      <c r="Y48" s="862"/>
      <c r="Z48" s="872"/>
      <c r="AA48" s="923"/>
      <c r="AB48" s="923"/>
      <c r="AC48" s="873"/>
      <c r="AD48" s="29"/>
      <c r="AF48" s="9"/>
      <c r="AG48" s="20"/>
      <c r="AH48" s="20"/>
    </row>
    <row r="49" spans="1:40" ht="13.5" customHeight="1" x14ac:dyDescent="0.2">
      <c r="B49" s="4"/>
      <c r="C49" s="829" t="s">
        <v>27</v>
      </c>
      <c r="D49" s="830"/>
      <c r="E49" s="830"/>
      <c r="F49" s="830"/>
      <c r="G49" s="937" t="s">
        <v>1114</v>
      </c>
      <c r="H49" s="938"/>
      <c r="I49" s="938"/>
      <c r="J49" s="938"/>
      <c r="K49" s="938"/>
      <c r="L49" s="938"/>
      <c r="M49" s="938"/>
      <c r="N49" s="856"/>
      <c r="O49" s="829"/>
      <c r="P49" s="830"/>
      <c r="Q49" s="830"/>
      <c r="R49" s="830"/>
      <c r="S49" s="862" t="s">
        <v>105</v>
      </c>
      <c r="T49" s="862"/>
      <c r="U49" s="862"/>
      <c r="V49" s="869" t="s">
        <v>94</v>
      </c>
      <c r="W49" s="697" t="s">
        <v>554</v>
      </c>
      <c r="X49" s="697"/>
      <c r="Y49" s="697"/>
      <c r="Z49" s="685" t="s">
        <v>94</v>
      </c>
      <c r="AA49" s="924"/>
      <c r="AB49" s="924"/>
      <c r="AC49" s="686"/>
      <c r="AD49" s="29"/>
      <c r="AF49" s="9"/>
      <c r="AG49" s="20"/>
      <c r="AH49" s="20"/>
    </row>
    <row r="50" spans="1:40" ht="12.7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85"/>
      <c r="AA50" s="924"/>
      <c r="AB50" s="924"/>
      <c r="AC50" s="686"/>
      <c r="AD50" s="29"/>
      <c r="AF50" s="9"/>
      <c r="AG50" s="20"/>
      <c r="AH50" s="20"/>
    </row>
    <row r="51" spans="1:40" ht="12.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925"/>
      <c r="AB51" s="925"/>
      <c r="AC51" s="704"/>
      <c r="AD51" s="29"/>
      <c r="AF51" s="9"/>
      <c r="AG51" s="20"/>
      <c r="AH51" s="20"/>
    </row>
    <row r="52" spans="1:40"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19"/>
      <c r="AH52" s="19"/>
    </row>
    <row r="53" spans="1:40" ht="22.5" customHeight="1" x14ac:dyDescent="0.2">
      <c r="C53" s="15"/>
      <c r="D53" s="20"/>
      <c r="E53" s="20"/>
      <c r="F53" s="20"/>
      <c r="G53" s="20"/>
      <c r="H53" s="20"/>
      <c r="I53" s="20"/>
      <c r="J53" s="20"/>
      <c r="K53" s="20"/>
      <c r="L53" s="20"/>
      <c r="M53" s="20"/>
      <c r="N53" s="20"/>
      <c r="AC53" s="16"/>
      <c r="AE53" s="20"/>
      <c r="AG53" s="9"/>
      <c r="AH53" s="877"/>
      <c r="AI53" s="877"/>
      <c r="AJ53" s="877"/>
      <c r="AK53" s="877"/>
      <c r="AL53" s="877"/>
      <c r="AM53" s="877"/>
      <c r="AN53" s="877"/>
    </row>
    <row r="54" spans="1:40" ht="22.5" customHeight="1" x14ac:dyDescent="0.2">
      <c r="A54" s="52"/>
      <c r="C54" s="15"/>
      <c r="D54" s="20"/>
      <c r="E54" s="20"/>
      <c r="F54" s="20"/>
      <c r="G54" s="20"/>
      <c r="H54" s="20"/>
      <c r="I54" s="20"/>
      <c r="J54" s="20"/>
      <c r="K54" s="20"/>
      <c r="L54" s="20"/>
      <c r="M54" s="20"/>
      <c r="N54" s="20"/>
      <c r="AC54" s="16"/>
      <c r="AE54" s="20"/>
      <c r="AG54" s="9"/>
      <c r="AH54" s="19"/>
      <c r="AI54" s="19"/>
      <c r="AJ54" s="19"/>
      <c r="AK54" s="19"/>
      <c r="AL54" s="19"/>
      <c r="AM54" s="19"/>
      <c r="AN54" s="19"/>
    </row>
    <row r="55" spans="1:40" ht="22.5" customHeight="1" x14ac:dyDescent="0.2">
      <c r="C55" s="15"/>
      <c r="D55" s="20"/>
      <c r="E55" s="20"/>
      <c r="F55" s="20"/>
      <c r="G55" s="20"/>
      <c r="H55" s="20"/>
      <c r="I55" s="20"/>
      <c r="J55" s="20"/>
      <c r="K55" s="20"/>
      <c r="L55" s="20"/>
      <c r="M55" s="20"/>
      <c r="N55" s="20"/>
      <c r="AC55" s="16"/>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C56" s="16"/>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C57" s="16"/>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40"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40"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N5Wf3qviccIXNODfCcSWz6Khu12ONmztZFxN2yZbQkSwt8S6lYTx2hJzxEaCS1ci844EUspMHd/sNxNl3ONuiQ==" saltValue="OFoKAkN6M3VLK7fUadUgwg==" spinCount="100000" sheet="1" objects="1" scenarios="1"/>
  <customSheetViews>
    <customSheetView guid="{9C949C4D-EB11-4549-99F8-6A6E19FEDD35}" showGridLines="0" topLeftCell="A22">
      <selection activeCell="T38" sqref="T38:AC38"/>
      <pageMargins left="0.52" right="0.69" top="1.0349999999999999" bottom="0.49" header="0.31496062992125984" footer="0.31496062992125984"/>
      <pageSetup paperSize="9" scale="80" orientation="portrait" r:id="rId1"/>
      <headerFooter alignWithMargins="0"/>
    </customSheetView>
    <customSheetView guid="{B4BD0B13-0F90-4B98-B77F-542E51A48189}" showGridLines="0" topLeftCell="A22">
      <selection activeCell="T38" sqref="T38:AC38"/>
      <pageMargins left="0.52" right="0.69" top="1.0349999999999999" bottom="0.49" header="0.31496062992125984" footer="0.31496062992125984"/>
      <pageSetup paperSize="9" scale="80" orientation="portrait" r:id="rId2"/>
      <headerFooter alignWithMargins="0"/>
    </customSheetView>
    <customSheetView guid="{1132D6BB-BD35-469F-BF41-A86B335BD97B}" showGridLines="0" topLeftCell="A22">
      <selection activeCell="T38" sqref="T38:AC38"/>
      <pageMargins left="0.52" right="0.69" top="1.0349999999999999" bottom="0.49" header="0.31496062992125984" footer="0.31496062992125984"/>
      <pageSetup paperSize="9" scale="80" orientation="portrait" r:id="rId3"/>
      <headerFooter alignWithMargins="0"/>
    </customSheetView>
    <customSheetView guid="{A5C6589E-C55F-4BEC-9ECE-919FCABF52F8}" showGridLines="0" topLeftCell="A22">
      <selection activeCell="T38" sqref="T38:AC38"/>
      <pageMargins left="0.52" right="0.69" top="1.0349999999999999" bottom="0.49" header="0.31496062992125984" footer="0.31496062992125984"/>
      <pageSetup paperSize="9" scale="80" orientation="portrait" r:id="rId4"/>
      <headerFooter alignWithMargins="0"/>
    </customSheetView>
    <customSheetView guid="{01A85145-F11B-4D07-813B-8A8758CDD710}" showGridLines="0" topLeftCell="A22">
      <selection activeCell="T38" sqref="T38:AC38"/>
      <pageMargins left="0.52" right="0.69" top="1.0349999999999999" bottom="0.49" header="0.31496062992125984" footer="0.31496062992125984"/>
      <pageSetup paperSize="9" scale="80" orientation="portrait" r:id="rId5"/>
      <headerFooter alignWithMargins="0"/>
    </customSheetView>
    <customSheetView guid="{4F27A6F2-707D-47B2-BF4A-F027B75A33FC}" showGridLines="0">
      <selection activeCell="T38" sqref="T38:AC38"/>
      <pageMargins left="0.52" right="0.69" top="1.0349999999999999" bottom="0.49" header="0.31496062992125984" footer="0.31496062992125984"/>
      <pageSetup paperSize="9" scale="80" orientation="portrait" r:id="rId6"/>
      <headerFooter alignWithMargins="0"/>
    </customSheetView>
    <customSheetView guid="{F4F98609-4C61-4A0E-851B-59BEC64AAB9F}" showGridLines="0" topLeftCell="A28">
      <selection activeCell="R13" sqref="R13:AC20"/>
      <pageMargins left="0.52" right="0.69" top="1.0349999999999999" bottom="0.49" header="0.31496062992125984" footer="0.31496062992125984"/>
      <pageSetup paperSize="9" scale="80" orientation="portrait" r:id="rId7"/>
      <headerFooter alignWithMargins="0"/>
    </customSheetView>
    <customSheetView guid="{8381FC96-6810-4EAA-ACD8-B607E0FD2281}" showGridLines="0" topLeftCell="A13">
      <selection activeCell="R13" sqref="R13:AC20"/>
      <pageMargins left="0.52" right="0.69" top="1.0349999999999999" bottom="0.49" header="0.31496062992125984" footer="0.31496062992125984"/>
      <pageSetup paperSize="9" scale="80" orientation="portrait" r:id="rId8"/>
      <headerFooter alignWithMargins="0"/>
    </customSheetView>
    <customSheetView guid="{7315456F-420E-439E-9602-F32EDF9D3E94}" showGridLines="0" topLeftCell="A13">
      <selection activeCell="R13" sqref="R13:AC20"/>
      <pageMargins left="0.52" right="0.69" top="1.0349999999999999" bottom="0.49" header="0.31496062992125984" footer="0.31496062992125984"/>
      <pageSetup paperSize="9" scale="80" orientation="portrait" r:id="rId9"/>
      <headerFooter alignWithMargins="0"/>
    </customSheetView>
    <customSheetView guid="{216CB5F9-6788-4A70-880A-08553118F167}" showGridLines="0">
      <selection activeCell="R22" sqref="R22:AA28"/>
      <pageMargins left="0.52" right="0.69" top="1.0349999999999999" bottom="0.49" header="0.31496062992125984" footer="0.31496062992125984"/>
      <pageSetup paperSize="9" scale="80" orientation="portrait" r:id="rId10"/>
      <headerFooter alignWithMargins="0"/>
    </customSheetView>
    <customSheetView guid="{B0451CD7-59C4-4E11-B7C2-BC13CF4127A6}" showGridLines="0">
      <selection activeCell="R22" sqref="R22:AA28"/>
      <pageMargins left="0.52" right="0.69" top="1.0349999999999999" bottom="0.49" header="0.31496062992125984" footer="0.31496062992125984"/>
      <pageSetup paperSize="9" scale="80" orientation="portrait" r:id="rId11"/>
      <headerFooter alignWithMargins="0"/>
    </customSheetView>
    <customSheetView guid="{7A5BCE0F-1F1B-4E52-9652-01329CBCC77F}" showGridLines="0">
      <selection activeCell="R22" sqref="R22:AA28"/>
      <pageMargins left="0.52" right="0.69" top="1.0349999999999999" bottom="0.49" header="0.31496062992125984" footer="0.31496062992125984"/>
      <pageSetup paperSize="9" scale="80" orientation="portrait" r:id="rId12"/>
      <headerFooter alignWithMargins="0"/>
    </customSheetView>
    <customSheetView guid="{62DF5315-3D99-4C8E-BAEC-100B3280B10D}" showGridLines="0">
      <selection activeCell="R22" sqref="R22:AA28"/>
      <pageMargins left="0.52" right="0.69" top="1.0349999999999999" bottom="0.49" header="0.31496062992125984" footer="0.31496062992125984"/>
      <pageSetup paperSize="9" scale="80" orientation="portrait" r:id="rId13"/>
      <headerFooter alignWithMargins="0"/>
    </customSheetView>
    <customSheetView guid="{CAC1BF5B-64DA-4E65-B9F3-F58AF1593EA5}" showGridLines="0">
      <selection activeCell="R22" sqref="R22:AA28"/>
      <pageMargins left="0.52" right="0.69" top="1.0349999999999999" bottom="0.49" header="0.31496062992125984" footer="0.31496062992125984"/>
      <pageSetup paperSize="9" scale="80" orientation="portrait" r:id="rId14"/>
      <headerFooter alignWithMargins="0"/>
    </customSheetView>
    <customSheetView guid="{E4188361-4B87-4969-89CB-DD6AB944FA81}" showGridLines="0">
      <selection activeCell="R22" sqref="R22:AA28"/>
      <pageMargins left="0.52" right="0.69" top="1.0349999999999999" bottom="0.49" header="0.31496062992125984" footer="0.31496062992125984"/>
      <pageSetup paperSize="9" scale="80" orientation="portrait" r:id="rId15"/>
      <headerFooter alignWithMargins="0"/>
    </customSheetView>
    <customSheetView guid="{0001DF65-3B0F-497C-ACF5-D49EC607FD88}" showGridLines="0">
      <selection activeCell="R22" sqref="R22:AA28"/>
      <pageMargins left="0.52" right="0.69" top="1.0349999999999999" bottom="0.49" header="0.31496062992125984" footer="0.31496062992125984"/>
      <pageSetup paperSize="9" scale="80" orientation="portrait" r:id="rId16"/>
      <headerFooter alignWithMargins="0"/>
    </customSheetView>
    <customSheetView guid="{39DA2FDD-4E3D-481D-A336-9D29DBC11B08}" showGridLines="0">
      <selection activeCell="F9" sqref="F9:AC10"/>
      <pageMargins left="0.52" right="0.69" top="1.0349999999999999" bottom="0.49" header="0.31496062992125984" footer="0.31496062992125984"/>
      <pageSetup paperSize="9" scale="80" orientation="portrait" r:id="rId17"/>
      <headerFooter alignWithMargins="0"/>
    </customSheetView>
    <customSheetView guid="{95329FFD-9B66-4A76-A861-4EF913CB9438}" showGridLines="0">
      <selection activeCell="F9" sqref="F9:AC10"/>
      <pageMargins left="0.52" right="0.69" top="1.0349999999999999" bottom="0.49" header="0.31496062992125984" footer="0.31496062992125984"/>
      <pageSetup paperSize="9" scale="80" orientation="portrait" r:id="rId18"/>
      <headerFooter alignWithMargins="0"/>
    </customSheetView>
    <customSheetView guid="{F7DB7EE5-42A9-41B9-A823-ADC3C22C28DE}" showGridLines="0">
      <selection activeCell="F9" sqref="F9:AC10"/>
      <pageMargins left="0.52" right="0.69" top="1.0349999999999999" bottom="0.49" header="0.31496062992125984" footer="0.31496062992125984"/>
      <pageSetup paperSize="9" scale="80" orientation="portrait" r:id="rId19"/>
      <headerFooter alignWithMargins="0"/>
    </customSheetView>
    <customSheetView guid="{187695E8-F439-4E8B-9390-62D53A41785B}" showGridLines="0">
      <selection activeCell="F9" sqref="F9:AC10"/>
      <pageMargins left="0.52" right="0.69" top="1.0349999999999999" bottom="0.49" header="0.31496062992125984" footer="0.31496062992125984"/>
      <pageSetup paperSize="9" scale="80" orientation="portrait" r:id="rId20"/>
      <headerFooter alignWithMargins="0"/>
    </customSheetView>
    <customSheetView guid="{C3D58349-1F04-4F6C-B93C-BB0D41DB41D6}" showGridLines="0" topLeftCell="A13">
      <selection activeCell="R13" sqref="R13:AC20"/>
      <pageMargins left="0.52" right="0.69" top="1.0349999999999999" bottom="0.49" header="0.31496062992125984" footer="0.31496062992125984"/>
      <pageSetup paperSize="9" scale="80" orientation="portrait" r:id="rId21"/>
      <headerFooter alignWithMargins="0"/>
    </customSheetView>
    <customSheetView guid="{71206789-1A95-4243-B1E4-204F0D4BB0C1}" showGridLines="0" topLeftCell="A13">
      <selection activeCell="R13" sqref="R13:AC20"/>
      <pageMargins left="0.52" right="0.69" top="1.0349999999999999" bottom="0.49" header="0.31496062992125984" footer="0.31496062992125984"/>
      <pageSetup paperSize="9" scale="80" orientation="portrait" r:id="rId22"/>
      <headerFooter alignWithMargins="0"/>
    </customSheetView>
    <customSheetView guid="{DAB8803B-91D8-4FA1-8E83-BA8E4F51ECEF}" showGridLines="0" topLeftCell="A28">
      <selection activeCell="R13" sqref="R13:AC20"/>
      <pageMargins left="0.52" right="0.69" top="1.0349999999999999" bottom="0.49" header="0.31496062992125984" footer="0.31496062992125984"/>
      <pageSetup paperSize="9" scale="80" orientation="portrait" r:id="rId23"/>
      <headerFooter alignWithMargins="0"/>
    </customSheetView>
    <customSheetView guid="{4B06A440-0745-43CE-8047-97DB98249CF6}" showGridLines="0">
      <selection activeCell="T38" sqref="T38:AC38"/>
      <pageMargins left="0.52" right="0.69" top="1.0349999999999999" bottom="0.49" header="0.31496062992125984" footer="0.31496062992125984"/>
      <pageSetup paperSize="9" scale="80" orientation="portrait" r:id="rId24"/>
      <headerFooter alignWithMargins="0"/>
    </customSheetView>
    <customSheetView guid="{201C1097-0C3C-4AFA-814C-99E885BB3BA9}" showGridLines="0" topLeftCell="A22">
      <selection activeCell="T38" sqref="T38:AC38"/>
      <pageMargins left="0.52" right="0.69" top="1.0349999999999999" bottom="0.49" header="0.31496062992125984" footer="0.31496062992125984"/>
      <pageSetup paperSize="9" scale="80" orientation="portrait" r:id="rId25"/>
      <headerFooter alignWithMargins="0"/>
    </customSheetView>
    <customSheetView guid="{44F0F931-FF8F-4146-9628-099A7B02EE59}" showGridLines="0" topLeftCell="A22">
      <selection activeCell="T38" sqref="T38:AC38"/>
      <pageMargins left="0.52" right="0.69" top="1.0349999999999999" bottom="0.49" header="0.31496062992125984" footer="0.31496062992125984"/>
      <pageSetup paperSize="9" scale="80" orientation="portrait" r:id="rId26"/>
      <headerFooter alignWithMargins="0"/>
    </customSheetView>
    <customSheetView guid="{DE4F901A-4159-44A8-9F61-37E29931259E}" showGridLines="0" topLeftCell="A22">
      <selection activeCell="T38" sqref="T38:AC38"/>
      <pageMargins left="0.52" right="0.69" top="1.0349999999999999" bottom="0.49" header="0.31496062992125984" footer="0.31496062992125984"/>
      <pageSetup paperSize="9" scale="80" orientation="portrait" r:id="rId27"/>
      <headerFooter alignWithMargins="0"/>
    </customSheetView>
    <customSheetView guid="{11E60353-53A2-40FD-8DD1-6654D3943E00}" showGridLines="0" topLeftCell="A22">
      <selection activeCell="T38" sqref="T38:AC38"/>
      <pageMargins left="0.52" right="0.69" top="1.0349999999999999" bottom="0.49" header="0.31496062992125984" footer="0.31496062992125984"/>
      <pageSetup paperSize="9" scale="80" orientation="portrait" r:id="rId28"/>
      <headerFooter alignWithMargins="0"/>
    </customSheetView>
    <customSheetView guid="{D405E5B0-829D-4CFF-BABC-C1974EED185D}" showGridLines="0" topLeftCell="A22">
      <selection activeCell="T38" sqref="T38:AC38"/>
      <pageMargins left="0.52" right="0.69" top="1.0349999999999999" bottom="0.49" header="0.31496062992125984" footer="0.31496062992125984"/>
      <pageSetup paperSize="9" scale="80" orientation="portrait" r:id="rId29"/>
      <headerFooter alignWithMargins="0"/>
    </customSheetView>
  </customSheetViews>
  <mergeCells count="74">
    <mergeCell ref="R22:AC28"/>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 ref="D35:E35"/>
    <mergeCell ref="C37:N37"/>
    <mergeCell ref="O37:AC37"/>
    <mergeCell ref="C38:F38"/>
    <mergeCell ref="G38:N38"/>
    <mergeCell ref="O38:S38"/>
    <mergeCell ref="T38:AC3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Y46"/>
    <mergeCell ref="Z46:AC46"/>
    <mergeCell ref="C47:F47"/>
    <mergeCell ref="G47:N47"/>
    <mergeCell ref="S47:U48"/>
    <mergeCell ref="V47:V48"/>
    <mergeCell ref="W47:Y48"/>
    <mergeCell ref="Z47:AC48"/>
    <mergeCell ref="C48:F48"/>
    <mergeCell ref="G48:N48"/>
    <mergeCell ref="AH53:AN53"/>
    <mergeCell ref="AH55:AN55"/>
    <mergeCell ref="AH56:AN56"/>
    <mergeCell ref="AH57:AN57"/>
    <mergeCell ref="C49:F49"/>
    <mergeCell ref="G49:N49"/>
    <mergeCell ref="S49:U51"/>
    <mergeCell ref="V49:V51"/>
    <mergeCell ref="W49:Y51"/>
    <mergeCell ref="Z49:AC51"/>
    <mergeCell ref="C50:F50"/>
    <mergeCell ref="G50:N50"/>
    <mergeCell ref="C51:F51"/>
    <mergeCell ref="G51:N51"/>
  </mergeCells>
  <pageMargins left="0.52" right="0.69" top="1.0349999999999999" bottom="0.49" header="0.31496062992125984" footer="0.31496062992125984"/>
  <pageSetup paperSize="9" scale="80" orientation="portrait" r:id="rId30"/>
  <headerFooter alignWithMargins="0"/>
  <drawing r:id="rId3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
  <dimension ref="A1:AL83"/>
  <sheetViews>
    <sheetView showGridLines="0" topLeftCell="A19" workbookViewId="0">
      <selection activeCell="Q31" sqref="Q31"/>
    </sheetView>
  </sheetViews>
  <sheetFormatPr baseColWidth="10" defaultColWidth="11.42578125" defaultRowHeight="12.75" x14ac:dyDescent="0.2"/>
  <cols>
    <col min="1" max="2" width="1.140625" customWidth="1"/>
    <col min="3" max="3" width="4.28515625" customWidth="1"/>
    <col min="4" max="4" width="5.42578125" customWidth="1"/>
    <col min="5" max="5" width="4.28515625" customWidth="1"/>
    <col min="6" max="17" width="6.7109375" customWidth="1"/>
    <col min="18"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9"/>
      <c r="AB7" s="5"/>
    </row>
    <row r="8" spans="2:38" ht="15" customHeight="1" x14ac:dyDescent="0.2">
      <c r="B8" s="4"/>
      <c r="C8" s="770" t="s">
        <v>1</v>
      </c>
      <c r="D8" s="771"/>
      <c r="E8" s="772"/>
      <c r="F8" s="773" t="s">
        <v>40</v>
      </c>
      <c r="G8" s="774"/>
      <c r="H8" s="774"/>
      <c r="I8" s="774"/>
      <c r="J8" s="774"/>
      <c r="K8" s="774"/>
      <c r="L8" s="774"/>
      <c r="M8" s="774"/>
      <c r="N8" s="774"/>
      <c r="O8" s="774"/>
      <c r="P8" s="775"/>
      <c r="Q8" s="776" t="s">
        <v>82</v>
      </c>
      <c r="R8" s="772"/>
      <c r="S8" s="777"/>
      <c r="T8" s="778"/>
      <c r="U8" s="776" t="s">
        <v>83</v>
      </c>
      <c r="V8" s="772"/>
      <c r="W8" s="779" t="s">
        <v>84</v>
      </c>
      <c r="X8" s="780"/>
      <c r="Y8" s="780"/>
      <c r="Z8" s="780"/>
      <c r="AA8" s="781"/>
      <c r="AB8" s="5"/>
      <c r="AE8" s="18"/>
      <c r="AF8" s="18"/>
      <c r="AG8" s="18"/>
    </row>
    <row r="9" spans="2:38" ht="22.5" customHeight="1" x14ac:dyDescent="0.2">
      <c r="B9" s="4"/>
      <c r="C9" s="782" t="s">
        <v>2</v>
      </c>
      <c r="D9" s="783"/>
      <c r="E9" s="784"/>
      <c r="F9" s="788" t="s">
        <v>74</v>
      </c>
      <c r="G9" s="789"/>
      <c r="H9" s="789"/>
      <c r="I9" s="789"/>
      <c r="J9" s="789"/>
      <c r="K9" s="789"/>
      <c r="L9" s="789"/>
      <c r="M9" s="789"/>
      <c r="N9" s="789"/>
      <c r="O9" s="789"/>
      <c r="P9" s="789"/>
      <c r="Q9" s="789"/>
      <c r="R9" s="789"/>
      <c r="S9" s="789"/>
      <c r="T9" s="789"/>
      <c r="U9" s="789"/>
      <c r="V9" s="789"/>
      <c r="W9" s="789"/>
      <c r="X9" s="789"/>
      <c r="Y9" s="789"/>
      <c r="Z9" s="789"/>
      <c r="AA9" s="790"/>
      <c r="AB9" s="5"/>
      <c r="AE9" s="18"/>
      <c r="AF9" s="18"/>
      <c r="AG9" s="18"/>
    </row>
    <row r="10" spans="2:38" ht="40.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3"/>
      <c r="AB10" s="5"/>
      <c r="AE10" s="18"/>
      <c r="AF10" s="18"/>
      <c r="AG10" s="18"/>
    </row>
    <row r="11" spans="2:38" ht="3.75" customHeight="1" thickBot="1" x14ac:dyDescent="0.25">
      <c r="B11" s="4"/>
      <c r="C11" s="26"/>
      <c r="D11" s="27"/>
      <c r="E11" s="27"/>
      <c r="F11" s="27"/>
      <c r="G11" s="21"/>
      <c r="H11" s="21"/>
      <c r="I11" s="21"/>
      <c r="J11" s="21"/>
      <c r="K11" s="21"/>
      <c r="L11" s="21"/>
      <c r="M11" s="21"/>
      <c r="N11" s="21"/>
      <c r="O11" s="21"/>
      <c r="P11" s="21"/>
      <c r="Q11" s="21"/>
      <c r="R11" s="21"/>
      <c r="S11" s="21"/>
      <c r="T11" s="21"/>
      <c r="U11" s="21"/>
      <c r="V11" s="21"/>
      <c r="W11" s="21"/>
      <c r="X11" s="21"/>
      <c r="Y11" s="21"/>
      <c r="Z11" s="21"/>
      <c r="AA11" s="22"/>
      <c r="AB11" s="5"/>
      <c r="AE11" s="18"/>
      <c r="AF11" s="18"/>
      <c r="AG11" s="18"/>
      <c r="AH11" s="18"/>
      <c r="AI11" s="18"/>
      <c r="AJ11" s="18"/>
      <c r="AK11" s="18"/>
      <c r="AL11" s="18"/>
    </row>
    <row r="12" spans="2:38" ht="17.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row>
    <row r="13" spans="2:38" ht="17.25" customHeight="1" x14ac:dyDescent="0.2">
      <c r="B13" s="4"/>
      <c r="C13" s="6"/>
      <c r="D13" s="7"/>
      <c r="E13" s="7"/>
      <c r="F13" s="7"/>
      <c r="G13" s="7"/>
      <c r="H13" s="7"/>
      <c r="I13" s="7"/>
      <c r="J13" s="7"/>
      <c r="K13" s="7"/>
      <c r="L13" s="7"/>
      <c r="M13" s="7"/>
      <c r="N13" s="7"/>
      <c r="O13" s="7"/>
      <c r="P13" s="7"/>
      <c r="Q13" s="7"/>
      <c r="R13" s="960" t="s">
        <v>1269</v>
      </c>
      <c r="S13" s="961"/>
      <c r="T13" s="961"/>
      <c r="U13" s="961"/>
      <c r="V13" s="961"/>
      <c r="W13" s="961"/>
      <c r="X13" s="961"/>
      <c r="Y13" s="961"/>
      <c r="Z13" s="961"/>
      <c r="AA13" s="962"/>
      <c r="AB13" s="5"/>
    </row>
    <row r="14" spans="2:38" ht="17.25"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row>
    <row r="15" spans="2:38" ht="17.25"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row>
    <row r="16" spans="2:38" ht="17.25"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row>
    <row r="17" spans="2:38" ht="15.75"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row>
    <row r="18" spans="2:38" ht="17.25"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row>
    <row r="19" spans="2:38" ht="16.5"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row>
    <row r="20" spans="2:38" ht="17.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row>
    <row r="21" spans="2:38" ht="17.25" customHeight="1" thickBot="1" x14ac:dyDescent="0.25">
      <c r="B21" s="4"/>
      <c r="C21" s="6"/>
      <c r="D21" s="7"/>
      <c r="E21" s="7"/>
      <c r="F21" s="7"/>
      <c r="G21" s="7"/>
      <c r="H21" s="7"/>
      <c r="I21" s="7"/>
      <c r="J21" s="7"/>
      <c r="K21" s="7"/>
      <c r="L21" s="7"/>
      <c r="M21" s="7"/>
      <c r="N21" s="7"/>
      <c r="O21" s="7"/>
      <c r="P21" s="7"/>
      <c r="Q21" s="7"/>
      <c r="R21" s="794" t="s">
        <v>80</v>
      </c>
      <c r="S21" s="795"/>
      <c r="T21" s="795"/>
      <c r="U21" s="795"/>
      <c r="V21" s="795"/>
      <c r="W21" s="795"/>
      <c r="X21" s="795"/>
      <c r="Y21" s="795"/>
      <c r="Z21" s="795"/>
      <c r="AA21" s="796"/>
      <c r="AB21" s="5"/>
    </row>
    <row r="22" spans="2:38" ht="17.25" customHeight="1" x14ac:dyDescent="0.2">
      <c r="B22" s="4"/>
      <c r="C22" s="6"/>
      <c r="D22" s="7"/>
      <c r="E22" s="7"/>
      <c r="F22" s="7"/>
      <c r="G22" s="7"/>
      <c r="H22" s="7"/>
      <c r="I22" s="7"/>
      <c r="J22" s="7"/>
      <c r="K22" s="7"/>
      <c r="L22" s="7"/>
      <c r="M22" s="7"/>
      <c r="N22" s="7"/>
      <c r="O22" s="7"/>
      <c r="P22" s="7"/>
      <c r="Q22" s="7"/>
      <c r="R22" s="960" t="s">
        <v>1270</v>
      </c>
      <c r="S22" s="961"/>
      <c r="T22" s="961"/>
      <c r="U22" s="961"/>
      <c r="V22" s="961"/>
      <c r="W22" s="961"/>
      <c r="X22" s="961"/>
      <c r="Y22" s="961"/>
      <c r="Z22" s="961"/>
      <c r="AA22" s="962"/>
      <c r="AB22" s="5"/>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row>
    <row r="25" spans="2:38" ht="17.25"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row>
    <row r="26" spans="2:38" ht="17.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row>
    <row r="27" spans="2:38" ht="17.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row>
    <row r="28" spans="2:38" ht="25.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row>
    <row r="29" spans="2:38"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9" t="s">
        <v>3</v>
      </c>
      <c r="E30" s="300"/>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V30" s="7"/>
      <c r="W30" s="7"/>
      <c r="X30" s="7"/>
      <c r="Y30" s="7"/>
      <c r="Z30" s="7"/>
      <c r="AA30" s="8"/>
      <c r="AB30" s="5"/>
      <c r="AE30" s="18"/>
      <c r="AF30" s="18"/>
      <c r="AG30" s="18"/>
      <c r="AH30" s="18"/>
      <c r="AI30" s="18"/>
      <c r="AJ30" s="18"/>
      <c r="AK30" s="18"/>
      <c r="AL30" s="18"/>
    </row>
    <row r="31" spans="2:38" ht="22.5" customHeight="1" x14ac:dyDescent="0.2">
      <c r="B31" s="4"/>
      <c r="C31" s="6"/>
      <c r="D31" s="73" t="s">
        <v>16</v>
      </c>
      <c r="E31" s="74"/>
      <c r="F31" s="572">
        <f>INDICADORES!H22</f>
        <v>0</v>
      </c>
      <c r="G31" s="572">
        <f>INDICADORES!K22</f>
        <v>0</v>
      </c>
      <c r="H31" s="572">
        <f>INDICADORES!N22</f>
        <v>0</v>
      </c>
      <c r="I31" s="572">
        <f>INDICADORES!T22</f>
        <v>0</v>
      </c>
      <c r="J31" s="572">
        <f>INDICADORES!W22</f>
        <v>0</v>
      </c>
      <c r="K31" s="572">
        <f>INDICADORES!Z22</f>
        <v>0</v>
      </c>
      <c r="L31" s="572">
        <f>INDICADORES!AF22</f>
        <v>1</v>
      </c>
      <c r="M31" s="572">
        <f>INDICADORES!AI22</f>
        <v>2</v>
      </c>
      <c r="N31" s="572">
        <f>INDICADORES!AL22</f>
        <v>4</v>
      </c>
      <c r="O31" s="572">
        <f>INDICADORES!AR22</f>
        <v>6</v>
      </c>
      <c r="P31" s="572">
        <f>INDICADORES!AU22</f>
        <v>1</v>
      </c>
      <c r="Q31" s="572">
        <f>INDICADORES!AX22</f>
        <v>0</v>
      </c>
      <c r="R31" s="573">
        <f>SUM(F31:Q31)</f>
        <v>14</v>
      </c>
      <c r="V31" s="7"/>
      <c r="W31" s="7"/>
      <c r="X31" s="7"/>
      <c r="Y31" s="7"/>
      <c r="Z31" s="7"/>
      <c r="AA31" s="8"/>
      <c r="AB31" s="5"/>
      <c r="AE31" s="18"/>
      <c r="AF31" s="18"/>
      <c r="AG31" s="18"/>
      <c r="AH31" s="18"/>
      <c r="AI31" s="18"/>
      <c r="AJ31" s="18"/>
      <c r="AK31" s="18"/>
      <c r="AL31" s="18"/>
    </row>
    <row r="32" spans="2:38" ht="22.5" customHeight="1" x14ac:dyDescent="0.2">
      <c r="B32" s="4"/>
      <c r="C32" s="6"/>
      <c r="D32" s="73" t="s">
        <v>18</v>
      </c>
      <c r="E32" s="74"/>
      <c r="F32" s="572">
        <f>INDICADORES!I22</f>
        <v>90</v>
      </c>
      <c r="G32" s="572">
        <f>INDICADORES!L22</f>
        <v>126</v>
      </c>
      <c r="H32" s="572">
        <f>INDICADORES!O22</f>
        <v>116</v>
      </c>
      <c r="I32" s="572">
        <f>INDICADORES!U22</f>
        <v>133</v>
      </c>
      <c r="J32" s="572">
        <f>INDICADORES!X22</f>
        <v>136</v>
      </c>
      <c r="K32" s="572">
        <f>INDICADORES!AA22</f>
        <v>175</v>
      </c>
      <c r="L32" s="572">
        <f>INDICADORES!AG22</f>
        <v>186</v>
      </c>
      <c r="M32" s="572">
        <f>INDICADORES!AJ22</f>
        <v>234</v>
      </c>
      <c r="N32" s="572">
        <f>INDICADORES!AM22</f>
        <v>246</v>
      </c>
      <c r="O32" s="572">
        <f>INDICADORES!AS22</f>
        <v>360</v>
      </c>
      <c r="P32" s="572">
        <f>INDICADORES!AV22</f>
        <v>402</v>
      </c>
      <c r="Q32" s="572">
        <f>INDICADORES!AY22</f>
        <v>0</v>
      </c>
      <c r="R32" s="573">
        <f>SUM(F32:Q32)</f>
        <v>2204</v>
      </c>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50"/>
      <c r="F33" s="90">
        <f>F31/F32*100</f>
        <v>0</v>
      </c>
      <c r="G33" s="90">
        <f t="shared" ref="G33:R33" si="0">G31/G32*100</f>
        <v>0</v>
      </c>
      <c r="H33" s="90">
        <f t="shared" si="0"/>
        <v>0</v>
      </c>
      <c r="I33" s="90">
        <f t="shared" si="0"/>
        <v>0</v>
      </c>
      <c r="J33" s="90">
        <f t="shared" si="0"/>
        <v>0</v>
      </c>
      <c r="K33" s="90">
        <f t="shared" si="0"/>
        <v>0</v>
      </c>
      <c r="L33" s="90">
        <f t="shared" si="0"/>
        <v>0.53763440860215062</v>
      </c>
      <c r="M33" s="90">
        <f t="shared" si="0"/>
        <v>0.85470085470085477</v>
      </c>
      <c r="N33" s="90">
        <f t="shared" si="0"/>
        <v>1.6260162601626018</v>
      </c>
      <c r="O33" s="90">
        <f t="shared" si="0"/>
        <v>1.6666666666666667</v>
      </c>
      <c r="P33" s="90">
        <f t="shared" si="0"/>
        <v>0.24875621890547264</v>
      </c>
      <c r="Q33" s="90" t="e">
        <f t="shared" si="0"/>
        <v>#DIV/0!</v>
      </c>
      <c r="R33" s="90">
        <f t="shared" si="0"/>
        <v>0.63520871143375679</v>
      </c>
      <c r="V33" s="47"/>
      <c r="W33" s="7"/>
      <c r="X33" s="7"/>
      <c r="Y33" s="7"/>
      <c r="Z33" s="7"/>
      <c r="AA33" s="8"/>
      <c r="AB33" s="5"/>
      <c r="AE33" s="18"/>
      <c r="AF33" s="18"/>
      <c r="AG33" s="18"/>
      <c r="AH33" s="18"/>
      <c r="AI33" s="18"/>
      <c r="AJ33" s="18"/>
      <c r="AK33" s="18"/>
      <c r="AL33" s="18"/>
    </row>
    <row r="34" spans="2:38" ht="18.75" customHeight="1" thickBot="1" x14ac:dyDescent="0.25">
      <c r="B34" s="4"/>
      <c r="C34" s="6"/>
      <c r="D34" s="48" t="s">
        <v>651</v>
      </c>
      <c r="E34" s="59"/>
      <c r="F34" s="247">
        <v>1.6129032258064515</v>
      </c>
      <c r="G34" s="247">
        <v>0</v>
      </c>
      <c r="H34" s="247">
        <v>2.7027027027027026</v>
      </c>
      <c r="I34" s="247">
        <v>0.76923076923076927</v>
      </c>
      <c r="J34" s="247">
        <v>0</v>
      </c>
      <c r="K34" s="247">
        <v>0</v>
      </c>
      <c r="L34" s="247">
        <v>1.2048192771084338</v>
      </c>
      <c r="M34" s="247">
        <v>0</v>
      </c>
      <c r="N34" s="247">
        <v>0</v>
      </c>
      <c r="O34" s="247">
        <v>3.0303030303030303</v>
      </c>
      <c r="P34" s="247">
        <v>0</v>
      </c>
      <c r="Q34" s="247">
        <v>0</v>
      </c>
      <c r="R34" s="248"/>
      <c r="V34" s="47"/>
      <c r="W34" s="7"/>
      <c r="X34" s="7"/>
      <c r="Y34" s="7"/>
      <c r="Z34" s="7"/>
      <c r="AA34" s="8"/>
      <c r="AB34" s="5"/>
      <c r="AE34" s="18"/>
      <c r="AF34" s="18"/>
      <c r="AG34" s="18"/>
      <c r="AH34" s="18"/>
      <c r="AI34" s="18"/>
      <c r="AJ34" s="18"/>
      <c r="AK34" s="18"/>
      <c r="AL34" s="18"/>
    </row>
    <row r="35" spans="2:38" ht="15.75" customHeight="1" thickBot="1" x14ac:dyDescent="0.25">
      <c r="B35" s="4"/>
      <c r="C35" s="6"/>
      <c r="D35" s="947" t="s">
        <v>254</v>
      </c>
      <c r="E35" s="946"/>
      <c r="F35" s="394">
        <v>5</v>
      </c>
      <c r="G35" s="394">
        <v>5</v>
      </c>
      <c r="H35" s="394">
        <v>5</v>
      </c>
      <c r="I35" s="394">
        <v>5</v>
      </c>
      <c r="J35" s="394">
        <v>5</v>
      </c>
      <c r="K35" s="394">
        <v>5</v>
      </c>
      <c r="L35" s="394">
        <v>5</v>
      </c>
      <c r="M35" s="394">
        <v>5</v>
      </c>
      <c r="N35" s="394">
        <v>5</v>
      </c>
      <c r="O35" s="394">
        <v>5</v>
      </c>
      <c r="P35" s="394">
        <v>5</v>
      </c>
      <c r="Q35" s="394">
        <v>5</v>
      </c>
      <c r="R35" s="248">
        <f>+AVERAGE(F35:Q35)</f>
        <v>5</v>
      </c>
      <c r="V35" s="7"/>
      <c r="W35" s="7"/>
      <c r="X35" s="7"/>
      <c r="Y35" s="7"/>
      <c r="Z35" s="7"/>
      <c r="AA35" s="8"/>
      <c r="AB35" s="5"/>
      <c r="AE35" s="18"/>
      <c r="AF35" s="18"/>
      <c r="AG35" s="18"/>
      <c r="AH35" s="18"/>
      <c r="AI35" s="18"/>
      <c r="AJ35" s="18"/>
      <c r="AK35" s="18"/>
      <c r="AL35" s="18"/>
    </row>
    <row r="36" spans="2:38" ht="9"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D37" s="18"/>
      <c r="AE37" s="18"/>
      <c r="AF37" s="18"/>
    </row>
    <row r="38" spans="2:38" ht="20.25" customHeight="1" x14ac:dyDescent="0.2">
      <c r="B38" s="4"/>
      <c r="C38" s="817" t="s">
        <v>16</v>
      </c>
      <c r="D38" s="818"/>
      <c r="E38" s="818"/>
      <c r="F38" s="818"/>
      <c r="G38" s="861" t="s">
        <v>507</v>
      </c>
      <c r="H38" s="861"/>
      <c r="I38" s="861"/>
      <c r="J38" s="861"/>
      <c r="K38" s="861"/>
      <c r="L38" s="861"/>
      <c r="M38" s="861"/>
      <c r="N38" s="861"/>
      <c r="O38" s="822" t="s">
        <v>17</v>
      </c>
      <c r="P38" s="823"/>
      <c r="Q38" s="823"/>
      <c r="R38" s="823"/>
      <c r="S38" s="823"/>
      <c r="T38" s="950"/>
      <c r="U38" s="951"/>
      <c r="V38" s="951"/>
      <c r="W38" s="951"/>
      <c r="X38" s="951"/>
      <c r="Y38" s="951"/>
      <c r="Z38" s="951"/>
      <c r="AA38" s="952"/>
      <c r="AB38" s="29"/>
      <c r="AD38" s="9"/>
      <c r="AE38" s="19"/>
      <c r="AF38" s="19"/>
    </row>
    <row r="39" spans="2:38" ht="20.25" customHeight="1" x14ac:dyDescent="0.2">
      <c r="B39" s="4"/>
      <c r="C39" s="827" t="s">
        <v>18</v>
      </c>
      <c r="D39" s="828"/>
      <c r="E39" s="828"/>
      <c r="F39" s="828"/>
      <c r="G39" s="861" t="s">
        <v>41</v>
      </c>
      <c r="H39" s="861"/>
      <c r="I39" s="861"/>
      <c r="J39" s="861"/>
      <c r="K39" s="861"/>
      <c r="L39" s="861"/>
      <c r="M39" s="861"/>
      <c r="N39" s="861"/>
      <c r="O39" s="827" t="s">
        <v>19</v>
      </c>
      <c r="P39" s="828"/>
      <c r="Q39" s="828"/>
      <c r="R39" s="828"/>
      <c r="S39" s="828"/>
      <c r="T39" s="955"/>
      <c r="U39" s="956"/>
      <c r="V39" s="956"/>
      <c r="W39" s="956"/>
      <c r="X39" s="956"/>
      <c r="Y39" s="956"/>
      <c r="Z39" s="956"/>
      <c r="AA39" s="957"/>
      <c r="AB39" s="29"/>
      <c r="AD39" s="9"/>
      <c r="AE39" s="19"/>
      <c r="AF39" s="19"/>
    </row>
    <row r="40" spans="2:38" ht="21" customHeight="1" x14ac:dyDescent="0.2">
      <c r="B40" s="4"/>
      <c r="C40" s="827" t="s">
        <v>20</v>
      </c>
      <c r="D40" s="828"/>
      <c r="E40" s="828"/>
      <c r="F40" s="828"/>
      <c r="G40" s="861" t="s">
        <v>42</v>
      </c>
      <c r="H40" s="861"/>
      <c r="I40" s="861"/>
      <c r="J40" s="861"/>
      <c r="K40" s="861"/>
      <c r="L40" s="861"/>
      <c r="M40" s="861"/>
      <c r="N40" s="861"/>
      <c r="O40" s="829" t="s">
        <v>88</v>
      </c>
      <c r="P40" s="830"/>
      <c r="Q40" s="830"/>
      <c r="R40" s="830"/>
      <c r="S40" s="830"/>
      <c r="T40" s="948" t="s">
        <v>22</v>
      </c>
      <c r="U40" s="948"/>
      <c r="V40" s="948"/>
      <c r="W40" s="948"/>
      <c r="X40" s="948"/>
      <c r="Y40" s="948"/>
      <c r="Z40" s="948"/>
      <c r="AA40" s="949"/>
      <c r="AB40" s="29"/>
      <c r="AD40" s="9"/>
      <c r="AE40" s="19"/>
      <c r="AF40" s="19"/>
    </row>
    <row r="41" spans="2:38" ht="18.75" customHeight="1" x14ac:dyDescent="0.2">
      <c r="B41" s="4"/>
      <c r="C41" s="827" t="s">
        <v>21</v>
      </c>
      <c r="D41" s="828"/>
      <c r="E41" s="828"/>
      <c r="F41" s="828"/>
      <c r="G41" s="861" t="s">
        <v>43</v>
      </c>
      <c r="H41" s="861"/>
      <c r="I41" s="861"/>
      <c r="J41" s="861"/>
      <c r="K41" s="861"/>
      <c r="L41" s="861"/>
      <c r="M41" s="861"/>
      <c r="N41" s="861"/>
      <c r="O41" s="829" t="s">
        <v>24</v>
      </c>
      <c r="P41" s="830"/>
      <c r="Q41" s="830"/>
      <c r="R41" s="830"/>
      <c r="S41" s="830"/>
      <c r="T41" s="948" t="s">
        <v>25</v>
      </c>
      <c r="U41" s="948"/>
      <c r="V41" s="948"/>
      <c r="W41" s="948"/>
      <c r="X41" s="948"/>
      <c r="Y41" s="948"/>
      <c r="Z41" s="948"/>
      <c r="AA41" s="949"/>
      <c r="AB41" s="29"/>
      <c r="AD41" s="9"/>
      <c r="AE41" s="20"/>
      <c r="AF41" s="20"/>
    </row>
    <row r="42" spans="2:38" ht="21" customHeight="1" x14ac:dyDescent="0.2">
      <c r="B42" s="4"/>
      <c r="C42" s="827" t="s">
        <v>23</v>
      </c>
      <c r="D42" s="828"/>
      <c r="E42" s="828"/>
      <c r="F42" s="828"/>
      <c r="G42" s="959" t="s">
        <v>371</v>
      </c>
      <c r="H42" s="942"/>
      <c r="I42" s="942"/>
      <c r="J42" s="942"/>
      <c r="K42" s="942"/>
      <c r="L42" s="942"/>
      <c r="M42" s="942"/>
      <c r="N42" s="874"/>
      <c r="O42" s="827" t="s">
        <v>26</v>
      </c>
      <c r="P42" s="828"/>
      <c r="Q42" s="828"/>
      <c r="R42" s="828"/>
      <c r="S42" s="828"/>
      <c r="T42" s="948"/>
      <c r="U42" s="948"/>
      <c r="V42" s="948"/>
      <c r="W42" s="948"/>
      <c r="X42" s="948"/>
      <c r="Y42" s="948"/>
      <c r="Z42" s="948"/>
      <c r="AA42" s="949"/>
      <c r="AB42" s="29"/>
      <c r="AD42" s="9"/>
      <c r="AE42" s="20"/>
      <c r="AF42" s="20"/>
    </row>
    <row r="43" spans="2:38"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4"/>
      <c r="AB43" s="29"/>
      <c r="AD43" s="9"/>
      <c r="AE43" s="20"/>
      <c r="AF43" s="20"/>
    </row>
    <row r="44" spans="2:38"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30"/>
      <c r="AB44" s="29"/>
      <c r="AD44" s="9"/>
      <c r="AE44" s="20"/>
      <c r="AF44" s="20"/>
    </row>
    <row r="45" spans="2:38" ht="27.75" customHeight="1" x14ac:dyDescent="0.2">
      <c r="B45" s="4"/>
      <c r="C45" s="785" t="s">
        <v>92</v>
      </c>
      <c r="D45" s="786"/>
      <c r="E45" s="786"/>
      <c r="F45" s="787"/>
      <c r="G45" s="940" t="s">
        <v>93</v>
      </c>
      <c r="H45" s="941"/>
      <c r="I45" s="42" t="s">
        <v>94</v>
      </c>
      <c r="J45" s="31" t="s">
        <v>95</v>
      </c>
      <c r="K45" s="30"/>
      <c r="L45" s="31" t="s">
        <v>96</v>
      </c>
      <c r="M45" s="32"/>
      <c r="N45" s="156"/>
      <c r="O45" s="851" t="s">
        <v>97</v>
      </c>
      <c r="P45" s="852"/>
      <c r="Q45" s="852"/>
      <c r="R45" s="852"/>
      <c r="S45" s="853" t="s">
        <v>98</v>
      </c>
      <c r="T45" s="854"/>
      <c r="U45" s="854"/>
      <c r="V45" s="854"/>
      <c r="W45" s="854"/>
      <c r="X45" s="854"/>
      <c r="Y45" s="854"/>
      <c r="Z45" s="854"/>
      <c r="AA45" s="855"/>
      <c r="AB45" s="29"/>
      <c r="AD45" s="9"/>
      <c r="AE45" s="20"/>
      <c r="AF45" s="20"/>
    </row>
    <row r="46" spans="2:38"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3"/>
      <c r="AA46" s="864"/>
      <c r="AB46" s="29"/>
      <c r="AD46" s="9"/>
      <c r="AE46" s="20"/>
      <c r="AF46" s="20"/>
    </row>
    <row r="47" spans="2:38" ht="39.7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70"/>
      <c r="AA47" s="871"/>
      <c r="AB47" s="29"/>
      <c r="AD47" s="9"/>
      <c r="AE47" s="20"/>
      <c r="AF47" s="20"/>
    </row>
    <row r="48" spans="2:38" ht="20.25" customHeight="1" x14ac:dyDescent="0.2">
      <c r="B48" s="4"/>
      <c r="C48" s="829" t="s">
        <v>28</v>
      </c>
      <c r="D48" s="830"/>
      <c r="E48" s="830"/>
      <c r="F48" s="830"/>
      <c r="G48" s="939" t="s">
        <v>109</v>
      </c>
      <c r="H48" s="939"/>
      <c r="I48" s="939"/>
      <c r="J48" s="939"/>
      <c r="K48" s="939"/>
      <c r="L48" s="939"/>
      <c r="M48" s="939"/>
      <c r="N48" s="835"/>
      <c r="O48" s="829"/>
      <c r="P48" s="830"/>
      <c r="Q48" s="830"/>
      <c r="R48" s="830"/>
      <c r="S48" s="862"/>
      <c r="T48" s="862"/>
      <c r="U48" s="862"/>
      <c r="V48" s="869"/>
      <c r="W48" s="862"/>
      <c r="X48" s="862"/>
      <c r="Y48" s="862"/>
      <c r="Z48" s="872"/>
      <c r="AA48" s="873"/>
      <c r="AB48" s="29"/>
      <c r="AD48" s="9"/>
      <c r="AE48" s="20"/>
      <c r="AF48" s="20"/>
    </row>
    <row r="49" spans="1:38" ht="21.75" customHeight="1" x14ac:dyDescent="0.2">
      <c r="B49" s="4"/>
      <c r="C49" s="829" t="s">
        <v>27</v>
      </c>
      <c r="D49" s="830"/>
      <c r="E49" s="830"/>
      <c r="F49" s="830"/>
      <c r="G49" s="937" t="s">
        <v>1115</v>
      </c>
      <c r="H49" s="938"/>
      <c r="I49" s="938"/>
      <c r="J49" s="938"/>
      <c r="K49" s="938"/>
      <c r="L49" s="938"/>
      <c r="M49" s="938"/>
      <c r="N49" s="856"/>
      <c r="O49" s="829"/>
      <c r="P49" s="830"/>
      <c r="Q49" s="830"/>
      <c r="R49" s="830"/>
      <c r="S49" s="862" t="s">
        <v>105</v>
      </c>
      <c r="T49" s="862"/>
      <c r="U49" s="862"/>
      <c r="V49" s="869" t="s">
        <v>94</v>
      </c>
      <c r="W49" s="697" t="s">
        <v>553</v>
      </c>
      <c r="X49" s="697"/>
      <c r="Y49" s="697"/>
      <c r="Z49" s="685" t="s">
        <v>94</v>
      </c>
      <c r="AA49" s="686"/>
      <c r="AB49" s="29"/>
      <c r="AD49" s="9"/>
      <c r="AE49" s="20"/>
      <c r="AF49" s="20"/>
    </row>
    <row r="50" spans="1:38" ht="12.7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85"/>
      <c r="AA50" s="686"/>
      <c r="AB50" s="29"/>
      <c r="AD50" s="9"/>
      <c r="AE50" s="20"/>
      <c r="AF50" s="20"/>
    </row>
    <row r="51" spans="1:38" ht="12.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704"/>
      <c r="AB51" s="29"/>
      <c r="AD51" s="9"/>
      <c r="AE51" s="20"/>
      <c r="AF51" s="20"/>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35"/>
      <c r="AB52" s="36"/>
      <c r="AD52" s="9"/>
      <c r="AE52" s="19"/>
      <c r="AF52" s="19"/>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7"/>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A55" s="16"/>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A56" s="16"/>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O77" s="17"/>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O82" s="17"/>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P83" s="15"/>
      <c r="Q83" s="16"/>
      <c r="R83" s="16"/>
      <c r="S83" s="16"/>
      <c r="T83" s="16"/>
      <c r="U83" s="16"/>
      <c r="V83" s="16"/>
      <c r="W83" s="16"/>
      <c r="X83" s="16"/>
      <c r="Y83" s="16"/>
      <c r="Z83" s="16"/>
      <c r="AA83" s="16"/>
    </row>
  </sheetData>
  <sheetProtection algorithmName="SHA-512" hashValue="0MmKO9C8KyvWVyIwULeyqqrmRoz7L5MV7XsFIGY0btR/9JGtXRq6LR+nUJllYGoSUQrsLxJFKbs09xxeA37bTw==" saltValue="tcPaJ/BuBDmZet5QBZSOWw==" spinCount="100000" sheet="1" objects="1" scenarios="1"/>
  <customSheetViews>
    <customSheetView guid="{9C949C4D-EB11-4549-99F8-6A6E19FEDD35}" showGridLines="0" topLeftCell="A10">
      <selection activeCell="T31" sqref="T31"/>
      <pageMargins left="0.5" right="0.47" top="1.04" bottom="0.41" header="0.31496062992125984" footer="0.31496062992125984"/>
      <pageSetup paperSize="9" scale="80" orientation="portrait" r:id="rId1"/>
      <headerFooter alignWithMargins="0"/>
    </customSheetView>
    <customSheetView guid="{B4BD0B13-0F90-4B98-B77F-542E51A48189}" showGridLines="0" topLeftCell="A10">
      <selection activeCell="T31" sqref="T31"/>
      <pageMargins left="0.5" right="0.47" top="1.04" bottom="0.41" header="0.31496062992125984" footer="0.31496062992125984"/>
      <pageSetup paperSize="9" scale="80" orientation="portrait" r:id="rId2"/>
      <headerFooter alignWithMargins="0"/>
    </customSheetView>
    <customSheetView guid="{1132D6BB-BD35-469F-BF41-A86B335BD97B}" showGridLines="0" topLeftCell="A10">
      <selection activeCell="T31" sqref="T31"/>
      <pageMargins left="0.5" right="0.47" top="1.04" bottom="0.41" header="0.31496062992125984" footer="0.31496062992125984"/>
      <pageSetup paperSize="9" scale="80" orientation="portrait" r:id="rId3"/>
      <headerFooter alignWithMargins="0"/>
    </customSheetView>
    <customSheetView guid="{A5C6589E-C55F-4BEC-9ECE-919FCABF52F8}" showGridLines="0" topLeftCell="A10">
      <selection activeCell="T31" sqref="T31"/>
      <pageMargins left="0.5" right="0.47" top="1.04" bottom="0.41" header="0.31496062992125984" footer="0.31496062992125984"/>
      <pageSetup paperSize="9" scale="80" orientation="portrait" r:id="rId4"/>
      <headerFooter alignWithMargins="0"/>
    </customSheetView>
    <customSheetView guid="{01A85145-F11B-4D07-813B-8A8758CDD710}" showGridLines="0">
      <selection activeCell="T31" sqref="T31"/>
      <pageMargins left="0.5" right="0.47" top="1.04" bottom="0.41" header="0.31496062992125984" footer="0.31496062992125984"/>
      <pageSetup paperSize="9" scale="80" orientation="portrait" r:id="rId5"/>
      <headerFooter alignWithMargins="0"/>
    </customSheetView>
    <customSheetView guid="{4F27A6F2-707D-47B2-BF4A-F027B75A33FC}" showGridLines="0" topLeftCell="A22">
      <pageMargins left="0.5" right="0.47" top="1.04" bottom="0.41" header="0.31496062992125984" footer="0.31496062992125984"/>
      <pageSetup paperSize="9" scale="80" orientation="portrait" r:id="rId6"/>
      <headerFooter alignWithMargins="0"/>
    </customSheetView>
    <customSheetView guid="{F4F98609-4C61-4A0E-851B-59BEC64AAB9F}" showGridLines="0" topLeftCell="A22">
      <pageMargins left="0.5" right="0.47" top="1.04" bottom="0.41" header="0.31496062992125984" footer="0.31496062992125984"/>
      <pageSetup paperSize="9" scale="80" orientation="portrait" r:id="rId7"/>
      <headerFooter alignWithMargins="0"/>
    </customSheetView>
    <customSheetView guid="{8381FC96-6810-4EAA-ACD8-B607E0FD2281}" showGridLines="0" topLeftCell="A4">
      <pageMargins left="0.5" right="0.47" top="1.04" bottom="0.41" header="0.31496062992125984" footer="0.31496062992125984"/>
      <pageSetup paperSize="9" scale="80" orientation="portrait" r:id="rId8"/>
      <headerFooter alignWithMargins="0"/>
    </customSheetView>
    <customSheetView guid="{7315456F-420E-439E-9602-F32EDF9D3E94}" showGridLines="0" topLeftCell="A4">
      <pageMargins left="0.5" right="0.47" top="1.04" bottom="0.41" header="0.31496062992125984" footer="0.31496062992125984"/>
      <pageSetup paperSize="9" scale="80" orientation="portrait" r:id="rId9"/>
      <headerFooter alignWithMargins="0"/>
    </customSheetView>
    <customSheetView guid="{216CB5F9-6788-4A70-880A-08553118F167}" showGridLines="0" topLeftCell="A10">
      <selection activeCell="AF27" sqref="AF27"/>
      <pageMargins left="0.5" right="0.47" top="1.04" bottom="0.41" header="0.31496062992125984" footer="0.31496062992125984"/>
      <pageSetup paperSize="9" scale="80" orientation="portrait" r:id="rId10"/>
      <headerFooter alignWithMargins="0"/>
    </customSheetView>
    <customSheetView guid="{B0451CD7-59C4-4E11-B7C2-BC13CF4127A6}" showGridLines="0" topLeftCell="A10">
      <selection activeCell="AF27" sqref="AF27"/>
      <pageMargins left="0.5" right="0.47" top="1.04" bottom="0.41" header="0.31496062992125984" footer="0.31496062992125984"/>
      <pageSetup paperSize="9" scale="80" orientation="portrait" r:id="rId11"/>
      <headerFooter alignWithMargins="0"/>
    </customSheetView>
    <customSheetView guid="{7A5BCE0F-1F1B-4E52-9652-01329CBCC77F}" showGridLines="0" topLeftCell="A10">
      <selection activeCell="AF27" sqref="AF27"/>
      <pageMargins left="0.5" right="0.47" top="1.04" bottom="0.41" header="0.31496062992125984" footer="0.31496062992125984"/>
      <pageSetup paperSize="9" scale="80" orientation="portrait" r:id="rId12"/>
      <headerFooter alignWithMargins="0"/>
    </customSheetView>
    <customSheetView guid="{62DF5315-3D99-4C8E-BAEC-100B3280B10D}" showGridLines="0" topLeftCell="A10">
      <selection activeCell="AF27" sqref="AF27"/>
      <pageMargins left="0.5" right="0.47" top="1.04" bottom="0.41" header="0.31496062992125984" footer="0.31496062992125984"/>
      <pageSetup paperSize="9" scale="80" orientation="portrait" r:id="rId13"/>
      <headerFooter alignWithMargins="0"/>
    </customSheetView>
    <customSheetView guid="{CAC1BF5B-64DA-4E65-B9F3-F58AF1593EA5}" showGridLines="0" topLeftCell="A10">
      <selection activeCell="AF27" sqref="AF27"/>
      <pageMargins left="0.5" right="0.47" top="1.04" bottom="0.41" header="0.31496062992125984" footer="0.31496062992125984"/>
      <pageSetup paperSize="9" scale="80" orientation="portrait" r:id="rId14"/>
      <headerFooter alignWithMargins="0"/>
    </customSheetView>
    <customSheetView guid="{E4188361-4B87-4969-89CB-DD6AB944FA81}" showGridLines="0" topLeftCell="A10">
      <selection activeCell="AF27" sqref="AF27"/>
      <pageMargins left="0.5" right="0.47" top="1.04" bottom="0.41" header="0.31496062992125984" footer="0.31496062992125984"/>
      <pageSetup paperSize="9" scale="80" orientation="portrait" r:id="rId15"/>
      <headerFooter alignWithMargins="0"/>
    </customSheetView>
    <customSheetView guid="{0001DF65-3B0F-497C-ACF5-D49EC607FD88}" showGridLines="0" topLeftCell="A10">
      <selection activeCell="AF27" sqref="AF27"/>
      <pageMargins left="0.5" right="0.47" top="1.04" bottom="0.41" header="0.31496062992125984" footer="0.31496062992125984"/>
      <pageSetup paperSize="9" scale="80" orientation="portrait" r:id="rId16"/>
      <headerFooter alignWithMargins="0"/>
    </customSheetView>
    <customSheetView guid="{39DA2FDD-4E3D-481D-A336-9D29DBC11B08}" scale="85" showGridLines="0">
      <selection activeCell="F9" sqref="F9:AA10"/>
      <pageMargins left="0.5" right="0.47" top="1.04" bottom="0.41" header="0.31496062992125984" footer="0.31496062992125984"/>
      <pageSetup paperSize="9" scale="80" orientation="portrait" r:id="rId17"/>
      <headerFooter alignWithMargins="0"/>
    </customSheetView>
    <customSheetView guid="{95329FFD-9B66-4A76-A861-4EF913CB9438}" scale="85" showGridLines="0">
      <selection activeCell="F9" sqref="F9:AA10"/>
      <pageMargins left="0.5" right="0.47" top="1.04" bottom="0.41" header="0.31496062992125984" footer="0.31496062992125984"/>
      <pageSetup paperSize="9" scale="80" orientation="portrait" r:id="rId18"/>
      <headerFooter alignWithMargins="0"/>
    </customSheetView>
    <customSheetView guid="{F7DB7EE5-42A9-41B9-A823-ADC3C22C28DE}" scale="85" showGridLines="0">
      <selection activeCell="F9" sqref="F9:AA10"/>
      <pageMargins left="0.5" right="0.47" top="1.04" bottom="0.41" header="0.31496062992125984" footer="0.31496062992125984"/>
      <pageSetup paperSize="9" scale="80" orientation="portrait" r:id="rId19"/>
      <headerFooter alignWithMargins="0"/>
    </customSheetView>
    <customSheetView guid="{187695E8-F439-4E8B-9390-62D53A41785B}" scale="85" showGridLines="0">
      <selection activeCell="F9" sqref="F9:AA10"/>
      <pageMargins left="0.5" right="0.47" top="1.04" bottom="0.41" header="0.31496062992125984" footer="0.31496062992125984"/>
      <pageSetup paperSize="9" scale="80" orientation="portrait" r:id="rId20"/>
      <headerFooter alignWithMargins="0"/>
    </customSheetView>
    <customSheetView guid="{C3D58349-1F04-4F6C-B93C-BB0D41DB41D6}" scale="85" showGridLines="0">
      <selection activeCell="F9" sqref="F9:AA10"/>
      <pageMargins left="0.5" right="0.47" top="1.04" bottom="0.41" header="0.31496062992125984" footer="0.31496062992125984"/>
      <pageSetup paperSize="9" scale="80" orientation="portrait" r:id="rId21"/>
      <headerFooter alignWithMargins="0"/>
    </customSheetView>
    <customSheetView guid="{71206789-1A95-4243-B1E4-204F0D4BB0C1}" showGridLines="0" topLeftCell="A4">
      <pageMargins left="0.5" right="0.47" top="1.04" bottom="0.41" header="0.31496062992125984" footer="0.31496062992125984"/>
      <pageSetup paperSize="9" scale="80" orientation="portrait" r:id="rId22"/>
      <headerFooter alignWithMargins="0"/>
    </customSheetView>
    <customSheetView guid="{DAB8803B-91D8-4FA1-8E83-BA8E4F51ECEF}" showGridLines="0" topLeftCell="A19">
      <pageMargins left="0.5" right="0.47" top="1.04" bottom="0.41" header="0.31496062992125984" footer="0.31496062992125984"/>
      <pageSetup paperSize="9" scale="80" orientation="portrait" r:id="rId23"/>
      <headerFooter alignWithMargins="0"/>
    </customSheetView>
    <customSheetView guid="{4B06A440-0745-43CE-8047-97DB98249CF6}" showGridLines="0" topLeftCell="A22">
      <pageMargins left="0.5" right="0.47" top="1.04" bottom="0.41" header="0.31496062992125984" footer="0.31496062992125984"/>
      <pageSetup paperSize="9" scale="80" orientation="portrait" r:id="rId24"/>
      <headerFooter alignWithMargins="0"/>
    </customSheetView>
    <customSheetView guid="{201C1097-0C3C-4AFA-814C-99E885BB3BA9}" showGridLines="0">
      <pageMargins left="0.5" right="0.47" top="1.04" bottom="0.41" header="0.31496062992125984" footer="0.31496062992125984"/>
      <pageSetup paperSize="9" scale="80" orientation="portrait" r:id="rId25"/>
      <headerFooter alignWithMargins="0"/>
    </customSheetView>
    <customSheetView guid="{44F0F931-FF8F-4146-9628-099A7B02EE59}" showGridLines="0">
      <selection activeCell="T31" sqref="T31"/>
      <pageMargins left="0.5" right="0.47" top="1.04" bottom="0.41" header="0.31496062992125984" footer="0.31496062992125984"/>
      <pageSetup paperSize="9" scale="80" orientation="portrait" r:id="rId26"/>
      <headerFooter alignWithMargins="0"/>
    </customSheetView>
    <customSheetView guid="{DE4F901A-4159-44A8-9F61-37E29931259E}" showGridLines="0">
      <selection activeCell="T31" sqref="T31"/>
      <pageMargins left="0.5" right="0.47" top="1.04" bottom="0.41" header="0.31496062992125984" footer="0.31496062992125984"/>
      <pageSetup paperSize="9" scale="80" orientation="portrait" r:id="rId27"/>
      <headerFooter alignWithMargins="0"/>
    </customSheetView>
    <customSheetView guid="{11E60353-53A2-40FD-8DD1-6654D3943E00}" showGridLines="0">
      <selection activeCell="T31" sqref="T31"/>
      <pageMargins left="0.5" right="0.47" top="1.04" bottom="0.41" header="0.31496062992125984" footer="0.31496062992125984"/>
      <pageSetup paperSize="9" scale="80" orientation="portrait" r:id="rId28"/>
      <headerFooter alignWithMargins="0"/>
    </customSheetView>
    <customSheetView guid="{D405E5B0-829D-4CFF-BABC-C1974EED185D}" showGridLines="0" topLeftCell="A10">
      <selection activeCell="T31" sqref="T31"/>
      <pageMargins left="0.5" right="0.47" top="1.04" bottom="0.41" header="0.31496062992125984" footer="0.31496062992125984"/>
      <pageSetup paperSize="9" scale="80" orientation="portrait" r:id="rId29"/>
      <headerFooter alignWithMargins="0"/>
    </customSheetView>
  </customSheetViews>
  <mergeCells count="73">
    <mergeCell ref="R13:AA20"/>
    <mergeCell ref="C38:F38"/>
    <mergeCell ref="C37:N37"/>
    <mergeCell ref="Q8:R8"/>
    <mergeCell ref="S8:T8"/>
    <mergeCell ref="T38:AA38"/>
    <mergeCell ref="G38:N38"/>
    <mergeCell ref="O37:AA37"/>
    <mergeCell ref="O38:S38"/>
    <mergeCell ref="R21:AA21"/>
    <mergeCell ref="R22:AA28"/>
    <mergeCell ref="D35:E35"/>
    <mergeCell ref="G3:P3"/>
    <mergeCell ref="G4:P4"/>
    <mergeCell ref="G5:P5"/>
    <mergeCell ref="C7:AA7"/>
    <mergeCell ref="G41:N41"/>
    <mergeCell ref="G40:N40"/>
    <mergeCell ref="C39:F39"/>
    <mergeCell ref="G39:N39"/>
    <mergeCell ref="R12:AA12"/>
    <mergeCell ref="U8:V8"/>
    <mergeCell ref="W8:AA8"/>
    <mergeCell ref="C9:E10"/>
    <mergeCell ref="F9:AA10"/>
    <mergeCell ref="C8:E8"/>
    <mergeCell ref="F8:P8"/>
    <mergeCell ref="O41:S41"/>
    <mergeCell ref="T41:AA41"/>
    <mergeCell ref="O39:S39"/>
    <mergeCell ref="T39:AA39"/>
    <mergeCell ref="O40:S40"/>
    <mergeCell ref="C42:F43"/>
    <mergeCell ref="G42:N43"/>
    <mergeCell ref="O42:S42"/>
    <mergeCell ref="T42:AA42"/>
    <mergeCell ref="O43:S43"/>
    <mergeCell ref="T43:AA43"/>
    <mergeCell ref="C41:F41"/>
    <mergeCell ref="C40:F40"/>
    <mergeCell ref="T40:AA40"/>
    <mergeCell ref="S46:U46"/>
    <mergeCell ref="W46:Y46"/>
    <mergeCell ref="Z46:AA46"/>
    <mergeCell ref="G48:N48"/>
    <mergeCell ref="C47:F47"/>
    <mergeCell ref="G47:N47"/>
    <mergeCell ref="S47:U48"/>
    <mergeCell ref="V47:V48"/>
    <mergeCell ref="C48:F48"/>
    <mergeCell ref="AF56:AL56"/>
    <mergeCell ref="Z47:AA48"/>
    <mergeCell ref="W49:Y51"/>
    <mergeCell ref="W47:Y48"/>
    <mergeCell ref="Z49:AA51"/>
    <mergeCell ref="AF53:AL53"/>
    <mergeCell ref="AF55:AL55"/>
    <mergeCell ref="C44:N44"/>
    <mergeCell ref="O44:AA44"/>
    <mergeCell ref="C45:F46"/>
    <mergeCell ref="C49:F49"/>
    <mergeCell ref="G49:N49"/>
    <mergeCell ref="V49:V51"/>
    <mergeCell ref="C50:F50"/>
    <mergeCell ref="G50:N50"/>
    <mergeCell ref="C51:F51"/>
    <mergeCell ref="G51:N51"/>
    <mergeCell ref="S49:U51"/>
    <mergeCell ref="G45:H45"/>
    <mergeCell ref="O45:R45"/>
    <mergeCell ref="S45:AA45"/>
    <mergeCell ref="G46:M46"/>
    <mergeCell ref="O46:R51"/>
  </mergeCells>
  <phoneticPr fontId="0" type="noConversion"/>
  <pageMargins left="0.5" right="0.47" top="1.04" bottom="0.41" header="0.31496062992125984" footer="0.31496062992125984"/>
  <pageSetup paperSize="9" scale="80" orientation="portrait" r:id="rId30"/>
  <headerFooter alignWithMargins="0"/>
  <drawing r:id="rId3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AN51"/>
  <sheetViews>
    <sheetView topLeftCell="A2" zoomScale="93" zoomScaleNormal="93" workbookViewId="0">
      <pane xSplit="1" topLeftCell="J1" activePane="topRight" state="frozen"/>
      <selection pane="topRight" activeCell="S9" sqref="S9"/>
    </sheetView>
  </sheetViews>
  <sheetFormatPr baseColWidth="10" defaultColWidth="0" defaultRowHeight="12.75" zeroHeight="1" x14ac:dyDescent="0.2"/>
  <cols>
    <col min="1" max="1" width="72.7109375" customWidth="1"/>
    <col min="2" max="4" width="11.42578125" style="486" customWidth="1"/>
    <col min="5" max="5" width="11.42578125" style="480" customWidth="1"/>
    <col min="6" max="8" width="11.42578125" style="486" customWidth="1"/>
    <col min="9" max="9" width="11.42578125" style="480" customWidth="1"/>
    <col min="10" max="11" width="11.42578125" style="486" customWidth="1"/>
    <col min="12" max="12" width="12.85546875" style="486" customWidth="1"/>
    <col min="13" max="13" width="12.85546875" style="480" customWidth="1"/>
    <col min="14" max="15" width="11.42578125" style="486" customWidth="1"/>
    <col min="16" max="16" width="0" style="486" hidden="1"/>
    <col min="17" max="17" width="11.42578125" style="486" customWidth="1"/>
    <col min="18" max="19" width="11.42578125" style="480" customWidth="1"/>
    <col min="20" max="20" width="0" style="479" hidden="1"/>
    <col min="21" max="40" width="0" style="479" hidden="1" customWidth="1"/>
    <col min="41" max="16384" width="11.42578125" style="479" hidden="1"/>
  </cols>
  <sheetData>
    <row r="1" spans="1:19" ht="15.75" x14ac:dyDescent="0.25">
      <c r="A1" s="211" t="s">
        <v>711</v>
      </c>
    </row>
    <row r="2" spans="1:19" x14ac:dyDescent="0.2"/>
    <row r="3" spans="1:19" s="480" customFormat="1" ht="32.25" x14ac:dyDescent="0.2">
      <c r="A3" s="388" t="s">
        <v>693</v>
      </c>
      <c r="B3" s="481" t="s">
        <v>119</v>
      </c>
      <c r="C3" s="481" t="s">
        <v>650</v>
      </c>
      <c r="D3" s="481" t="s">
        <v>121</v>
      </c>
      <c r="E3" s="481" t="s">
        <v>379</v>
      </c>
      <c r="F3" s="481" t="s">
        <v>122</v>
      </c>
      <c r="G3" s="481" t="s">
        <v>123</v>
      </c>
      <c r="H3" s="481" t="s">
        <v>124</v>
      </c>
      <c r="I3" s="481" t="s">
        <v>380</v>
      </c>
      <c r="J3" s="481" t="s">
        <v>125</v>
      </c>
      <c r="K3" s="481" t="s">
        <v>126</v>
      </c>
      <c r="L3" s="481" t="s">
        <v>127</v>
      </c>
      <c r="M3" s="481" t="s">
        <v>381</v>
      </c>
      <c r="N3" s="481" t="s">
        <v>128</v>
      </c>
      <c r="O3" s="481" t="s">
        <v>129</v>
      </c>
      <c r="Q3" s="481" t="s">
        <v>130</v>
      </c>
      <c r="R3" s="481" t="s">
        <v>382</v>
      </c>
      <c r="S3" s="481" t="s">
        <v>694</v>
      </c>
    </row>
    <row r="4" spans="1:19" x14ac:dyDescent="0.2">
      <c r="A4" s="212" t="s">
        <v>563</v>
      </c>
      <c r="B4" s="489">
        <v>2380</v>
      </c>
      <c r="C4" s="490">
        <v>614</v>
      </c>
      <c r="D4" s="491">
        <v>1818</v>
      </c>
      <c r="E4" s="487">
        <f>+B4+C4+D4</f>
        <v>4812</v>
      </c>
      <c r="F4" s="482">
        <v>1140</v>
      </c>
      <c r="G4" s="482">
        <v>1773</v>
      </c>
      <c r="H4" s="482">
        <v>1754</v>
      </c>
      <c r="I4" s="487">
        <f>+F4+G4+H4</f>
        <v>4667</v>
      </c>
      <c r="J4" s="482">
        <v>1635</v>
      </c>
      <c r="K4" s="482">
        <v>1703</v>
      </c>
      <c r="L4" s="482">
        <v>923</v>
      </c>
      <c r="M4" s="487">
        <f>+J4+K4+L4</f>
        <v>4261</v>
      </c>
      <c r="N4" s="482">
        <v>840</v>
      </c>
      <c r="O4" s="482">
        <v>1004</v>
      </c>
      <c r="Q4" s="482">
        <v>996</v>
      </c>
      <c r="R4" s="487">
        <f>+O4+P4+Q4</f>
        <v>2000</v>
      </c>
      <c r="S4" s="483">
        <f>+E4+I4+M4+R4</f>
        <v>15740</v>
      </c>
    </row>
    <row r="5" spans="1:19" x14ac:dyDescent="0.2">
      <c r="A5" s="212" t="s">
        <v>564</v>
      </c>
      <c r="B5" s="489">
        <v>91</v>
      </c>
      <c r="C5" s="491">
        <v>101</v>
      </c>
      <c r="D5" s="491">
        <v>142</v>
      </c>
      <c r="E5" s="487">
        <f t="shared" ref="E5:E49" si="0">+B5+C5+D5</f>
        <v>334</v>
      </c>
      <c r="F5" s="482">
        <v>155</v>
      </c>
      <c r="G5" s="482">
        <v>130</v>
      </c>
      <c r="H5" s="482">
        <v>115</v>
      </c>
      <c r="I5" s="487">
        <f t="shared" ref="I5:I49" si="1">+F5+G5+H5</f>
        <v>400</v>
      </c>
      <c r="J5" s="482">
        <v>110</v>
      </c>
      <c r="K5" s="482">
        <v>148</v>
      </c>
      <c r="L5" s="482">
        <v>100</v>
      </c>
      <c r="M5" s="487">
        <f t="shared" ref="M5:M49" si="2">+J5+K5+L5</f>
        <v>358</v>
      </c>
      <c r="N5" s="482">
        <v>112</v>
      </c>
      <c r="O5" s="482">
        <v>109</v>
      </c>
      <c r="Q5" s="482">
        <v>88</v>
      </c>
      <c r="R5" s="487">
        <f t="shared" ref="R5:R49" si="3">+O5+P5+Q5</f>
        <v>197</v>
      </c>
      <c r="S5" s="483">
        <f t="shared" ref="S5:S49" si="4">+E5+I5+M5+R5</f>
        <v>1289</v>
      </c>
    </row>
    <row r="6" spans="1:19" ht="21" x14ac:dyDescent="0.2">
      <c r="A6" s="212" t="s">
        <v>566</v>
      </c>
      <c r="B6" s="489">
        <v>81</v>
      </c>
      <c r="C6" s="491">
        <v>69</v>
      </c>
      <c r="D6" s="491">
        <v>156</v>
      </c>
      <c r="E6" s="487">
        <f t="shared" si="0"/>
        <v>306</v>
      </c>
      <c r="F6" s="482">
        <v>184</v>
      </c>
      <c r="G6" s="482">
        <v>182</v>
      </c>
      <c r="H6" s="482">
        <v>147</v>
      </c>
      <c r="I6" s="487">
        <f t="shared" si="1"/>
        <v>513</v>
      </c>
      <c r="J6" s="482">
        <v>105</v>
      </c>
      <c r="K6" s="482">
        <v>147</v>
      </c>
      <c r="L6" s="482">
        <v>200</v>
      </c>
      <c r="M6" s="487">
        <f t="shared" si="2"/>
        <v>452</v>
      </c>
      <c r="N6" s="482">
        <v>279</v>
      </c>
      <c r="O6" s="482">
        <v>287</v>
      </c>
      <c r="Q6" s="482">
        <v>195</v>
      </c>
      <c r="R6" s="487">
        <f t="shared" si="3"/>
        <v>482</v>
      </c>
      <c r="S6" s="483">
        <f t="shared" si="4"/>
        <v>1753</v>
      </c>
    </row>
    <row r="7" spans="1:19" x14ac:dyDescent="0.2">
      <c r="A7" s="212" t="s">
        <v>565</v>
      </c>
      <c r="B7" s="489">
        <v>86</v>
      </c>
      <c r="C7" s="491">
        <v>95</v>
      </c>
      <c r="D7" s="491">
        <v>266</v>
      </c>
      <c r="E7" s="487">
        <f t="shared" si="0"/>
        <v>447</v>
      </c>
      <c r="F7" s="482">
        <v>219</v>
      </c>
      <c r="G7" s="482">
        <v>238</v>
      </c>
      <c r="H7" s="482">
        <v>219</v>
      </c>
      <c r="I7" s="487">
        <f t="shared" si="1"/>
        <v>676</v>
      </c>
      <c r="J7" s="482">
        <v>150</v>
      </c>
      <c r="K7" s="482">
        <v>214</v>
      </c>
      <c r="L7" s="482">
        <v>233</v>
      </c>
      <c r="M7" s="487">
        <f t="shared" si="2"/>
        <v>597</v>
      </c>
      <c r="N7" s="482">
        <v>239</v>
      </c>
      <c r="O7" s="482">
        <v>191</v>
      </c>
      <c r="Q7" s="482">
        <v>163</v>
      </c>
      <c r="R7" s="487">
        <f t="shared" si="3"/>
        <v>354</v>
      </c>
      <c r="S7" s="483">
        <f t="shared" si="4"/>
        <v>2074</v>
      </c>
    </row>
    <row r="8" spans="1:19" x14ac:dyDescent="0.2">
      <c r="A8" s="212" t="s">
        <v>569</v>
      </c>
      <c r="B8" s="489">
        <v>2516</v>
      </c>
      <c r="C8" s="491">
        <v>2778</v>
      </c>
      <c r="D8" s="491">
        <v>3419</v>
      </c>
      <c r="E8" s="487">
        <f t="shared" si="0"/>
        <v>8713</v>
      </c>
      <c r="F8" s="482">
        <v>3061</v>
      </c>
      <c r="G8" s="482">
        <v>3329</v>
      </c>
      <c r="H8" s="482">
        <v>2945</v>
      </c>
      <c r="I8" s="487">
        <f t="shared" si="1"/>
        <v>9335</v>
      </c>
      <c r="J8" s="482">
        <v>3070</v>
      </c>
      <c r="K8" s="482">
        <v>3949</v>
      </c>
      <c r="L8" s="482">
        <v>3862</v>
      </c>
      <c r="M8" s="487">
        <f t="shared" si="2"/>
        <v>10881</v>
      </c>
      <c r="N8" s="482">
        <v>2698</v>
      </c>
      <c r="O8" s="482">
        <v>2460</v>
      </c>
      <c r="Q8" s="482">
        <v>2242</v>
      </c>
      <c r="R8" s="487">
        <f t="shared" si="3"/>
        <v>4702</v>
      </c>
      <c r="S8" s="483">
        <f t="shared" si="4"/>
        <v>33631</v>
      </c>
    </row>
    <row r="9" spans="1:19" x14ac:dyDescent="0.2">
      <c r="A9" s="212" t="s">
        <v>570</v>
      </c>
      <c r="B9" s="489">
        <v>2876</v>
      </c>
      <c r="C9" s="491">
        <v>2050</v>
      </c>
      <c r="D9" s="491">
        <v>2684</v>
      </c>
      <c r="E9" s="487">
        <f t="shared" si="0"/>
        <v>7610</v>
      </c>
      <c r="F9" s="482">
        <v>2557</v>
      </c>
      <c r="G9" s="482">
        <v>2758</v>
      </c>
      <c r="H9" s="482">
        <v>3084</v>
      </c>
      <c r="I9" s="487">
        <f t="shared" si="1"/>
        <v>8399</v>
      </c>
      <c r="J9" s="482">
        <v>2936</v>
      </c>
      <c r="K9" s="482">
        <v>2817</v>
      </c>
      <c r="L9" s="482">
        <v>2619</v>
      </c>
      <c r="M9" s="487">
        <f t="shared" si="2"/>
        <v>8372</v>
      </c>
      <c r="N9" s="482">
        <v>2736</v>
      </c>
      <c r="O9" s="482">
        <v>2735</v>
      </c>
      <c r="Q9" s="482">
        <v>2785</v>
      </c>
      <c r="R9" s="487">
        <f t="shared" si="3"/>
        <v>5520</v>
      </c>
      <c r="S9" s="483">
        <f t="shared" si="4"/>
        <v>29901</v>
      </c>
    </row>
    <row r="10" spans="1:19" x14ac:dyDescent="0.2">
      <c r="A10" s="212" t="s">
        <v>571</v>
      </c>
      <c r="B10" s="492">
        <v>2097</v>
      </c>
      <c r="C10" s="491">
        <v>2058</v>
      </c>
      <c r="D10" s="491">
        <v>2294</v>
      </c>
      <c r="E10" s="487">
        <f t="shared" si="0"/>
        <v>6449</v>
      </c>
      <c r="F10" s="482">
        <v>2424</v>
      </c>
      <c r="G10" s="482">
        <v>3367</v>
      </c>
      <c r="H10" s="482">
        <v>3367</v>
      </c>
      <c r="I10" s="487">
        <f t="shared" si="1"/>
        <v>9158</v>
      </c>
      <c r="J10" s="482">
        <v>3589</v>
      </c>
      <c r="K10" s="482">
        <v>3848</v>
      </c>
      <c r="L10" s="482">
        <v>3710</v>
      </c>
      <c r="M10" s="487">
        <f t="shared" si="2"/>
        <v>11147</v>
      </c>
      <c r="N10" s="482">
        <v>3456</v>
      </c>
      <c r="O10" s="482">
        <v>3453</v>
      </c>
      <c r="Q10" s="482">
        <v>3269</v>
      </c>
      <c r="R10" s="487">
        <f t="shared" si="3"/>
        <v>6722</v>
      </c>
      <c r="S10" s="483">
        <f t="shared" si="4"/>
        <v>33476</v>
      </c>
    </row>
    <row r="11" spans="1:19" x14ac:dyDescent="0.2">
      <c r="A11" s="212" t="s">
        <v>572</v>
      </c>
      <c r="B11" s="492">
        <v>493</v>
      </c>
      <c r="C11" s="491">
        <v>418</v>
      </c>
      <c r="D11" s="491">
        <v>435</v>
      </c>
      <c r="E11" s="487">
        <f t="shared" si="0"/>
        <v>1346</v>
      </c>
      <c r="F11" s="482">
        <v>359</v>
      </c>
      <c r="G11" s="482">
        <v>379</v>
      </c>
      <c r="H11" s="482">
        <v>359</v>
      </c>
      <c r="I11" s="487">
        <f t="shared" si="1"/>
        <v>1097</v>
      </c>
      <c r="J11" s="482">
        <v>637</v>
      </c>
      <c r="K11" s="482">
        <v>585</v>
      </c>
      <c r="L11" s="482">
        <v>590</v>
      </c>
      <c r="M11" s="487">
        <f t="shared" si="2"/>
        <v>1812</v>
      </c>
      <c r="N11" s="482">
        <v>636</v>
      </c>
      <c r="O11" s="482">
        <v>595</v>
      </c>
      <c r="Q11" s="482">
        <v>564</v>
      </c>
      <c r="R11" s="487">
        <f t="shared" si="3"/>
        <v>1159</v>
      </c>
      <c r="S11" s="483">
        <f t="shared" si="4"/>
        <v>5414</v>
      </c>
    </row>
    <row r="12" spans="1:19" ht="21" x14ac:dyDescent="0.2">
      <c r="A12" s="212" t="s">
        <v>615</v>
      </c>
      <c r="B12" s="489">
        <v>495</v>
      </c>
      <c r="C12" s="491">
        <v>418</v>
      </c>
      <c r="D12" s="491">
        <v>398</v>
      </c>
      <c r="E12" s="487">
        <f t="shared" si="0"/>
        <v>1311</v>
      </c>
      <c r="F12" s="482">
        <v>549</v>
      </c>
      <c r="G12" s="482">
        <v>602</v>
      </c>
      <c r="H12" s="482">
        <v>630</v>
      </c>
      <c r="I12" s="487">
        <f t="shared" si="1"/>
        <v>1781</v>
      </c>
      <c r="J12" s="482">
        <v>621</v>
      </c>
      <c r="K12" s="482">
        <v>678</v>
      </c>
      <c r="L12" s="482">
        <v>805</v>
      </c>
      <c r="M12" s="487">
        <f t="shared" si="2"/>
        <v>2104</v>
      </c>
      <c r="N12" s="482">
        <v>793</v>
      </c>
      <c r="O12" s="482">
        <v>540</v>
      </c>
      <c r="Q12" s="482">
        <v>692</v>
      </c>
      <c r="R12" s="487">
        <f t="shared" si="3"/>
        <v>1232</v>
      </c>
      <c r="S12" s="483">
        <f t="shared" si="4"/>
        <v>6428</v>
      </c>
    </row>
    <row r="13" spans="1:19" x14ac:dyDescent="0.2">
      <c r="A13" s="212" t="s">
        <v>573</v>
      </c>
      <c r="B13" s="489">
        <v>529</v>
      </c>
      <c r="C13" s="491">
        <v>709</v>
      </c>
      <c r="D13" s="491">
        <v>849</v>
      </c>
      <c r="E13" s="487">
        <f t="shared" si="0"/>
        <v>2087</v>
      </c>
      <c r="F13" s="482">
        <v>727</v>
      </c>
      <c r="G13" s="482">
        <v>699</v>
      </c>
      <c r="H13" s="482">
        <v>623</v>
      </c>
      <c r="I13" s="487">
        <f t="shared" si="1"/>
        <v>2049</v>
      </c>
      <c r="J13" s="482">
        <v>714</v>
      </c>
      <c r="K13" s="482">
        <v>995</v>
      </c>
      <c r="L13" s="482">
        <v>1544</v>
      </c>
      <c r="M13" s="487">
        <f t="shared" si="2"/>
        <v>3253</v>
      </c>
      <c r="N13" s="482">
        <v>1328</v>
      </c>
      <c r="O13" s="482">
        <v>1402</v>
      </c>
      <c r="Q13" s="482">
        <v>1039</v>
      </c>
      <c r="R13" s="487">
        <f t="shared" si="3"/>
        <v>2441</v>
      </c>
      <c r="S13" s="483">
        <f t="shared" si="4"/>
        <v>9830</v>
      </c>
    </row>
    <row r="14" spans="1:19" x14ac:dyDescent="0.2">
      <c r="A14" s="212" t="s">
        <v>616</v>
      </c>
      <c r="B14" s="489">
        <v>3201</v>
      </c>
      <c r="C14" s="491">
        <v>1738</v>
      </c>
      <c r="D14" s="491">
        <v>4017</v>
      </c>
      <c r="E14" s="487">
        <f t="shared" si="0"/>
        <v>8956</v>
      </c>
      <c r="F14" s="482">
        <v>3579</v>
      </c>
      <c r="G14" s="482">
        <v>3630</v>
      </c>
      <c r="H14" s="482">
        <v>3679</v>
      </c>
      <c r="I14" s="487">
        <f t="shared" si="1"/>
        <v>10888</v>
      </c>
      <c r="J14" s="482">
        <v>4201</v>
      </c>
      <c r="K14" s="482">
        <v>4792</v>
      </c>
      <c r="L14" s="482">
        <v>6907</v>
      </c>
      <c r="M14" s="487">
        <f t="shared" si="2"/>
        <v>15900</v>
      </c>
      <c r="N14" s="482">
        <v>6039</v>
      </c>
      <c r="O14" s="482">
        <v>4366</v>
      </c>
      <c r="Q14" s="482">
        <v>4588</v>
      </c>
      <c r="R14" s="487">
        <f t="shared" si="3"/>
        <v>8954</v>
      </c>
      <c r="S14" s="483">
        <f t="shared" si="4"/>
        <v>44698</v>
      </c>
    </row>
    <row r="15" spans="1:19" x14ac:dyDescent="0.2">
      <c r="A15" s="212" t="s">
        <v>617</v>
      </c>
      <c r="B15" s="489">
        <v>119</v>
      </c>
      <c r="C15" s="491">
        <v>37</v>
      </c>
      <c r="D15" s="491">
        <v>108</v>
      </c>
      <c r="E15" s="487">
        <f t="shared" si="0"/>
        <v>264</v>
      </c>
      <c r="F15" s="482">
        <v>120</v>
      </c>
      <c r="G15" s="482">
        <v>134</v>
      </c>
      <c r="H15" s="482">
        <v>147</v>
      </c>
      <c r="I15" s="487">
        <f t="shared" si="1"/>
        <v>401</v>
      </c>
      <c r="J15" s="482">
        <v>118</v>
      </c>
      <c r="K15" s="482">
        <v>127</v>
      </c>
      <c r="L15" s="482">
        <v>145</v>
      </c>
      <c r="M15" s="487">
        <f t="shared" si="2"/>
        <v>390</v>
      </c>
      <c r="N15" s="482">
        <v>156</v>
      </c>
      <c r="O15" s="482">
        <v>79</v>
      </c>
      <c r="Q15" s="482">
        <v>91</v>
      </c>
      <c r="R15" s="487">
        <f t="shared" si="3"/>
        <v>170</v>
      </c>
      <c r="S15" s="483">
        <f t="shared" si="4"/>
        <v>1225</v>
      </c>
    </row>
    <row r="16" spans="1:19" x14ac:dyDescent="0.2">
      <c r="A16" s="212" t="s">
        <v>574</v>
      </c>
      <c r="B16" s="489">
        <v>1320</v>
      </c>
      <c r="C16" s="491">
        <v>793</v>
      </c>
      <c r="D16" s="491">
        <v>774</v>
      </c>
      <c r="E16" s="487">
        <f t="shared" si="0"/>
        <v>2887</v>
      </c>
      <c r="F16" s="482">
        <v>926</v>
      </c>
      <c r="G16" s="482">
        <v>710</v>
      </c>
      <c r="H16" s="482">
        <v>827</v>
      </c>
      <c r="I16" s="487">
        <f t="shared" si="1"/>
        <v>2463</v>
      </c>
      <c r="J16" s="482">
        <v>625</v>
      </c>
      <c r="K16" s="482">
        <v>693</v>
      </c>
      <c r="L16" s="482">
        <v>1107</v>
      </c>
      <c r="M16" s="487">
        <f t="shared" si="2"/>
        <v>2425</v>
      </c>
      <c r="N16" s="482">
        <v>1000</v>
      </c>
      <c r="O16" s="482">
        <v>637</v>
      </c>
      <c r="Q16" s="482">
        <v>1125</v>
      </c>
      <c r="R16" s="487">
        <f t="shared" si="3"/>
        <v>1762</v>
      </c>
      <c r="S16" s="483">
        <f t="shared" si="4"/>
        <v>9537</v>
      </c>
    </row>
    <row r="17" spans="1:19" x14ac:dyDescent="0.2">
      <c r="A17" s="212" t="s">
        <v>575</v>
      </c>
      <c r="B17" s="489">
        <v>488</v>
      </c>
      <c r="C17" s="491">
        <v>668</v>
      </c>
      <c r="D17" s="491">
        <v>724</v>
      </c>
      <c r="E17" s="487">
        <f t="shared" si="0"/>
        <v>1880</v>
      </c>
      <c r="F17" s="482">
        <v>583</v>
      </c>
      <c r="G17" s="482">
        <v>963</v>
      </c>
      <c r="H17" s="482">
        <v>719</v>
      </c>
      <c r="I17" s="487">
        <f t="shared" si="1"/>
        <v>2265</v>
      </c>
      <c r="J17" s="482">
        <v>727</v>
      </c>
      <c r="K17" s="482">
        <v>1018</v>
      </c>
      <c r="L17" s="482">
        <v>1488</v>
      </c>
      <c r="M17" s="487">
        <f t="shared" si="2"/>
        <v>3233</v>
      </c>
      <c r="N17" s="482">
        <v>1312</v>
      </c>
      <c r="O17" s="482">
        <v>1421</v>
      </c>
      <c r="Q17" s="482">
        <v>1188</v>
      </c>
      <c r="R17" s="487">
        <f t="shared" si="3"/>
        <v>2609</v>
      </c>
      <c r="S17" s="483">
        <f t="shared" si="4"/>
        <v>9987</v>
      </c>
    </row>
    <row r="18" spans="1:19" x14ac:dyDescent="0.2">
      <c r="A18" s="212" t="s">
        <v>576</v>
      </c>
      <c r="B18" s="489">
        <v>70</v>
      </c>
      <c r="C18" s="491">
        <v>47</v>
      </c>
      <c r="D18" s="491">
        <v>93</v>
      </c>
      <c r="E18" s="487">
        <f t="shared" si="0"/>
        <v>210</v>
      </c>
      <c r="F18" s="482">
        <v>82</v>
      </c>
      <c r="G18" s="482">
        <v>61</v>
      </c>
      <c r="H18" s="482">
        <v>59</v>
      </c>
      <c r="I18" s="487">
        <f t="shared" si="1"/>
        <v>202</v>
      </c>
      <c r="J18" s="482">
        <v>59</v>
      </c>
      <c r="K18" s="482">
        <v>106</v>
      </c>
      <c r="L18" s="482">
        <v>118</v>
      </c>
      <c r="M18" s="487">
        <f t="shared" si="2"/>
        <v>283</v>
      </c>
      <c r="N18" s="482">
        <v>97</v>
      </c>
      <c r="O18" s="482">
        <v>72</v>
      </c>
      <c r="Q18" s="482">
        <v>81</v>
      </c>
      <c r="R18" s="487">
        <f t="shared" si="3"/>
        <v>153</v>
      </c>
      <c r="S18" s="483">
        <f t="shared" si="4"/>
        <v>848</v>
      </c>
    </row>
    <row r="19" spans="1:19" x14ac:dyDescent="0.2">
      <c r="A19" s="212" t="s">
        <v>577</v>
      </c>
      <c r="B19" s="489">
        <v>42</v>
      </c>
      <c r="C19" s="491">
        <v>29</v>
      </c>
      <c r="D19" s="491">
        <v>38</v>
      </c>
      <c r="E19" s="487">
        <f t="shared" si="0"/>
        <v>109</v>
      </c>
      <c r="F19" s="482">
        <v>61</v>
      </c>
      <c r="G19" s="482">
        <v>52</v>
      </c>
      <c r="H19" s="482">
        <v>42</v>
      </c>
      <c r="I19" s="487">
        <f t="shared" si="1"/>
        <v>155</v>
      </c>
      <c r="J19" s="482">
        <v>44</v>
      </c>
      <c r="K19" s="482">
        <v>52</v>
      </c>
      <c r="L19" s="482">
        <v>47</v>
      </c>
      <c r="M19" s="487">
        <f t="shared" si="2"/>
        <v>143</v>
      </c>
      <c r="N19" s="482">
        <v>46</v>
      </c>
      <c r="O19" s="482">
        <v>52</v>
      </c>
      <c r="Q19" s="482">
        <v>41</v>
      </c>
      <c r="R19" s="487">
        <f t="shared" si="3"/>
        <v>93</v>
      </c>
      <c r="S19" s="483">
        <f t="shared" si="4"/>
        <v>500</v>
      </c>
    </row>
    <row r="20" spans="1:19" x14ac:dyDescent="0.2">
      <c r="A20" s="212" t="s">
        <v>578</v>
      </c>
      <c r="B20" s="489">
        <v>22</v>
      </c>
      <c r="C20" s="491">
        <v>14</v>
      </c>
      <c r="D20" s="491">
        <v>31</v>
      </c>
      <c r="E20" s="487">
        <f t="shared" si="0"/>
        <v>67</v>
      </c>
      <c r="F20" s="482">
        <v>22</v>
      </c>
      <c r="G20" s="482">
        <v>22</v>
      </c>
      <c r="H20" s="482">
        <v>24</v>
      </c>
      <c r="I20" s="487">
        <f t="shared" si="1"/>
        <v>68</v>
      </c>
      <c r="J20" s="482">
        <v>23</v>
      </c>
      <c r="K20" s="482">
        <v>26</v>
      </c>
      <c r="L20" s="482">
        <v>21</v>
      </c>
      <c r="M20" s="487">
        <f t="shared" si="2"/>
        <v>70</v>
      </c>
      <c r="N20" s="482">
        <v>28</v>
      </c>
      <c r="O20" s="482">
        <v>22</v>
      </c>
      <c r="Q20" s="482">
        <v>31</v>
      </c>
      <c r="R20" s="487">
        <f t="shared" si="3"/>
        <v>53</v>
      </c>
      <c r="S20" s="483">
        <f t="shared" si="4"/>
        <v>258</v>
      </c>
    </row>
    <row r="21" spans="1:19" x14ac:dyDescent="0.2">
      <c r="A21" s="213" t="s">
        <v>618</v>
      </c>
      <c r="B21" s="493">
        <f>+B22+B23+B24+B25</f>
        <v>586</v>
      </c>
      <c r="C21" s="493">
        <f>+C22+C23+C24+C25</f>
        <v>516</v>
      </c>
      <c r="D21" s="493">
        <f>+D22+D23+D24+D25</f>
        <v>624</v>
      </c>
      <c r="E21" s="487">
        <f t="shared" si="0"/>
        <v>1726</v>
      </c>
      <c r="F21" s="484">
        <f>+F22+F23+F24+F25</f>
        <v>696</v>
      </c>
      <c r="G21" s="484">
        <f>+G22+G23+G24+G25</f>
        <v>638</v>
      </c>
      <c r="H21" s="484">
        <f>+H22+H23+H24+H25</f>
        <v>705</v>
      </c>
      <c r="I21" s="487">
        <f t="shared" si="1"/>
        <v>2039</v>
      </c>
      <c r="J21" s="484">
        <v>738</v>
      </c>
      <c r="K21" s="484">
        <v>697</v>
      </c>
      <c r="L21" s="484">
        <v>695</v>
      </c>
      <c r="M21" s="487">
        <f t="shared" si="2"/>
        <v>2130</v>
      </c>
      <c r="N21" s="484">
        <v>739</v>
      </c>
      <c r="O21" s="484">
        <f>+O22+O23+O24+O25</f>
        <v>713</v>
      </c>
      <c r="Q21" s="484">
        <f>+Q22+Q23+Q24+Q25</f>
        <v>643</v>
      </c>
      <c r="R21" s="487">
        <f t="shared" si="3"/>
        <v>1356</v>
      </c>
      <c r="S21" s="485">
        <f t="shared" si="4"/>
        <v>7251</v>
      </c>
    </row>
    <row r="22" spans="1:19" x14ac:dyDescent="0.2">
      <c r="A22" s="212" t="s">
        <v>619</v>
      </c>
      <c r="B22" s="489">
        <v>130</v>
      </c>
      <c r="C22" s="491">
        <v>112</v>
      </c>
      <c r="D22" s="491">
        <v>146</v>
      </c>
      <c r="E22" s="487">
        <f t="shared" si="0"/>
        <v>388</v>
      </c>
      <c r="F22" s="482">
        <v>150</v>
      </c>
      <c r="G22" s="482">
        <v>164</v>
      </c>
      <c r="H22" s="482">
        <v>174</v>
      </c>
      <c r="I22" s="487">
        <f t="shared" si="1"/>
        <v>488</v>
      </c>
      <c r="J22" s="482">
        <v>152</v>
      </c>
      <c r="K22" s="482">
        <v>155</v>
      </c>
      <c r="L22" s="482">
        <v>144</v>
      </c>
      <c r="M22" s="487">
        <f t="shared" si="2"/>
        <v>451</v>
      </c>
      <c r="N22" s="482">
        <v>146</v>
      </c>
      <c r="O22" s="482">
        <v>161</v>
      </c>
      <c r="Q22" s="482">
        <v>149</v>
      </c>
      <c r="R22" s="487">
        <f t="shared" si="3"/>
        <v>310</v>
      </c>
      <c r="S22" s="483">
        <f t="shared" si="4"/>
        <v>1637</v>
      </c>
    </row>
    <row r="23" spans="1:19" x14ac:dyDescent="0.2">
      <c r="A23" s="212" t="s">
        <v>620</v>
      </c>
      <c r="B23" s="489">
        <v>219</v>
      </c>
      <c r="C23" s="491">
        <v>214</v>
      </c>
      <c r="D23" s="491">
        <v>244</v>
      </c>
      <c r="E23" s="487">
        <f t="shared" si="0"/>
        <v>677</v>
      </c>
      <c r="F23" s="482">
        <v>235</v>
      </c>
      <c r="G23" s="482">
        <v>246</v>
      </c>
      <c r="H23" s="482">
        <v>267</v>
      </c>
      <c r="I23" s="487">
        <f t="shared" si="1"/>
        <v>748</v>
      </c>
      <c r="J23" s="482">
        <v>263</v>
      </c>
      <c r="K23" s="482">
        <v>252</v>
      </c>
      <c r="L23" s="482">
        <v>261</v>
      </c>
      <c r="M23" s="487">
        <f t="shared" si="2"/>
        <v>776</v>
      </c>
      <c r="N23" s="482">
        <v>250</v>
      </c>
      <c r="O23" s="482">
        <v>244</v>
      </c>
      <c r="Q23" s="482">
        <v>210</v>
      </c>
      <c r="R23" s="487">
        <f t="shared" si="3"/>
        <v>454</v>
      </c>
      <c r="S23" s="483">
        <f t="shared" si="4"/>
        <v>2655</v>
      </c>
    </row>
    <row r="24" spans="1:19" ht="21" x14ac:dyDescent="0.2">
      <c r="A24" s="212" t="s">
        <v>621</v>
      </c>
      <c r="B24" s="489">
        <v>232</v>
      </c>
      <c r="C24" s="491">
        <v>180</v>
      </c>
      <c r="D24" s="491">
        <v>228</v>
      </c>
      <c r="E24" s="487">
        <f t="shared" si="0"/>
        <v>640</v>
      </c>
      <c r="F24" s="482">
        <v>303</v>
      </c>
      <c r="G24" s="482">
        <v>223</v>
      </c>
      <c r="H24" s="482">
        <v>260</v>
      </c>
      <c r="I24" s="487">
        <f t="shared" si="1"/>
        <v>786</v>
      </c>
      <c r="J24" s="482">
        <v>295</v>
      </c>
      <c r="K24" s="482">
        <v>304</v>
      </c>
      <c r="L24" s="482">
        <v>289</v>
      </c>
      <c r="M24" s="487">
        <f t="shared" si="2"/>
        <v>888</v>
      </c>
      <c r="N24" s="482">
        <v>338</v>
      </c>
      <c r="O24" s="482">
        <v>301</v>
      </c>
      <c r="Q24" s="482">
        <v>278</v>
      </c>
      <c r="R24" s="487">
        <f t="shared" si="3"/>
        <v>579</v>
      </c>
      <c r="S24" s="483">
        <f t="shared" si="4"/>
        <v>2893</v>
      </c>
    </row>
    <row r="25" spans="1:19" x14ac:dyDescent="0.2">
      <c r="A25" s="212" t="s">
        <v>622</v>
      </c>
      <c r="B25" s="489">
        <v>5</v>
      </c>
      <c r="C25" s="491">
        <v>10</v>
      </c>
      <c r="D25" s="491">
        <v>6</v>
      </c>
      <c r="E25" s="487">
        <f t="shared" si="0"/>
        <v>21</v>
      </c>
      <c r="F25" s="482">
        <v>8</v>
      </c>
      <c r="G25" s="482">
        <v>5</v>
      </c>
      <c r="H25" s="482">
        <v>4</v>
      </c>
      <c r="I25" s="487">
        <f t="shared" si="1"/>
        <v>17</v>
      </c>
      <c r="J25" s="482">
        <v>3</v>
      </c>
      <c r="K25" s="482">
        <v>6</v>
      </c>
      <c r="L25" s="482">
        <v>8</v>
      </c>
      <c r="M25" s="487">
        <f t="shared" si="2"/>
        <v>17</v>
      </c>
      <c r="N25" s="482">
        <v>5</v>
      </c>
      <c r="O25" s="482">
        <v>7</v>
      </c>
      <c r="Q25" s="482">
        <v>6</v>
      </c>
      <c r="R25" s="487">
        <f t="shared" si="3"/>
        <v>13</v>
      </c>
      <c r="S25" s="483">
        <f t="shared" si="4"/>
        <v>68</v>
      </c>
    </row>
    <row r="26" spans="1:19" x14ac:dyDescent="0.2">
      <c r="A26" s="212" t="s">
        <v>623</v>
      </c>
      <c r="B26" s="489">
        <v>0</v>
      </c>
      <c r="C26" s="491">
        <v>0</v>
      </c>
      <c r="D26" s="491">
        <v>0</v>
      </c>
      <c r="E26" s="487">
        <f t="shared" si="0"/>
        <v>0</v>
      </c>
      <c r="F26" s="482">
        <v>0</v>
      </c>
      <c r="G26" s="482">
        <v>0</v>
      </c>
      <c r="H26" s="482">
        <v>0</v>
      </c>
      <c r="I26" s="487">
        <f t="shared" si="1"/>
        <v>0</v>
      </c>
      <c r="J26" s="482">
        <v>0</v>
      </c>
      <c r="K26" s="482">
        <v>0</v>
      </c>
      <c r="L26" s="482">
        <v>0</v>
      </c>
      <c r="M26" s="487">
        <f t="shared" si="2"/>
        <v>0</v>
      </c>
      <c r="N26" s="482">
        <v>0</v>
      </c>
      <c r="O26" s="482">
        <v>0</v>
      </c>
      <c r="Q26" s="482"/>
      <c r="R26" s="487">
        <f t="shared" si="3"/>
        <v>0</v>
      </c>
      <c r="S26" s="483">
        <f t="shared" si="4"/>
        <v>0</v>
      </c>
    </row>
    <row r="27" spans="1:19" x14ac:dyDescent="0.2">
      <c r="A27" s="212" t="s">
        <v>624</v>
      </c>
      <c r="B27" s="489">
        <v>25</v>
      </c>
      <c r="C27" s="491">
        <v>20</v>
      </c>
      <c r="D27" s="491">
        <v>22</v>
      </c>
      <c r="E27" s="487">
        <f t="shared" si="0"/>
        <v>67</v>
      </c>
      <c r="F27" s="482">
        <v>41</v>
      </c>
      <c r="G27" s="482">
        <v>57</v>
      </c>
      <c r="H27" s="482">
        <v>68</v>
      </c>
      <c r="I27" s="487">
        <f t="shared" si="1"/>
        <v>166</v>
      </c>
      <c r="J27" s="482">
        <v>63</v>
      </c>
      <c r="K27" s="482">
        <v>56</v>
      </c>
      <c r="L27" s="482">
        <v>71</v>
      </c>
      <c r="M27" s="487">
        <f t="shared" si="2"/>
        <v>190</v>
      </c>
      <c r="N27" s="482">
        <v>70</v>
      </c>
      <c r="O27" s="482">
        <v>78</v>
      </c>
      <c r="Q27" s="482">
        <v>73</v>
      </c>
      <c r="R27" s="487">
        <f t="shared" si="3"/>
        <v>151</v>
      </c>
      <c r="S27" s="483">
        <f t="shared" si="4"/>
        <v>574</v>
      </c>
    </row>
    <row r="28" spans="1:19" x14ac:dyDescent="0.2">
      <c r="A28" s="212" t="s">
        <v>625</v>
      </c>
      <c r="B28" s="489">
        <v>22</v>
      </c>
      <c r="C28" s="491">
        <v>12</v>
      </c>
      <c r="D28" s="491">
        <v>20</v>
      </c>
      <c r="E28" s="487">
        <f t="shared" si="0"/>
        <v>54</v>
      </c>
      <c r="F28" s="482">
        <v>21</v>
      </c>
      <c r="G28" s="482">
        <v>20</v>
      </c>
      <c r="H28" s="482">
        <v>30</v>
      </c>
      <c r="I28" s="487">
        <f t="shared" si="1"/>
        <v>71</v>
      </c>
      <c r="J28" s="482">
        <v>27</v>
      </c>
      <c r="K28" s="482">
        <v>18</v>
      </c>
      <c r="L28" s="482">
        <v>19</v>
      </c>
      <c r="M28" s="487">
        <f t="shared" si="2"/>
        <v>64</v>
      </c>
      <c r="N28" s="482">
        <v>28</v>
      </c>
      <c r="O28" s="482">
        <v>22</v>
      </c>
      <c r="Q28" s="482">
        <v>20</v>
      </c>
      <c r="R28" s="487">
        <f t="shared" si="3"/>
        <v>42</v>
      </c>
      <c r="S28" s="483">
        <f t="shared" si="4"/>
        <v>231</v>
      </c>
    </row>
    <row r="29" spans="1:19" x14ac:dyDescent="0.2">
      <c r="A29" s="213" t="s">
        <v>579</v>
      </c>
      <c r="B29" s="493">
        <f>+B30+B31+B32+B33</f>
        <v>1686</v>
      </c>
      <c r="C29" s="493">
        <f>+C30+C31+C32+C33</f>
        <v>1501</v>
      </c>
      <c r="D29" s="493">
        <f>+D30+D31+D32+D33</f>
        <v>1651</v>
      </c>
      <c r="E29" s="487">
        <f t="shared" si="0"/>
        <v>4838</v>
      </c>
      <c r="F29" s="484">
        <f>+F30+F31+F32+F33</f>
        <v>1882</v>
      </c>
      <c r="G29" s="484">
        <f>+G30+G31+G32+G33</f>
        <v>1602</v>
      </c>
      <c r="H29" s="484">
        <f>+H30+H31+H32+H33</f>
        <v>1969</v>
      </c>
      <c r="I29" s="487">
        <f t="shared" si="1"/>
        <v>5453</v>
      </c>
      <c r="J29" s="484">
        <v>2011</v>
      </c>
      <c r="K29" s="484">
        <v>2043</v>
      </c>
      <c r="L29" s="484">
        <v>1805</v>
      </c>
      <c r="M29" s="487">
        <f t="shared" si="2"/>
        <v>5859</v>
      </c>
      <c r="N29" s="484">
        <v>1876</v>
      </c>
      <c r="O29" s="484">
        <f>+O30+O31+O32+O33</f>
        <v>1781</v>
      </c>
      <c r="Q29" s="484">
        <f>+Q30+Q31+Q32+Q33</f>
        <v>1626</v>
      </c>
      <c r="R29" s="487">
        <f t="shared" si="3"/>
        <v>3407</v>
      </c>
      <c r="S29" s="485">
        <f t="shared" si="4"/>
        <v>19557</v>
      </c>
    </row>
    <row r="30" spans="1:19" x14ac:dyDescent="0.2">
      <c r="A30" s="212" t="s">
        <v>626</v>
      </c>
      <c r="B30" s="489">
        <v>277</v>
      </c>
      <c r="C30" s="491">
        <v>172</v>
      </c>
      <c r="D30" s="491">
        <v>290</v>
      </c>
      <c r="E30" s="487">
        <f t="shared" si="0"/>
        <v>739</v>
      </c>
      <c r="F30" s="482">
        <v>232</v>
      </c>
      <c r="G30" s="482">
        <v>240</v>
      </c>
      <c r="H30" s="482">
        <v>218</v>
      </c>
      <c r="I30" s="487">
        <f t="shared" si="1"/>
        <v>690</v>
      </c>
      <c r="J30" s="482">
        <v>204</v>
      </c>
      <c r="K30" s="482">
        <v>276</v>
      </c>
      <c r="L30" s="482">
        <v>304</v>
      </c>
      <c r="M30" s="487">
        <f t="shared" si="2"/>
        <v>784</v>
      </c>
      <c r="N30" s="482">
        <v>268</v>
      </c>
      <c r="O30" s="482">
        <v>259</v>
      </c>
      <c r="Q30" s="482">
        <v>223</v>
      </c>
      <c r="R30" s="487">
        <f t="shared" si="3"/>
        <v>482</v>
      </c>
      <c r="S30" s="483">
        <f t="shared" si="4"/>
        <v>2695</v>
      </c>
    </row>
    <row r="31" spans="1:19" ht="21" x14ac:dyDescent="0.2">
      <c r="A31" s="212" t="s">
        <v>627</v>
      </c>
      <c r="B31" s="489">
        <v>467</v>
      </c>
      <c r="C31" s="491">
        <v>492</v>
      </c>
      <c r="D31" s="491">
        <v>491</v>
      </c>
      <c r="E31" s="487">
        <f t="shared" si="0"/>
        <v>1450</v>
      </c>
      <c r="F31" s="482">
        <v>522</v>
      </c>
      <c r="G31" s="482">
        <v>501</v>
      </c>
      <c r="H31" s="482">
        <v>729</v>
      </c>
      <c r="I31" s="487">
        <f t="shared" si="1"/>
        <v>1752</v>
      </c>
      <c r="J31" s="482">
        <v>751</v>
      </c>
      <c r="K31" s="482">
        <v>602</v>
      </c>
      <c r="L31" s="482">
        <v>539</v>
      </c>
      <c r="M31" s="487">
        <f t="shared" si="2"/>
        <v>1892</v>
      </c>
      <c r="N31" s="482">
        <v>498</v>
      </c>
      <c r="O31" s="482">
        <v>502</v>
      </c>
      <c r="Q31" s="482">
        <v>409</v>
      </c>
      <c r="R31" s="487">
        <f t="shared" si="3"/>
        <v>911</v>
      </c>
      <c r="S31" s="483">
        <f t="shared" si="4"/>
        <v>6005</v>
      </c>
    </row>
    <row r="32" spans="1:19" ht="21" x14ac:dyDescent="0.2">
      <c r="A32" s="212" t="s">
        <v>628</v>
      </c>
      <c r="B32" s="489">
        <v>927</v>
      </c>
      <c r="C32" s="491">
        <v>804</v>
      </c>
      <c r="D32" s="491">
        <v>850</v>
      </c>
      <c r="E32" s="487">
        <f t="shared" si="0"/>
        <v>2581</v>
      </c>
      <c r="F32" s="482">
        <v>1109</v>
      </c>
      <c r="G32" s="482">
        <v>837</v>
      </c>
      <c r="H32" s="482">
        <v>1001</v>
      </c>
      <c r="I32" s="487">
        <f t="shared" si="1"/>
        <v>2947</v>
      </c>
      <c r="J32" s="482">
        <v>1044</v>
      </c>
      <c r="K32" s="482">
        <v>1143</v>
      </c>
      <c r="L32" s="482">
        <v>937</v>
      </c>
      <c r="M32" s="487">
        <f t="shared" si="2"/>
        <v>3124</v>
      </c>
      <c r="N32" s="482">
        <v>1081</v>
      </c>
      <c r="O32" s="482">
        <v>992</v>
      </c>
      <c r="Q32" s="482">
        <v>980</v>
      </c>
      <c r="R32" s="487">
        <f t="shared" si="3"/>
        <v>1972</v>
      </c>
      <c r="S32" s="483">
        <f t="shared" si="4"/>
        <v>10624</v>
      </c>
    </row>
    <row r="33" spans="1:19" x14ac:dyDescent="0.2">
      <c r="A33" s="212" t="s">
        <v>629</v>
      </c>
      <c r="B33" s="489">
        <v>15</v>
      </c>
      <c r="C33" s="491">
        <v>33</v>
      </c>
      <c r="D33" s="491">
        <v>20</v>
      </c>
      <c r="E33" s="487">
        <f t="shared" si="0"/>
        <v>68</v>
      </c>
      <c r="F33" s="482">
        <v>19</v>
      </c>
      <c r="G33" s="482">
        <v>24</v>
      </c>
      <c r="H33" s="482">
        <v>21</v>
      </c>
      <c r="I33" s="487">
        <f t="shared" si="1"/>
        <v>64</v>
      </c>
      <c r="J33" s="482">
        <v>12</v>
      </c>
      <c r="K33" s="482">
        <v>22</v>
      </c>
      <c r="L33" s="482">
        <v>25</v>
      </c>
      <c r="M33" s="487">
        <f t="shared" si="2"/>
        <v>59</v>
      </c>
      <c r="N33" s="482">
        <v>29</v>
      </c>
      <c r="O33" s="482">
        <v>28</v>
      </c>
      <c r="Q33" s="482">
        <v>14</v>
      </c>
      <c r="R33" s="487">
        <f t="shared" si="3"/>
        <v>42</v>
      </c>
      <c r="S33" s="483">
        <f t="shared" si="4"/>
        <v>233</v>
      </c>
    </row>
    <row r="34" spans="1:19" x14ac:dyDescent="0.2">
      <c r="A34" s="212" t="s">
        <v>630</v>
      </c>
      <c r="B34" s="489">
        <v>65</v>
      </c>
      <c r="C34" s="491">
        <v>58</v>
      </c>
      <c r="D34" s="491">
        <v>94</v>
      </c>
      <c r="E34" s="487">
        <f t="shared" si="0"/>
        <v>217</v>
      </c>
      <c r="F34" s="482">
        <v>113</v>
      </c>
      <c r="G34" s="482">
        <v>147</v>
      </c>
      <c r="H34" s="482">
        <v>148</v>
      </c>
      <c r="I34" s="487">
        <f t="shared" si="1"/>
        <v>408</v>
      </c>
      <c r="J34" s="482">
        <v>165</v>
      </c>
      <c r="K34" s="482">
        <v>177</v>
      </c>
      <c r="L34" s="482">
        <v>205</v>
      </c>
      <c r="M34" s="487">
        <f t="shared" si="2"/>
        <v>547</v>
      </c>
      <c r="N34" s="482">
        <v>207</v>
      </c>
      <c r="O34" s="482">
        <v>233</v>
      </c>
      <c r="Q34" s="482">
        <v>213</v>
      </c>
      <c r="R34" s="487">
        <f t="shared" si="3"/>
        <v>446</v>
      </c>
      <c r="S34" s="483">
        <f t="shared" si="4"/>
        <v>1618</v>
      </c>
    </row>
    <row r="35" spans="1:19" x14ac:dyDescent="0.2">
      <c r="A35" s="212" t="s">
        <v>581</v>
      </c>
      <c r="B35" s="489">
        <v>114</v>
      </c>
      <c r="C35" s="491">
        <v>225</v>
      </c>
      <c r="D35" s="491">
        <v>92</v>
      </c>
      <c r="E35" s="487">
        <f t="shared" si="0"/>
        <v>431</v>
      </c>
      <c r="F35" s="482">
        <v>92</v>
      </c>
      <c r="G35" s="482">
        <v>120</v>
      </c>
      <c r="H35" s="482">
        <v>117</v>
      </c>
      <c r="I35" s="487">
        <f t="shared" si="1"/>
        <v>329</v>
      </c>
      <c r="J35" s="482">
        <v>110</v>
      </c>
      <c r="K35" s="482">
        <v>100</v>
      </c>
      <c r="L35" s="482">
        <v>73</v>
      </c>
      <c r="M35" s="487">
        <f t="shared" si="2"/>
        <v>283</v>
      </c>
      <c r="N35" s="482">
        <v>127</v>
      </c>
      <c r="O35" s="482">
        <v>80</v>
      </c>
      <c r="Q35" s="482">
        <v>129</v>
      </c>
      <c r="R35" s="487">
        <f t="shared" si="3"/>
        <v>209</v>
      </c>
      <c r="S35" s="483">
        <f t="shared" si="4"/>
        <v>1252</v>
      </c>
    </row>
    <row r="36" spans="1:19" x14ac:dyDescent="0.2">
      <c r="A36" s="212" t="s">
        <v>631</v>
      </c>
      <c r="B36" s="491">
        <v>1686</v>
      </c>
      <c r="C36" s="491">
        <v>1501</v>
      </c>
      <c r="D36" s="491">
        <v>1651</v>
      </c>
      <c r="E36" s="487">
        <f t="shared" si="0"/>
        <v>4838</v>
      </c>
      <c r="F36" s="482">
        <v>1882</v>
      </c>
      <c r="G36" s="482">
        <v>1602</v>
      </c>
      <c r="H36" s="482">
        <v>1969</v>
      </c>
      <c r="I36" s="487">
        <f t="shared" si="1"/>
        <v>5453</v>
      </c>
      <c r="J36" s="482">
        <v>2011</v>
      </c>
      <c r="K36" s="482">
        <v>2043</v>
      </c>
      <c r="L36" s="482">
        <v>1815</v>
      </c>
      <c r="M36" s="487">
        <f t="shared" si="2"/>
        <v>5869</v>
      </c>
      <c r="N36" s="482">
        <v>1876</v>
      </c>
      <c r="O36" s="482">
        <v>1781</v>
      </c>
      <c r="Q36" s="482">
        <v>1626</v>
      </c>
      <c r="R36" s="487">
        <f t="shared" si="3"/>
        <v>3407</v>
      </c>
      <c r="S36" s="483">
        <f t="shared" si="4"/>
        <v>19567</v>
      </c>
    </row>
    <row r="37" spans="1:19" x14ac:dyDescent="0.2">
      <c r="A37" s="212" t="s">
        <v>632</v>
      </c>
      <c r="B37" s="491">
        <v>1798</v>
      </c>
      <c r="C37" s="491">
        <v>1624</v>
      </c>
      <c r="D37" s="491">
        <v>1798</v>
      </c>
      <c r="E37" s="487">
        <f t="shared" si="0"/>
        <v>5220</v>
      </c>
      <c r="F37" s="482">
        <v>1740</v>
      </c>
      <c r="G37" s="482">
        <v>1798</v>
      </c>
      <c r="H37" s="482">
        <v>1740</v>
      </c>
      <c r="I37" s="487">
        <f t="shared" si="1"/>
        <v>5278</v>
      </c>
      <c r="J37" s="482">
        <v>1798</v>
      </c>
      <c r="K37" s="482">
        <v>1798</v>
      </c>
      <c r="L37" s="482">
        <v>1740</v>
      </c>
      <c r="M37" s="487">
        <f t="shared" si="2"/>
        <v>5336</v>
      </c>
      <c r="N37" s="482">
        <v>1798</v>
      </c>
      <c r="O37" s="482">
        <v>1770</v>
      </c>
      <c r="Q37" s="482">
        <v>1829</v>
      </c>
      <c r="R37" s="487">
        <f t="shared" si="3"/>
        <v>3599</v>
      </c>
      <c r="S37" s="483">
        <f t="shared" si="4"/>
        <v>19433</v>
      </c>
    </row>
    <row r="38" spans="1:19" x14ac:dyDescent="0.2">
      <c r="A38" s="213" t="s">
        <v>633</v>
      </c>
      <c r="B38" s="493">
        <f>+B39+B40+B41+B42</f>
        <v>311</v>
      </c>
      <c r="C38" s="493">
        <f>+C39+C40+C41+C42</f>
        <v>357</v>
      </c>
      <c r="D38" s="493">
        <v>244</v>
      </c>
      <c r="E38" s="487">
        <f t="shared" si="0"/>
        <v>912</v>
      </c>
      <c r="F38" s="484">
        <v>237</v>
      </c>
      <c r="G38" s="484">
        <f t="shared" ref="G38:Q38" si="5">+G39+G40+G41+G42</f>
        <v>247</v>
      </c>
      <c r="H38" s="484">
        <f t="shared" si="5"/>
        <v>287</v>
      </c>
      <c r="I38" s="487">
        <f t="shared" si="1"/>
        <v>771</v>
      </c>
      <c r="J38" s="484">
        <f t="shared" si="5"/>
        <v>328</v>
      </c>
      <c r="K38" s="484">
        <f t="shared" si="5"/>
        <v>328</v>
      </c>
      <c r="L38" s="484">
        <v>353</v>
      </c>
      <c r="M38" s="487">
        <f t="shared" si="2"/>
        <v>1009</v>
      </c>
      <c r="N38" s="484">
        <v>360</v>
      </c>
      <c r="O38" s="484">
        <v>402</v>
      </c>
      <c r="Q38" s="484">
        <f t="shared" si="5"/>
        <v>396</v>
      </c>
      <c r="R38" s="487">
        <f t="shared" si="3"/>
        <v>798</v>
      </c>
      <c r="S38" s="485">
        <f t="shared" si="4"/>
        <v>3490</v>
      </c>
    </row>
    <row r="39" spans="1:19" x14ac:dyDescent="0.2">
      <c r="A39" s="212" t="s">
        <v>634</v>
      </c>
      <c r="B39" s="491">
        <v>111</v>
      </c>
      <c r="C39" s="491">
        <v>99</v>
      </c>
      <c r="D39" s="491">
        <v>99</v>
      </c>
      <c r="E39" s="487">
        <f t="shared" si="0"/>
        <v>309</v>
      </c>
      <c r="F39" s="482">
        <v>105</v>
      </c>
      <c r="G39" s="482">
        <v>111</v>
      </c>
      <c r="H39" s="482">
        <v>103</v>
      </c>
      <c r="I39" s="487">
        <f t="shared" si="1"/>
        <v>319</v>
      </c>
      <c r="J39" s="482">
        <v>107</v>
      </c>
      <c r="K39" s="482">
        <v>138</v>
      </c>
      <c r="L39" s="482">
        <v>110</v>
      </c>
      <c r="M39" s="487">
        <f t="shared" si="2"/>
        <v>355</v>
      </c>
      <c r="N39" s="482">
        <v>114</v>
      </c>
      <c r="O39" s="482">
        <v>123</v>
      </c>
      <c r="Q39" s="482">
        <v>116</v>
      </c>
      <c r="R39" s="487">
        <f t="shared" si="3"/>
        <v>239</v>
      </c>
      <c r="S39" s="483">
        <f t="shared" si="4"/>
        <v>1222</v>
      </c>
    </row>
    <row r="40" spans="1:19" x14ac:dyDescent="0.2">
      <c r="A40" s="212" t="s">
        <v>635</v>
      </c>
      <c r="B40" s="491">
        <v>155</v>
      </c>
      <c r="C40" s="491">
        <v>192</v>
      </c>
      <c r="D40" s="491">
        <v>108</v>
      </c>
      <c r="E40" s="487">
        <f t="shared" si="0"/>
        <v>455</v>
      </c>
      <c r="F40" s="482">
        <v>78</v>
      </c>
      <c r="G40" s="482">
        <v>79</v>
      </c>
      <c r="H40" s="482">
        <v>123</v>
      </c>
      <c r="I40" s="487">
        <f t="shared" si="1"/>
        <v>280</v>
      </c>
      <c r="J40" s="482">
        <v>157</v>
      </c>
      <c r="K40" s="482">
        <v>135</v>
      </c>
      <c r="L40" s="482">
        <v>157</v>
      </c>
      <c r="M40" s="487">
        <f t="shared" si="2"/>
        <v>449</v>
      </c>
      <c r="N40" s="482">
        <v>118</v>
      </c>
      <c r="O40" s="482">
        <v>177</v>
      </c>
      <c r="Q40" s="482">
        <v>217</v>
      </c>
      <c r="R40" s="487">
        <f t="shared" si="3"/>
        <v>394</v>
      </c>
      <c r="S40" s="483">
        <f t="shared" si="4"/>
        <v>1578</v>
      </c>
    </row>
    <row r="41" spans="1:19" x14ac:dyDescent="0.2">
      <c r="A41" s="212" t="s">
        <v>584</v>
      </c>
      <c r="B41" s="491">
        <v>40</v>
      </c>
      <c r="C41" s="491">
        <v>57</v>
      </c>
      <c r="D41" s="491">
        <v>30</v>
      </c>
      <c r="E41" s="487">
        <f t="shared" si="0"/>
        <v>127</v>
      </c>
      <c r="F41" s="482">
        <v>47</v>
      </c>
      <c r="G41" s="482">
        <v>51</v>
      </c>
      <c r="H41" s="482">
        <v>38</v>
      </c>
      <c r="I41" s="487">
        <f t="shared" si="1"/>
        <v>136</v>
      </c>
      <c r="J41" s="482">
        <v>49</v>
      </c>
      <c r="K41" s="482">
        <v>31</v>
      </c>
      <c r="L41" s="482">
        <v>67</v>
      </c>
      <c r="M41" s="487">
        <f t="shared" si="2"/>
        <v>147</v>
      </c>
      <c r="N41" s="482">
        <v>69</v>
      </c>
      <c r="O41" s="482">
        <v>82</v>
      </c>
      <c r="Q41" s="482">
        <v>49</v>
      </c>
      <c r="R41" s="487">
        <f t="shared" si="3"/>
        <v>131</v>
      </c>
      <c r="S41" s="483">
        <f t="shared" si="4"/>
        <v>541</v>
      </c>
    </row>
    <row r="42" spans="1:19" x14ac:dyDescent="0.2">
      <c r="A42" s="212" t="s">
        <v>585</v>
      </c>
      <c r="B42" s="491">
        <v>5</v>
      </c>
      <c r="C42" s="491">
        <v>9</v>
      </c>
      <c r="D42" s="491">
        <v>7</v>
      </c>
      <c r="E42" s="487">
        <f t="shared" si="0"/>
        <v>21</v>
      </c>
      <c r="F42" s="482">
        <v>7</v>
      </c>
      <c r="G42" s="482">
        <v>6</v>
      </c>
      <c r="H42" s="482">
        <v>23</v>
      </c>
      <c r="I42" s="487">
        <f t="shared" si="1"/>
        <v>36</v>
      </c>
      <c r="J42" s="482">
        <v>15</v>
      </c>
      <c r="K42" s="482">
        <v>24</v>
      </c>
      <c r="L42" s="482">
        <v>18</v>
      </c>
      <c r="M42" s="487">
        <f t="shared" si="2"/>
        <v>57</v>
      </c>
      <c r="N42" s="482">
        <v>33</v>
      </c>
      <c r="O42" s="482">
        <v>20</v>
      </c>
      <c r="Q42" s="482">
        <v>14</v>
      </c>
      <c r="R42" s="487">
        <f t="shared" si="3"/>
        <v>34</v>
      </c>
      <c r="S42" s="483">
        <f t="shared" si="4"/>
        <v>148</v>
      </c>
    </row>
    <row r="43" spans="1:19" x14ac:dyDescent="0.2">
      <c r="A43" s="212" t="s">
        <v>586</v>
      </c>
      <c r="B43" s="489">
        <v>17057</v>
      </c>
      <c r="C43" s="491">
        <v>16351</v>
      </c>
      <c r="D43" s="491">
        <v>19509</v>
      </c>
      <c r="E43" s="487">
        <f t="shared" si="0"/>
        <v>52917</v>
      </c>
      <c r="F43" s="482">
        <v>20741</v>
      </c>
      <c r="G43" s="482">
        <v>23075</v>
      </c>
      <c r="H43" s="482">
        <v>22107</v>
      </c>
      <c r="I43" s="487">
        <f t="shared" si="1"/>
        <v>65923</v>
      </c>
      <c r="J43" s="482">
        <v>21577</v>
      </c>
      <c r="K43" s="482">
        <v>22890</v>
      </c>
      <c r="L43" s="482">
        <v>24553</v>
      </c>
      <c r="M43" s="487">
        <f t="shared" si="2"/>
        <v>69020</v>
      </c>
      <c r="N43" s="482">
        <v>24551</v>
      </c>
      <c r="O43" s="482">
        <v>23364</v>
      </c>
      <c r="Q43" s="482">
        <v>22102</v>
      </c>
      <c r="R43" s="487">
        <f t="shared" si="3"/>
        <v>45466</v>
      </c>
      <c r="S43" s="483">
        <f t="shared" si="4"/>
        <v>233326</v>
      </c>
    </row>
    <row r="44" spans="1:19" x14ac:dyDescent="0.2">
      <c r="A44" s="212" t="s">
        <v>587</v>
      </c>
      <c r="B44" s="492">
        <v>3051</v>
      </c>
      <c r="C44" s="491">
        <v>2463</v>
      </c>
      <c r="D44" s="491">
        <v>2748</v>
      </c>
      <c r="E44" s="487">
        <f t="shared" si="0"/>
        <v>8262</v>
      </c>
      <c r="F44" s="482">
        <v>2713</v>
      </c>
      <c r="G44" s="482">
        <v>2548</v>
      </c>
      <c r="H44" s="482">
        <v>2170</v>
      </c>
      <c r="I44" s="487">
        <f t="shared" si="1"/>
        <v>7431</v>
      </c>
      <c r="J44" s="482">
        <v>3145</v>
      </c>
      <c r="K44" s="482">
        <v>3516</v>
      </c>
      <c r="L44" s="482">
        <v>3138</v>
      </c>
      <c r="M44" s="487">
        <f t="shared" si="2"/>
        <v>9799</v>
      </c>
      <c r="N44" s="482">
        <v>3138</v>
      </c>
      <c r="O44" s="482">
        <v>4019</v>
      </c>
      <c r="Q44" s="482">
        <v>4076</v>
      </c>
      <c r="R44" s="487">
        <f t="shared" si="3"/>
        <v>8095</v>
      </c>
      <c r="S44" s="483">
        <f t="shared" si="4"/>
        <v>33587</v>
      </c>
    </row>
    <row r="45" spans="1:19" x14ac:dyDescent="0.2">
      <c r="A45" s="212" t="s">
        <v>636</v>
      </c>
      <c r="B45" s="491">
        <v>348</v>
      </c>
      <c r="C45" s="491">
        <v>322</v>
      </c>
      <c r="D45" s="491">
        <v>366</v>
      </c>
      <c r="E45" s="487">
        <f t="shared" si="0"/>
        <v>1036</v>
      </c>
      <c r="F45" s="482">
        <v>348</v>
      </c>
      <c r="G45" s="482">
        <v>312</v>
      </c>
      <c r="H45" s="482">
        <v>452</v>
      </c>
      <c r="I45" s="487">
        <f t="shared" si="1"/>
        <v>1112</v>
      </c>
      <c r="J45" s="482">
        <v>417</v>
      </c>
      <c r="K45" s="482">
        <v>495</v>
      </c>
      <c r="L45" s="482">
        <v>507</v>
      </c>
      <c r="M45" s="487">
        <f t="shared" si="2"/>
        <v>1419</v>
      </c>
      <c r="N45" s="482">
        <v>507</v>
      </c>
      <c r="O45" s="482">
        <v>324</v>
      </c>
      <c r="Q45" s="482">
        <v>478</v>
      </c>
      <c r="R45" s="487">
        <f t="shared" si="3"/>
        <v>802</v>
      </c>
      <c r="S45" s="483">
        <f t="shared" si="4"/>
        <v>4369</v>
      </c>
    </row>
    <row r="46" spans="1:19" x14ac:dyDescent="0.2">
      <c r="A46" s="212" t="s">
        <v>637</v>
      </c>
      <c r="B46" s="491">
        <v>2134</v>
      </c>
      <c r="C46" s="491">
        <v>2054</v>
      </c>
      <c r="D46" s="491">
        <v>1775</v>
      </c>
      <c r="E46" s="487">
        <f t="shared" si="0"/>
        <v>5963</v>
      </c>
      <c r="F46" s="482">
        <v>1351</v>
      </c>
      <c r="G46" s="482">
        <v>1180</v>
      </c>
      <c r="H46" s="482">
        <v>1492</v>
      </c>
      <c r="I46" s="487">
        <f t="shared" si="1"/>
        <v>4023</v>
      </c>
      <c r="J46" s="482">
        <v>1495</v>
      </c>
      <c r="K46" s="482">
        <v>1599</v>
      </c>
      <c r="L46" s="482">
        <v>1625</v>
      </c>
      <c r="M46" s="487">
        <f t="shared" si="2"/>
        <v>4719</v>
      </c>
      <c r="N46" s="482">
        <v>1601</v>
      </c>
      <c r="O46" s="482">
        <v>1446</v>
      </c>
      <c r="Q46" s="482">
        <v>1541</v>
      </c>
      <c r="R46" s="487">
        <f t="shared" si="3"/>
        <v>2987</v>
      </c>
      <c r="S46" s="483">
        <f t="shared" si="4"/>
        <v>17692</v>
      </c>
    </row>
    <row r="47" spans="1:19" x14ac:dyDescent="0.2">
      <c r="A47" s="212" t="s">
        <v>638</v>
      </c>
      <c r="B47" s="491">
        <v>187</v>
      </c>
      <c r="C47" s="491">
        <v>41</v>
      </c>
      <c r="D47" s="491">
        <v>133</v>
      </c>
      <c r="E47" s="487">
        <f t="shared" si="0"/>
        <v>361</v>
      </c>
      <c r="F47" s="482">
        <v>126</v>
      </c>
      <c r="G47" s="482">
        <v>215</v>
      </c>
      <c r="H47" s="482">
        <v>250</v>
      </c>
      <c r="I47" s="487">
        <f t="shared" si="1"/>
        <v>591</v>
      </c>
      <c r="J47" s="482">
        <v>105</v>
      </c>
      <c r="K47" s="482">
        <v>4</v>
      </c>
      <c r="L47" s="482"/>
      <c r="M47" s="487">
        <f t="shared" si="2"/>
        <v>109</v>
      </c>
      <c r="N47" s="482">
        <v>0</v>
      </c>
      <c r="O47" s="482">
        <v>0</v>
      </c>
      <c r="Q47" s="482"/>
      <c r="R47" s="487">
        <f t="shared" si="3"/>
        <v>0</v>
      </c>
      <c r="S47" s="483">
        <f t="shared" si="4"/>
        <v>1061</v>
      </c>
    </row>
    <row r="48" spans="1:19" x14ac:dyDescent="0.2">
      <c r="A48" s="212" t="s">
        <v>639</v>
      </c>
      <c r="B48" s="491">
        <v>0</v>
      </c>
      <c r="C48" s="491">
        <v>0</v>
      </c>
      <c r="D48" s="491"/>
      <c r="E48" s="487">
        <f t="shared" si="0"/>
        <v>0</v>
      </c>
      <c r="F48" s="482"/>
      <c r="G48" s="482"/>
      <c r="H48" s="482">
        <v>450</v>
      </c>
      <c r="I48" s="487">
        <f t="shared" si="1"/>
        <v>450</v>
      </c>
      <c r="J48" s="482">
        <v>147</v>
      </c>
      <c r="K48" s="482">
        <v>113</v>
      </c>
      <c r="L48" s="482">
        <v>124</v>
      </c>
      <c r="M48" s="487">
        <f t="shared" si="2"/>
        <v>384</v>
      </c>
      <c r="N48" s="482">
        <v>224</v>
      </c>
      <c r="O48" s="482">
        <v>202</v>
      </c>
      <c r="Q48" s="482">
        <v>8</v>
      </c>
      <c r="R48" s="487">
        <f t="shared" si="3"/>
        <v>210</v>
      </c>
      <c r="S48" s="483">
        <f t="shared" si="4"/>
        <v>1044</v>
      </c>
    </row>
    <row r="49" spans="1:19" x14ac:dyDescent="0.2">
      <c r="A49" s="212" t="s">
        <v>568</v>
      </c>
      <c r="B49" s="491">
        <v>0</v>
      </c>
      <c r="C49" s="491">
        <v>0</v>
      </c>
      <c r="D49" s="491"/>
      <c r="E49" s="487">
        <f t="shared" si="0"/>
        <v>0</v>
      </c>
      <c r="F49" s="482"/>
      <c r="G49" s="482"/>
      <c r="H49" s="482">
        <v>9</v>
      </c>
      <c r="I49" s="487">
        <f t="shared" si="1"/>
        <v>9</v>
      </c>
      <c r="J49" s="482">
        <v>20</v>
      </c>
      <c r="K49" s="482">
        <v>41</v>
      </c>
      <c r="L49" s="482">
        <v>45</v>
      </c>
      <c r="M49" s="487">
        <f t="shared" si="2"/>
        <v>106</v>
      </c>
      <c r="N49" s="482">
        <v>37</v>
      </c>
      <c r="O49" s="482">
        <v>21</v>
      </c>
      <c r="Q49" s="482">
        <v>283</v>
      </c>
      <c r="R49" s="487">
        <f t="shared" si="3"/>
        <v>304</v>
      </c>
      <c r="S49" s="483">
        <f t="shared" si="4"/>
        <v>419</v>
      </c>
    </row>
    <row r="50" spans="1:19" x14ac:dyDescent="0.2"/>
    <row r="51" spans="1:19" x14ac:dyDescent="0.2"/>
  </sheetData>
  <sheetProtection algorithmName="SHA-512" hashValue="mwn+p3o/tQkpsu/PqRgwlFK8Xauo3W7Jp9LJfQorLbzaWuBxIK279YSFdFuoWPCaM38LNwvP7y3tjDZNmxWW1A==" saltValue="QAHzuzBHCUma1pFGxhyfww==" spinCount="100000" sheet="1" objects="1" scenarios="1"/>
  <customSheetViews>
    <customSheetView guid="{9C949C4D-EB11-4549-99F8-6A6E19FEDD35}" scale="90" hiddenRows="1" hiddenColumns="1" topLeftCell="B24">
      <selection activeCell="O45" sqref="O45"/>
      <pageMargins left="0.7" right="0.7" top="0.75" bottom="0.75" header="0.3" footer="0.3"/>
      <pageSetup paperSize="9" orientation="portrait" r:id="rId1"/>
    </customSheetView>
    <customSheetView guid="{B4BD0B13-0F90-4B98-B77F-542E51A48189}" scale="90" hiddenRows="1" hiddenColumns="1" topLeftCell="A10">
      <selection activeCell="N43" sqref="N43"/>
      <pageMargins left="0.7" right="0.7" top="0.75" bottom="0.75" header="0.3" footer="0.3"/>
      <pageSetup paperSize="9" orientation="portrait" r:id="rId2"/>
    </customSheetView>
    <customSheetView guid="{1132D6BB-BD35-469F-BF41-A86B335BD97B}" scale="90" hiddenRows="1" hiddenColumns="1">
      <selection activeCell="A13" sqref="A13"/>
      <pageMargins left="0.7" right="0.7" top="0.75" bottom="0.75" header="0.3" footer="0.3"/>
      <pageSetup paperSize="9" orientation="portrait" r:id="rId3"/>
    </customSheetView>
    <customSheetView guid="{A5C6589E-C55F-4BEC-9ECE-919FCABF52F8}" scale="80" hiddenRows="1" hiddenColumns="1">
      <selection activeCell="O45" sqref="O45"/>
      <pageMargins left="0.7" right="0.7" top="0.75" bottom="0.75" header="0.3" footer="0.3"/>
      <pageSetup paperSize="9" orientation="portrait" r:id="rId4"/>
    </customSheetView>
    <customSheetView guid="{01A85145-F11B-4D07-813B-8A8758CDD710}" scale="85" hiddenRows="1" hiddenColumns="1">
      <pane xSplit="1" topLeftCell="B1" activePane="topRight" state="frozen"/>
      <selection pane="topRight" activeCell="B6" sqref="B6"/>
      <pageMargins left="0.7" right="0.7" top="0.75" bottom="0.75" header="0.3" footer="0.3"/>
      <pageSetup paperSize="9" orientation="portrait" r:id="rId5"/>
    </customSheetView>
    <customSheetView guid="{4F27A6F2-707D-47B2-BF4A-F027B75A33FC}" hiddenRows="1" hiddenColumns="1">
      <pane xSplit="1" topLeftCell="C1" activePane="topRight" state="frozen"/>
      <selection pane="topRight" activeCell="F12" sqref="F12"/>
      <pageMargins left="0.7" right="0.7" top="0.75" bottom="0.75" header="0.3" footer="0.3"/>
      <pageSetup paperSize="9" orientation="portrait" r:id="rId6"/>
    </customSheetView>
    <customSheetView guid="{F4F98609-4C61-4A0E-851B-59BEC64AAB9F}" hiddenRows="1" hiddenColumns="1" topLeftCell="A31">
      <selection activeCell="F12" sqref="F12"/>
      <pageMargins left="0.7" right="0.7" top="0.75" bottom="0.75" header="0.3" footer="0.3"/>
      <pageSetup paperSize="9" orientation="portrait" r:id="rId7"/>
    </customSheetView>
    <customSheetView guid="{8381FC96-6810-4EAA-ACD8-B607E0FD2281}" hiddenRows="1" hiddenColumns="1" topLeftCell="A19">
      <selection activeCell="J42" sqref="J42"/>
      <pageMargins left="0.7" right="0.7" top="0.75" bottom="0.75" header="0.3" footer="0.3"/>
      <pageSetup paperSize="9" orientation="portrait" r:id="rId8"/>
    </customSheetView>
    <customSheetView guid="{7315456F-420E-439E-9602-F32EDF9D3E94}" hiddenRows="1" hiddenColumns="1">
      <pageMargins left="0.7" right="0.7" top="0.75" bottom="0.75" header="0.3" footer="0.3"/>
      <pageSetup paperSize="9" orientation="portrait" r:id="rId9"/>
    </customSheetView>
    <customSheetView guid="{71206789-1A95-4243-B1E4-204F0D4BB0C1}" hiddenRows="1" hiddenColumns="1">
      <selection activeCell="J30" sqref="J30"/>
      <pageMargins left="0.7" right="0.7" top="0.75" bottom="0.75" header="0.3" footer="0.3"/>
      <pageSetup paperSize="9" orientation="portrait" r:id="rId10"/>
    </customSheetView>
    <customSheetView guid="{DAB8803B-91D8-4FA1-8E83-BA8E4F51ECEF}" hiddenRows="1" hiddenColumns="1" topLeftCell="A31">
      <selection activeCell="F12" sqref="F12"/>
      <pageMargins left="0.7" right="0.7" top="0.75" bottom="0.75" header="0.3" footer="0.3"/>
      <pageSetup paperSize="9" orientation="portrait" r:id="rId11"/>
    </customSheetView>
    <customSheetView guid="{4B06A440-0745-43CE-8047-97DB98249CF6}" hiddenRows="1" hiddenColumns="1">
      <pane xSplit="1" topLeftCell="C1" activePane="topRight" state="frozen"/>
      <selection pane="topRight" activeCell="F12" sqref="F12"/>
      <pageMargins left="0.7" right="0.7" top="0.75" bottom="0.75" header="0.3" footer="0.3"/>
      <pageSetup paperSize="9" orientation="portrait" r:id="rId12"/>
    </customSheetView>
    <customSheetView guid="{201C1097-0C3C-4AFA-814C-99E885BB3BA9}" hiddenRows="1" hiddenColumns="1" topLeftCell="A27">
      <pane xSplit="1" topLeftCell="H1" activePane="topRight" state="frozen"/>
      <selection pane="topRight" activeCell="L38" sqref="L38"/>
      <pageMargins left="0.7" right="0.7" top="0.75" bottom="0.75" header="0.3" footer="0.3"/>
      <pageSetup paperSize="9" orientation="portrait" r:id="rId13"/>
    </customSheetView>
    <customSheetView guid="{44F0F931-FF8F-4146-9628-099A7B02EE59}" hiddenRows="1" hiddenColumns="1">
      <selection activeCell="K47" sqref="K47"/>
      <pageMargins left="0.7" right="0.7" top="0.75" bottom="0.75" header="0.3" footer="0.3"/>
      <pageSetup paperSize="9" orientation="portrait" r:id="rId14"/>
    </customSheetView>
    <customSheetView guid="{DE4F901A-4159-44A8-9F61-37E29931259E}" hiddenRows="1" hiddenColumns="1" topLeftCell="A21">
      <pane xSplit="1" topLeftCell="I1" activePane="topRight" state="frozen"/>
      <selection pane="topRight" activeCell="N44" sqref="N44"/>
      <pageMargins left="0.7" right="0.7" top="0.75" bottom="0.75" header="0.3" footer="0.3"/>
      <pageSetup paperSize="9" orientation="portrait" r:id="rId15"/>
    </customSheetView>
    <customSheetView guid="{11E60353-53A2-40FD-8DD1-6654D3943E00}" hiddenRows="1" hiddenColumns="1">
      <pane xSplit="1" topLeftCell="H1" activePane="topRight" state="frozen"/>
      <selection pane="topRight" activeCell="O11" sqref="O11"/>
      <pageMargins left="0.7" right="0.7" top="0.75" bottom="0.75" header="0.3" footer="0.3"/>
      <pageSetup paperSize="9" orientation="portrait" r:id="rId16"/>
    </customSheetView>
    <customSheetView guid="{D405E5B0-829D-4CFF-BABC-C1974EED185D}" scale="90" hiddenRows="1" hiddenColumns="1">
      <selection activeCell="A13" sqref="A13"/>
      <pageMargins left="0.7" right="0.7" top="0.75" bottom="0.75" header="0.3" footer="0.3"/>
      <pageSetup paperSize="9" orientation="portrait" r:id="rId17"/>
    </customSheetView>
  </customSheetViews>
  <phoneticPr fontId="79" type="noConversion"/>
  <pageMargins left="0.7" right="0.7" top="0.75" bottom="0.75" header="0.3" footer="0.3"/>
  <pageSetup paperSize="9" orientation="portrait"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
  <dimension ref="A1:AI83"/>
  <sheetViews>
    <sheetView showGridLines="0" topLeftCell="C28" workbookViewId="0">
      <selection activeCell="Q31" sqref="Q31"/>
    </sheetView>
  </sheetViews>
  <sheetFormatPr baseColWidth="10" defaultColWidth="11.42578125" defaultRowHeight="12.75" x14ac:dyDescent="0.2"/>
  <cols>
    <col min="1" max="2" width="1.140625" customWidth="1"/>
    <col min="3" max="3" width="4.28515625" customWidth="1"/>
    <col min="4" max="4" width="6" customWidth="1"/>
    <col min="5" max="5" width="4.28515625" customWidth="1"/>
    <col min="6" max="29" width="8.7109375" customWidth="1"/>
    <col min="30" max="31" width="1.140625" customWidth="1"/>
  </cols>
  <sheetData>
    <row r="1" spans="2:35" ht="6" customHeight="1" thickBot="1" x14ac:dyDescent="0.25"/>
    <row r="2" spans="2:35"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35" x14ac:dyDescent="0.2">
      <c r="B3" s="4"/>
      <c r="G3" s="766" t="str">
        <f>+'OP MEDICINA GRAL'!G3</f>
        <v>HOSPITAL REGIONAL DE MONIQUIRÁ E.S.E.</v>
      </c>
      <c r="H3" s="766"/>
      <c r="I3" s="766"/>
      <c r="J3" s="766"/>
      <c r="K3" s="766"/>
      <c r="L3" s="766"/>
      <c r="M3" s="766"/>
      <c r="N3" s="766"/>
      <c r="O3" s="766"/>
      <c r="P3" s="766"/>
      <c r="AD3" s="5"/>
    </row>
    <row r="4" spans="2:35" x14ac:dyDescent="0.2">
      <c r="B4" s="4"/>
      <c r="G4" s="766" t="s">
        <v>58</v>
      </c>
      <c r="H4" s="766"/>
      <c r="I4" s="766"/>
      <c r="J4" s="766"/>
      <c r="K4" s="766"/>
      <c r="L4" s="766"/>
      <c r="M4" s="766"/>
      <c r="N4" s="766"/>
      <c r="O4" s="766"/>
      <c r="P4" s="766"/>
      <c r="AD4" s="5"/>
    </row>
    <row r="5" spans="2:35" x14ac:dyDescent="0.2">
      <c r="B5" s="4"/>
      <c r="G5" s="766" t="s">
        <v>0</v>
      </c>
      <c r="H5" s="766"/>
      <c r="I5" s="766"/>
      <c r="J5" s="766"/>
      <c r="K5" s="766"/>
      <c r="L5" s="766"/>
      <c r="M5" s="766"/>
      <c r="N5" s="766"/>
      <c r="O5" s="766"/>
      <c r="P5" s="766"/>
      <c r="AD5" s="5"/>
    </row>
    <row r="6" spans="2:35" ht="4.5" customHeight="1" thickBot="1" x14ac:dyDescent="0.25">
      <c r="B6" s="4"/>
      <c r="AD6" s="5"/>
    </row>
    <row r="7" spans="2:35"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9"/>
      <c r="AD7" s="5"/>
    </row>
    <row r="8" spans="2:35" ht="15" customHeight="1" x14ac:dyDescent="0.2">
      <c r="B8" s="4"/>
      <c r="C8" s="770" t="s">
        <v>1</v>
      </c>
      <c r="D8" s="771"/>
      <c r="E8" s="772"/>
      <c r="F8" s="773" t="s">
        <v>44</v>
      </c>
      <c r="G8" s="774"/>
      <c r="H8" s="774"/>
      <c r="I8" s="774"/>
      <c r="J8" s="774"/>
      <c r="K8" s="774"/>
      <c r="L8" s="774"/>
      <c r="M8" s="774"/>
      <c r="N8" s="774"/>
      <c r="O8" s="774"/>
      <c r="P8" s="775"/>
      <c r="Q8" s="776" t="s">
        <v>82</v>
      </c>
      <c r="R8" s="772"/>
      <c r="S8" s="777"/>
      <c r="T8" s="778"/>
      <c r="U8" s="776" t="s">
        <v>83</v>
      </c>
      <c r="V8" s="772"/>
      <c r="W8" s="779" t="s">
        <v>84</v>
      </c>
      <c r="X8" s="780"/>
      <c r="Y8" s="780"/>
      <c r="Z8" s="780"/>
      <c r="AA8" s="780"/>
      <c r="AB8" s="780"/>
      <c r="AC8" s="781"/>
      <c r="AD8" s="5"/>
      <c r="AG8" s="18"/>
      <c r="AH8" s="18"/>
      <c r="AI8" s="18"/>
    </row>
    <row r="9" spans="2:35" ht="22.5" customHeight="1" x14ac:dyDescent="0.2">
      <c r="B9" s="4"/>
      <c r="C9" s="782" t="s">
        <v>2</v>
      </c>
      <c r="D9" s="783"/>
      <c r="E9" s="784"/>
      <c r="F9" s="911" t="s">
        <v>110</v>
      </c>
      <c r="G9" s="912"/>
      <c r="H9" s="912"/>
      <c r="I9" s="912"/>
      <c r="J9" s="912"/>
      <c r="K9" s="912"/>
      <c r="L9" s="912"/>
      <c r="M9" s="912"/>
      <c r="N9" s="912"/>
      <c r="O9" s="912"/>
      <c r="P9" s="912"/>
      <c r="Q9" s="912"/>
      <c r="R9" s="912"/>
      <c r="S9" s="912"/>
      <c r="T9" s="912"/>
      <c r="U9" s="912"/>
      <c r="V9" s="912"/>
      <c r="W9" s="912"/>
      <c r="X9" s="912"/>
      <c r="Y9" s="912"/>
      <c r="Z9" s="912"/>
      <c r="AA9" s="912"/>
      <c r="AB9" s="912"/>
      <c r="AC9" s="913"/>
      <c r="AD9" s="5"/>
      <c r="AG9" s="18"/>
      <c r="AH9" s="18"/>
      <c r="AI9" s="18"/>
    </row>
    <row r="10" spans="2:35" ht="68.25" customHeight="1" x14ac:dyDescent="0.2">
      <c r="B10" s="4"/>
      <c r="C10" s="785"/>
      <c r="D10" s="786"/>
      <c r="E10" s="787"/>
      <c r="F10" s="914"/>
      <c r="G10" s="915"/>
      <c r="H10" s="915"/>
      <c r="I10" s="915"/>
      <c r="J10" s="915"/>
      <c r="K10" s="915"/>
      <c r="L10" s="915"/>
      <c r="M10" s="915"/>
      <c r="N10" s="915"/>
      <c r="O10" s="915"/>
      <c r="P10" s="915"/>
      <c r="Q10" s="915"/>
      <c r="R10" s="915"/>
      <c r="S10" s="915"/>
      <c r="T10" s="915"/>
      <c r="U10" s="915"/>
      <c r="V10" s="915"/>
      <c r="W10" s="915"/>
      <c r="X10" s="915"/>
      <c r="Y10" s="915"/>
      <c r="Z10" s="915"/>
      <c r="AA10" s="915"/>
      <c r="AB10" s="915"/>
      <c r="AC10" s="916"/>
      <c r="AD10" s="5"/>
      <c r="AG10" s="18"/>
      <c r="AH10" s="18"/>
      <c r="AI10" s="18"/>
    </row>
    <row r="11" spans="2:35" ht="7.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9"/>
      <c r="AD11" s="5"/>
      <c r="AG11" s="18"/>
      <c r="AH11" s="18"/>
      <c r="AI11" s="18"/>
    </row>
    <row r="12" spans="2:35" ht="17.25" customHeight="1" thickBot="1" x14ac:dyDescent="0.25">
      <c r="B12" s="4"/>
      <c r="C12" s="6"/>
      <c r="D12" s="7"/>
      <c r="E12" s="7"/>
      <c r="F12" s="7"/>
      <c r="G12" s="7"/>
      <c r="H12" s="7"/>
      <c r="I12" s="7"/>
      <c r="J12" s="7"/>
      <c r="K12" s="7"/>
      <c r="L12" s="7"/>
      <c r="M12" s="7"/>
      <c r="N12" s="7"/>
      <c r="O12" s="7"/>
      <c r="P12" s="7"/>
      <c r="Q12" s="43"/>
      <c r="R12" s="794" t="s">
        <v>191</v>
      </c>
      <c r="S12" s="795"/>
      <c r="T12" s="795"/>
      <c r="U12" s="795"/>
      <c r="V12" s="795"/>
      <c r="W12" s="795"/>
      <c r="X12" s="795"/>
      <c r="Y12" s="795"/>
      <c r="Z12" s="795"/>
      <c r="AA12" s="795"/>
      <c r="AB12" s="795"/>
      <c r="AC12" s="796"/>
      <c r="AD12" s="5"/>
      <c r="AG12" s="18"/>
      <c r="AH12" s="18"/>
      <c r="AI12" s="18"/>
    </row>
    <row r="13" spans="2:35" ht="17.25" customHeight="1" x14ac:dyDescent="0.2">
      <c r="B13" s="4"/>
      <c r="C13" s="6"/>
      <c r="D13" s="7"/>
      <c r="E13" s="7"/>
      <c r="F13" s="7"/>
      <c r="G13" s="7"/>
      <c r="H13" s="7"/>
      <c r="I13" s="7"/>
      <c r="J13" s="7"/>
      <c r="K13" s="7"/>
      <c r="L13" s="7"/>
      <c r="M13" s="7"/>
      <c r="N13" s="7"/>
      <c r="O13" s="7"/>
      <c r="P13" s="7"/>
      <c r="Q13" s="44"/>
      <c r="R13" s="960" t="s">
        <v>712</v>
      </c>
      <c r="S13" s="961"/>
      <c r="T13" s="961"/>
      <c r="U13" s="961"/>
      <c r="V13" s="961"/>
      <c r="W13" s="961"/>
      <c r="X13" s="961"/>
      <c r="Y13" s="961"/>
      <c r="Z13" s="961"/>
      <c r="AA13" s="961"/>
      <c r="AB13" s="961"/>
      <c r="AC13" s="962"/>
      <c r="AD13" s="5"/>
      <c r="AG13" s="18"/>
      <c r="AH13" s="18"/>
      <c r="AI13" s="18"/>
    </row>
    <row r="14" spans="2:35" ht="17.25" customHeight="1" x14ac:dyDescent="0.2">
      <c r="B14" s="4"/>
      <c r="C14" s="6"/>
      <c r="D14" s="7"/>
      <c r="E14" s="7"/>
      <c r="F14" s="7"/>
      <c r="G14" s="7"/>
      <c r="H14" s="7"/>
      <c r="I14" s="7"/>
      <c r="J14" s="7"/>
      <c r="K14" s="7"/>
      <c r="L14" s="7"/>
      <c r="M14" s="7"/>
      <c r="N14" s="7"/>
      <c r="O14" s="7"/>
      <c r="P14" s="7"/>
      <c r="R14" s="760"/>
      <c r="S14" s="761"/>
      <c r="T14" s="761"/>
      <c r="U14" s="761"/>
      <c r="V14" s="761"/>
      <c r="W14" s="761"/>
      <c r="X14" s="761"/>
      <c r="Y14" s="761"/>
      <c r="Z14" s="761"/>
      <c r="AA14" s="761"/>
      <c r="AB14" s="761"/>
      <c r="AC14" s="762"/>
      <c r="AD14" s="5"/>
      <c r="AG14" s="18"/>
      <c r="AH14" s="18"/>
      <c r="AI14" s="18"/>
    </row>
    <row r="15" spans="2:35" ht="17.25" customHeight="1" x14ac:dyDescent="0.2">
      <c r="B15" s="4"/>
      <c r="C15" s="6"/>
      <c r="D15" s="7"/>
      <c r="E15" s="7"/>
      <c r="F15" s="7"/>
      <c r="G15" s="7"/>
      <c r="H15" s="7"/>
      <c r="I15" s="7"/>
      <c r="J15" s="7"/>
      <c r="K15" s="7"/>
      <c r="L15" s="7"/>
      <c r="M15" s="7"/>
      <c r="N15" s="7"/>
      <c r="O15" s="7"/>
      <c r="P15" s="7"/>
      <c r="R15" s="760"/>
      <c r="S15" s="761"/>
      <c r="T15" s="761"/>
      <c r="U15" s="761"/>
      <c r="V15" s="761"/>
      <c r="W15" s="761"/>
      <c r="X15" s="761"/>
      <c r="Y15" s="761"/>
      <c r="Z15" s="761"/>
      <c r="AA15" s="761"/>
      <c r="AB15" s="761"/>
      <c r="AC15" s="762"/>
      <c r="AD15" s="5"/>
      <c r="AG15" s="18"/>
      <c r="AH15" s="18"/>
      <c r="AI15" s="18"/>
    </row>
    <row r="16" spans="2:35" ht="17.25" customHeight="1" x14ac:dyDescent="0.2">
      <c r="B16" s="4"/>
      <c r="C16" s="6"/>
      <c r="D16" s="7"/>
      <c r="E16" s="7"/>
      <c r="F16" s="7"/>
      <c r="G16" s="7"/>
      <c r="H16" s="7"/>
      <c r="I16" s="7"/>
      <c r="J16" s="7"/>
      <c r="K16" s="7"/>
      <c r="L16" s="7"/>
      <c r="M16" s="7"/>
      <c r="N16" s="7"/>
      <c r="O16" s="7"/>
      <c r="P16" s="7"/>
      <c r="R16" s="760"/>
      <c r="S16" s="761"/>
      <c r="T16" s="761"/>
      <c r="U16" s="761"/>
      <c r="V16" s="761"/>
      <c r="W16" s="761"/>
      <c r="X16" s="761"/>
      <c r="Y16" s="761"/>
      <c r="Z16" s="761"/>
      <c r="AA16" s="761"/>
      <c r="AB16" s="761"/>
      <c r="AC16" s="762"/>
      <c r="AD16" s="5"/>
      <c r="AG16" s="18"/>
      <c r="AH16" s="18"/>
      <c r="AI16" s="18"/>
    </row>
    <row r="17" spans="2:35" ht="17.25" customHeight="1" x14ac:dyDescent="0.2">
      <c r="B17" s="4"/>
      <c r="C17" s="6"/>
      <c r="D17" s="7"/>
      <c r="E17" s="7"/>
      <c r="F17" s="7"/>
      <c r="G17" s="7"/>
      <c r="H17" s="7"/>
      <c r="I17" s="7"/>
      <c r="J17" s="7"/>
      <c r="K17" s="7"/>
      <c r="L17" s="7"/>
      <c r="M17" s="7"/>
      <c r="N17" s="7"/>
      <c r="O17" s="7"/>
      <c r="P17" s="7"/>
      <c r="R17" s="760"/>
      <c r="S17" s="761"/>
      <c r="T17" s="761"/>
      <c r="U17" s="761"/>
      <c r="V17" s="761"/>
      <c r="W17" s="761"/>
      <c r="X17" s="761"/>
      <c r="Y17" s="761"/>
      <c r="Z17" s="761"/>
      <c r="AA17" s="761"/>
      <c r="AB17" s="761"/>
      <c r="AC17" s="762"/>
      <c r="AD17" s="5"/>
      <c r="AG17" s="18"/>
      <c r="AH17" s="18"/>
      <c r="AI17" s="18"/>
    </row>
    <row r="18" spans="2:35" ht="17.25" customHeight="1" x14ac:dyDescent="0.2">
      <c r="B18" s="4"/>
      <c r="C18" s="6"/>
      <c r="D18" s="7"/>
      <c r="E18" s="7"/>
      <c r="F18" s="7"/>
      <c r="G18" s="7"/>
      <c r="H18" s="7"/>
      <c r="I18" s="7"/>
      <c r="J18" s="7"/>
      <c r="K18" s="7"/>
      <c r="L18" s="7"/>
      <c r="M18" s="7"/>
      <c r="N18" s="7"/>
      <c r="O18" s="7"/>
      <c r="P18" s="7"/>
      <c r="R18" s="760"/>
      <c r="S18" s="761"/>
      <c r="T18" s="761"/>
      <c r="U18" s="761"/>
      <c r="V18" s="761"/>
      <c r="W18" s="761"/>
      <c r="X18" s="761"/>
      <c r="Y18" s="761"/>
      <c r="Z18" s="761"/>
      <c r="AA18" s="761"/>
      <c r="AB18" s="761"/>
      <c r="AC18" s="762"/>
      <c r="AD18" s="5"/>
      <c r="AG18" s="18"/>
      <c r="AH18" s="18"/>
      <c r="AI18" s="18"/>
    </row>
    <row r="19" spans="2:35" ht="17.25" customHeight="1" x14ac:dyDescent="0.2">
      <c r="B19" s="4"/>
      <c r="C19" s="6"/>
      <c r="D19" s="7"/>
      <c r="E19" s="7"/>
      <c r="F19" s="7"/>
      <c r="G19" s="7"/>
      <c r="H19" s="7"/>
      <c r="I19" s="7"/>
      <c r="J19" s="7"/>
      <c r="K19" s="7"/>
      <c r="L19" s="7"/>
      <c r="M19" s="7"/>
      <c r="N19" s="7"/>
      <c r="O19" s="7"/>
      <c r="P19" s="7"/>
      <c r="R19" s="760"/>
      <c r="S19" s="761"/>
      <c r="T19" s="761"/>
      <c r="U19" s="761"/>
      <c r="V19" s="761"/>
      <c r="W19" s="761"/>
      <c r="X19" s="761"/>
      <c r="Y19" s="761"/>
      <c r="Z19" s="761"/>
      <c r="AA19" s="761"/>
      <c r="AB19" s="761"/>
      <c r="AC19" s="762"/>
      <c r="AD19" s="5"/>
      <c r="AG19" s="18"/>
      <c r="AH19" s="18"/>
      <c r="AI19" s="18"/>
    </row>
    <row r="20" spans="2:35" ht="17.25" customHeight="1" thickBot="1" x14ac:dyDescent="0.25">
      <c r="B20" s="4"/>
      <c r="C20" s="6"/>
      <c r="D20" s="7"/>
      <c r="E20" s="7"/>
      <c r="F20" s="7"/>
      <c r="G20" s="7"/>
      <c r="H20" s="7"/>
      <c r="I20" s="7"/>
      <c r="J20" s="7"/>
      <c r="K20" s="7"/>
      <c r="L20" s="7"/>
      <c r="M20" s="7"/>
      <c r="N20" s="7"/>
      <c r="O20" s="7"/>
      <c r="P20" s="7"/>
      <c r="R20" s="763"/>
      <c r="S20" s="764"/>
      <c r="T20" s="764"/>
      <c r="U20" s="764"/>
      <c r="V20" s="764"/>
      <c r="W20" s="764"/>
      <c r="X20" s="764"/>
      <c r="Y20" s="764"/>
      <c r="Z20" s="764"/>
      <c r="AA20" s="764"/>
      <c r="AB20" s="764"/>
      <c r="AC20" s="765"/>
      <c r="AD20" s="5"/>
      <c r="AG20" s="18"/>
      <c r="AH20" s="18"/>
      <c r="AI20" s="18"/>
    </row>
    <row r="21" spans="2:35" ht="17.25" customHeight="1" thickBot="1" x14ac:dyDescent="0.25">
      <c r="B21" s="4"/>
      <c r="C21" s="6"/>
      <c r="D21" s="7"/>
      <c r="E21" s="7"/>
      <c r="F21" s="7"/>
      <c r="G21" s="7"/>
      <c r="H21" s="7"/>
      <c r="I21" s="7"/>
      <c r="J21" s="7"/>
      <c r="K21" s="7"/>
      <c r="L21" s="7"/>
      <c r="M21" s="7"/>
      <c r="N21" s="7"/>
      <c r="O21" s="7"/>
      <c r="P21" s="7"/>
      <c r="Q21" s="44"/>
      <c r="R21" s="806" t="s">
        <v>80</v>
      </c>
      <c r="S21" s="807"/>
      <c r="T21" s="807"/>
      <c r="U21" s="807"/>
      <c r="V21" s="807"/>
      <c r="W21" s="807"/>
      <c r="X21" s="807"/>
      <c r="Y21" s="807"/>
      <c r="Z21" s="807"/>
      <c r="AA21" s="807"/>
      <c r="AB21" s="807"/>
      <c r="AC21" s="808"/>
      <c r="AD21" s="5"/>
      <c r="AG21" s="18"/>
      <c r="AH21" s="18"/>
      <c r="AI21" s="18"/>
    </row>
    <row r="22" spans="2:35" ht="17.25" customHeight="1" x14ac:dyDescent="0.2">
      <c r="B22" s="4"/>
      <c r="C22" s="6"/>
      <c r="D22" s="7"/>
      <c r="E22" s="7"/>
      <c r="F22" s="7"/>
      <c r="G22" s="7"/>
      <c r="H22" s="7"/>
      <c r="I22" s="7"/>
      <c r="J22" s="7"/>
      <c r="K22" s="7"/>
      <c r="L22" s="7"/>
      <c r="M22" s="7"/>
      <c r="N22" s="7"/>
      <c r="O22" s="7"/>
      <c r="P22" s="7"/>
      <c r="R22" s="760" t="s">
        <v>1253</v>
      </c>
      <c r="S22" s="761"/>
      <c r="T22" s="761"/>
      <c r="U22" s="761"/>
      <c r="V22" s="761"/>
      <c r="W22" s="761"/>
      <c r="X22" s="761"/>
      <c r="Y22" s="761"/>
      <c r="Z22" s="761"/>
      <c r="AA22" s="761"/>
      <c r="AB22" s="761"/>
      <c r="AC22" s="762"/>
      <c r="AD22" s="5"/>
      <c r="AG22" s="18"/>
      <c r="AH22" s="18"/>
      <c r="AI22" s="18"/>
    </row>
    <row r="23" spans="2:35" ht="17.25" customHeight="1" x14ac:dyDescent="0.2">
      <c r="B23" s="4"/>
      <c r="C23" s="6"/>
      <c r="D23" s="7"/>
      <c r="E23" s="7"/>
      <c r="F23" s="7"/>
      <c r="G23" s="7"/>
      <c r="H23" s="7"/>
      <c r="I23" s="7"/>
      <c r="J23" s="7"/>
      <c r="K23" s="7"/>
      <c r="L23" s="7"/>
      <c r="M23" s="7"/>
      <c r="N23" s="7"/>
      <c r="O23" s="7"/>
      <c r="P23" s="7"/>
      <c r="R23" s="760"/>
      <c r="S23" s="761"/>
      <c r="T23" s="761"/>
      <c r="U23" s="761"/>
      <c r="V23" s="761"/>
      <c r="W23" s="761"/>
      <c r="X23" s="761"/>
      <c r="Y23" s="761"/>
      <c r="Z23" s="761"/>
      <c r="AA23" s="761"/>
      <c r="AB23" s="761"/>
      <c r="AC23" s="762"/>
      <c r="AD23" s="5"/>
      <c r="AG23" s="18"/>
      <c r="AH23" s="18"/>
      <c r="AI23" s="18"/>
    </row>
    <row r="24" spans="2:35" ht="17.25" customHeight="1" x14ac:dyDescent="0.2">
      <c r="B24" s="4"/>
      <c r="C24" s="6"/>
      <c r="D24" s="7"/>
      <c r="E24" s="7"/>
      <c r="F24" s="7"/>
      <c r="G24" s="7"/>
      <c r="H24" s="7"/>
      <c r="I24" s="7"/>
      <c r="J24" s="7"/>
      <c r="K24" s="7"/>
      <c r="L24" s="7"/>
      <c r="M24" s="7"/>
      <c r="N24" s="7"/>
      <c r="O24" s="7"/>
      <c r="P24" s="7"/>
      <c r="R24" s="760"/>
      <c r="S24" s="761"/>
      <c r="T24" s="761"/>
      <c r="U24" s="761"/>
      <c r="V24" s="761"/>
      <c r="W24" s="761"/>
      <c r="X24" s="761"/>
      <c r="Y24" s="761"/>
      <c r="Z24" s="761"/>
      <c r="AA24" s="761"/>
      <c r="AB24" s="761"/>
      <c r="AC24" s="762"/>
      <c r="AD24" s="5"/>
      <c r="AG24" s="18"/>
      <c r="AH24" s="18"/>
      <c r="AI24" s="18"/>
    </row>
    <row r="25" spans="2:35" ht="17.25" customHeight="1" x14ac:dyDescent="0.2">
      <c r="B25" s="4"/>
      <c r="C25" s="6"/>
      <c r="D25" s="7"/>
      <c r="E25" s="7"/>
      <c r="F25" s="7"/>
      <c r="G25" s="7"/>
      <c r="H25" s="7"/>
      <c r="I25" s="7"/>
      <c r="J25" s="7"/>
      <c r="K25" s="7"/>
      <c r="L25" s="7"/>
      <c r="M25" s="7"/>
      <c r="N25" s="7"/>
      <c r="O25" s="7"/>
      <c r="P25" s="7"/>
      <c r="R25" s="760"/>
      <c r="S25" s="761"/>
      <c r="T25" s="761"/>
      <c r="U25" s="761"/>
      <c r="V25" s="761"/>
      <c r="W25" s="761"/>
      <c r="X25" s="761"/>
      <c r="Y25" s="761"/>
      <c r="Z25" s="761"/>
      <c r="AA25" s="761"/>
      <c r="AB25" s="761"/>
      <c r="AC25" s="762"/>
      <c r="AD25" s="5"/>
      <c r="AG25" s="18"/>
      <c r="AH25" s="18"/>
      <c r="AI25" s="18"/>
    </row>
    <row r="26" spans="2:35" ht="17.25" customHeight="1" x14ac:dyDescent="0.2">
      <c r="B26" s="4"/>
      <c r="C26" s="6"/>
      <c r="D26" s="7"/>
      <c r="E26" s="7"/>
      <c r="F26" s="7"/>
      <c r="G26" s="7"/>
      <c r="H26" s="7"/>
      <c r="I26" s="7"/>
      <c r="J26" s="7"/>
      <c r="K26" s="7"/>
      <c r="L26" s="7"/>
      <c r="M26" s="7"/>
      <c r="N26" s="7"/>
      <c r="O26" s="7"/>
      <c r="P26" s="7"/>
      <c r="R26" s="760"/>
      <c r="S26" s="761"/>
      <c r="T26" s="761"/>
      <c r="U26" s="761"/>
      <c r="V26" s="761"/>
      <c r="W26" s="761"/>
      <c r="X26" s="761"/>
      <c r="Y26" s="761"/>
      <c r="Z26" s="761"/>
      <c r="AA26" s="761"/>
      <c r="AB26" s="761"/>
      <c r="AC26" s="762"/>
      <c r="AD26" s="5"/>
      <c r="AG26" s="18"/>
      <c r="AH26" s="18"/>
      <c r="AI26" s="18"/>
    </row>
    <row r="27" spans="2:35" ht="17.25" customHeight="1" x14ac:dyDescent="0.2">
      <c r="B27" s="4"/>
      <c r="C27" s="6"/>
      <c r="D27" s="7"/>
      <c r="E27" s="7"/>
      <c r="F27" s="7"/>
      <c r="G27" s="7"/>
      <c r="H27" s="7"/>
      <c r="I27" s="7"/>
      <c r="J27" s="7"/>
      <c r="K27" s="7"/>
      <c r="L27" s="7"/>
      <c r="M27" s="7"/>
      <c r="N27" s="7"/>
      <c r="O27" s="7"/>
      <c r="P27" s="7"/>
      <c r="R27" s="760"/>
      <c r="S27" s="761"/>
      <c r="T27" s="761"/>
      <c r="U27" s="761"/>
      <c r="V27" s="761"/>
      <c r="W27" s="761"/>
      <c r="X27" s="761"/>
      <c r="Y27" s="761"/>
      <c r="Z27" s="761"/>
      <c r="AA27" s="761"/>
      <c r="AB27" s="761"/>
      <c r="AC27" s="762"/>
      <c r="AD27" s="5"/>
      <c r="AG27" s="18"/>
      <c r="AH27" s="18"/>
      <c r="AI27" s="18"/>
    </row>
    <row r="28" spans="2:35" ht="17.25" customHeight="1" thickBot="1" x14ac:dyDescent="0.25">
      <c r="B28" s="4"/>
      <c r="C28" s="6"/>
      <c r="D28" s="7"/>
      <c r="E28" s="7"/>
      <c r="F28" s="7"/>
      <c r="G28" s="7"/>
      <c r="H28" s="7"/>
      <c r="I28" s="7"/>
      <c r="J28" s="7"/>
      <c r="K28" s="7"/>
      <c r="L28" s="7"/>
      <c r="M28" s="7"/>
      <c r="N28" s="7"/>
      <c r="O28" s="7"/>
      <c r="P28" s="7"/>
      <c r="R28" s="763"/>
      <c r="S28" s="764"/>
      <c r="T28" s="764"/>
      <c r="U28" s="764"/>
      <c r="V28" s="764"/>
      <c r="W28" s="764"/>
      <c r="X28" s="764"/>
      <c r="Y28" s="764"/>
      <c r="Z28" s="764"/>
      <c r="AA28" s="764"/>
      <c r="AB28" s="764"/>
      <c r="AC28" s="765"/>
      <c r="AD28" s="5"/>
      <c r="AG28" s="18"/>
      <c r="AH28" s="18"/>
      <c r="AI28" s="18"/>
    </row>
    <row r="29" spans="2:35" ht="5.25" customHeight="1" thickBot="1" x14ac:dyDescent="0.25">
      <c r="B29" s="4"/>
      <c r="C29" s="6"/>
      <c r="D29" s="7"/>
      <c r="E29" s="7"/>
      <c r="F29" s="7"/>
      <c r="G29" s="7"/>
      <c r="H29" s="7"/>
      <c r="I29" s="7"/>
      <c r="J29" s="7"/>
      <c r="K29" s="7"/>
      <c r="L29" s="7"/>
      <c r="M29" s="7"/>
      <c r="N29" s="7"/>
      <c r="O29" s="7"/>
      <c r="P29" s="7"/>
      <c r="R29" s="24"/>
      <c r="S29" s="24"/>
      <c r="T29" s="24"/>
      <c r="U29" s="24"/>
      <c r="V29" s="24"/>
      <c r="W29" s="24"/>
      <c r="X29" s="24"/>
      <c r="Y29" s="24"/>
      <c r="Z29" s="24"/>
      <c r="AA29" s="24"/>
      <c r="AB29" s="24"/>
      <c r="AC29" s="25"/>
      <c r="AD29" s="5"/>
      <c r="AG29" s="18"/>
      <c r="AH29" s="18"/>
      <c r="AI29" s="18"/>
    </row>
    <row r="30" spans="2:35" ht="15.75" customHeight="1" x14ac:dyDescent="0.2">
      <c r="B30" s="4"/>
      <c r="C30" s="6"/>
      <c r="D30" s="963" t="s">
        <v>3</v>
      </c>
      <c r="E30" s="964"/>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C30" s="8"/>
      <c r="AD30" s="5"/>
      <c r="AG30" s="18"/>
      <c r="AH30" s="18"/>
      <c r="AI30" s="18"/>
    </row>
    <row r="31" spans="2:35" ht="22.5" customHeight="1" x14ac:dyDescent="0.25">
      <c r="B31" s="4"/>
      <c r="C31" s="6"/>
      <c r="D31" s="70" t="s">
        <v>16</v>
      </c>
      <c r="E31" s="71"/>
      <c r="F31" s="569">
        <f>INDICADORES!H23</f>
        <v>145545</v>
      </c>
      <c r="G31" s="569">
        <f>INDICADORES!K23</f>
        <v>67515</v>
      </c>
      <c r="H31" s="569">
        <f>INDICADORES!N23</f>
        <v>75066</v>
      </c>
      <c r="I31" s="569">
        <f>INDICADORES!T23</f>
        <v>67800</v>
      </c>
      <c r="J31" s="569">
        <f>INDICADORES!W23</f>
        <v>55361</v>
      </c>
      <c r="K31" s="569">
        <f>INDICADORES!Z23</f>
        <v>63591</v>
      </c>
      <c r="L31" s="569">
        <f>INDICADORES!AF23</f>
        <v>55561</v>
      </c>
      <c r="M31" s="569">
        <f>INDICADORES!AI23</f>
        <v>58198</v>
      </c>
      <c r="N31" s="569">
        <f>INDICADORES!AL23</f>
        <v>41655</v>
      </c>
      <c r="O31" s="569">
        <f>INDICADORES!AR23</f>
        <v>56578</v>
      </c>
      <c r="P31" s="569">
        <f>INDICADORES!AU23</f>
        <v>67877</v>
      </c>
      <c r="Q31" s="569">
        <f>INDICADORES!AX23</f>
        <v>79911</v>
      </c>
      <c r="R31" s="568">
        <f>SUM(F31:Q31)</f>
        <v>834658</v>
      </c>
      <c r="U31" s="28"/>
      <c r="V31" s="28"/>
      <c r="W31" s="28"/>
      <c r="X31" s="28"/>
      <c r="Y31" s="28"/>
      <c r="Z31" s="28"/>
      <c r="AA31" s="28"/>
      <c r="AC31" s="8"/>
      <c r="AD31" s="5"/>
      <c r="AG31" s="18"/>
      <c r="AH31" s="18"/>
      <c r="AI31" s="18"/>
    </row>
    <row r="32" spans="2:35" ht="22.5" customHeight="1" x14ac:dyDescent="0.25">
      <c r="B32" s="4"/>
      <c r="C32" s="6"/>
      <c r="D32" s="70" t="s">
        <v>18</v>
      </c>
      <c r="E32" s="71"/>
      <c r="F32" s="569">
        <f>INDICADORES!I23</f>
        <v>2806</v>
      </c>
      <c r="G32" s="569">
        <f>INDICADORES!L23</f>
        <v>2123</v>
      </c>
      <c r="H32" s="569">
        <f>INDICADORES!O23</f>
        <v>2684</v>
      </c>
      <c r="I32" s="569">
        <f>INDICADORES!U23</f>
        <v>2557</v>
      </c>
      <c r="J32" s="569">
        <f>INDICADORES!X23</f>
        <v>2758</v>
      </c>
      <c r="K32" s="569">
        <f>INDICADORES!AA23</f>
        <v>3084</v>
      </c>
      <c r="L32" s="569">
        <f>INDICADORES!AG23</f>
        <v>2936</v>
      </c>
      <c r="M32" s="569">
        <f>INDICADORES!AJ23</f>
        <v>2817</v>
      </c>
      <c r="N32" s="569">
        <f>INDICADORES!AM23</f>
        <v>2619</v>
      </c>
      <c r="O32" s="569">
        <f>INDICADORES!AS23</f>
        <v>2736</v>
      </c>
      <c r="P32" s="569">
        <f>INDICADORES!AV23</f>
        <v>2735</v>
      </c>
      <c r="Q32" s="569">
        <f>INDICADORES!AY23</f>
        <v>2785</v>
      </c>
      <c r="R32" s="568">
        <f>SUM(F32:Q32)</f>
        <v>32640</v>
      </c>
      <c r="U32" s="28"/>
      <c r="V32" s="28"/>
      <c r="W32" s="28"/>
      <c r="X32" s="28"/>
      <c r="Y32" s="28"/>
      <c r="Z32" s="28"/>
      <c r="AA32" s="28"/>
      <c r="AC32" s="8"/>
      <c r="AD32" s="5"/>
      <c r="AG32" s="18"/>
      <c r="AH32" s="18"/>
      <c r="AI32" s="18"/>
    </row>
    <row r="33" spans="2:35" ht="22.5" customHeight="1" thickBot="1" x14ac:dyDescent="0.3">
      <c r="B33" s="4"/>
      <c r="C33" s="6"/>
      <c r="D33" s="48" t="s">
        <v>692</v>
      </c>
      <c r="E33" s="72"/>
      <c r="F33" s="67">
        <f t="shared" ref="F33:R33" si="0">F31/F32</f>
        <v>51.869208838203846</v>
      </c>
      <c r="G33" s="67">
        <f t="shared" si="0"/>
        <v>31.801695713612812</v>
      </c>
      <c r="H33" s="67">
        <f t="shared" si="0"/>
        <v>27.967958271236959</v>
      </c>
      <c r="I33" s="67">
        <f t="shared" si="0"/>
        <v>26.515447790379351</v>
      </c>
      <c r="J33" s="67">
        <f t="shared" si="0"/>
        <v>20.072878897751995</v>
      </c>
      <c r="K33" s="67">
        <f t="shared" si="0"/>
        <v>20.61964980544747</v>
      </c>
      <c r="L33" s="67">
        <f t="shared" si="0"/>
        <v>18.924046321525886</v>
      </c>
      <c r="M33" s="67">
        <f t="shared" si="0"/>
        <v>20.659566915157971</v>
      </c>
      <c r="N33" s="67">
        <f t="shared" si="0"/>
        <v>15.904925544100802</v>
      </c>
      <c r="O33" s="67">
        <f t="shared" si="0"/>
        <v>20.679093567251464</v>
      </c>
      <c r="P33" s="67">
        <f t="shared" si="0"/>
        <v>24.817915904936015</v>
      </c>
      <c r="Q33" s="67">
        <f t="shared" si="0"/>
        <v>28.693357271095152</v>
      </c>
      <c r="R33" s="87">
        <f t="shared" si="0"/>
        <v>25.571629901960783</v>
      </c>
      <c r="U33" s="28"/>
      <c r="V33" s="28"/>
      <c r="W33" s="28"/>
      <c r="X33" s="28"/>
      <c r="Y33" s="28"/>
      <c r="Z33" s="28"/>
      <c r="AA33" s="28"/>
      <c r="AC33" s="8"/>
      <c r="AD33" s="5"/>
      <c r="AG33" s="18"/>
      <c r="AH33" s="18"/>
      <c r="AI33" s="18"/>
    </row>
    <row r="34" spans="2:35" ht="18.75" customHeight="1" thickBot="1" x14ac:dyDescent="0.3">
      <c r="B34" s="4"/>
      <c r="C34" s="6"/>
      <c r="D34" s="48" t="s">
        <v>651</v>
      </c>
      <c r="E34" s="58"/>
      <c r="F34" s="246">
        <v>25</v>
      </c>
      <c r="G34" s="246">
        <v>30</v>
      </c>
      <c r="H34" s="246">
        <v>31.419418432725479</v>
      </c>
      <c r="I34" s="246">
        <v>29</v>
      </c>
      <c r="J34" s="246">
        <v>32</v>
      </c>
      <c r="K34" s="246">
        <v>33</v>
      </c>
      <c r="L34" s="246">
        <v>36</v>
      </c>
      <c r="M34" s="246">
        <v>30.799728137743543</v>
      </c>
      <c r="N34" s="246">
        <v>28</v>
      </c>
      <c r="O34" s="246">
        <v>64.726565538700896</v>
      </c>
      <c r="P34" s="246">
        <v>43.732562774013552</v>
      </c>
      <c r="Q34" s="246">
        <v>62.721608832807568</v>
      </c>
      <c r="R34" s="244"/>
      <c r="U34" s="28"/>
      <c r="V34" s="28"/>
      <c r="W34" s="28"/>
      <c r="X34" s="28"/>
      <c r="Y34" s="28"/>
      <c r="Z34" s="28"/>
      <c r="AA34" s="28"/>
      <c r="AC34" s="8"/>
      <c r="AD34" s="5"/>
      <c r="AG34" s="18"/>
      <c r="AH34" s="18"/>
      <c r="AI34" s="18"/>
    </row>
    <row r="35" spans="2:35" ht="16.5" customHeight="1" thickBot="1" x14ac:dyDescent="0.25">
      <c r="B35" s="4"/>
      <c r="C35" s="6"/>
      <c r="D35" s="947" t="s">
        <v>254</v>
      </c>
      <c r="E35" s="946"/>
      <c r="F35" s="395">
        <v>30</v>
      </c>
      <c r="G35" s="395">
        <v>30</v>
      </c>
      <c r="H35" s="395">
        <v>30</v>
      </c>
      <c r="I35" s="395">
        <v>30</v>
      </c>
      <c r="J35" s="395">
        <v>30</v>
      </c>
      <c r="K35" s="395">
        <v>30</v>
      </c>
      <c r="L35" s="395">
        <v>30</v>
      </c>
      <c r="M35" s="395">
        <v>30</v>
      </c>
      <c r="N35" s="395">
        <v>30</v>
      </c>
      <c r="O35" s="395">
        <v>30</v>
      </c>
      <c r="P35" s="395">
        <v>30</v>
      </c>
      <c r="Q35" s="395">
        <v>30</v>
      </c>
      <c r="R35" s="244">
        <f>+AVERAGE(F35:Q35)</f>
        <v>30</v>
      </c>
      <c r="U35" s="7"/>
      <c r="V35" s="7"/>
      <c r="W35" s="7"/>
      <c r="X35" s="7"/>
      <c r="Y35" s="7"/>
      <c r="Z35" s="7"/>
      <c r="AA35" s="7"/>
      <c r="AC35" s="8"/>
      <c r="AD35" s="5"/>
      <c r="AG35" s="18"/>
      <c r="AH35" s="18"/>
      <c r="AI35" s="18"/>
    </row>
    <row r="36" spans="2:35" ht="10.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row>
    <row r="37" spans="2:35"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5"/>
      <c r="AC37" s="936"/>
      <c r="AD37" s="5"/>
      <c r="AF37" s="18"/>
      <c r="AG37" s="18"/>
      <c r="AH37" s="18"/>
    </row>
    <row r="38" spans="2:35" ht="27" customHeight="1" x14ac:dyDescent="0.2">
      <c r="B38" s="4"/>
      <c r="C38" s="817" t="s">
        <v>16</v>
      </c>
      <c r="D38" s="818"/>
      <c r="E38" s="818"/>
      <c r="F38" s="818"/>
      <c r="G38" s="861" t="s">
        <v>45</v>
      </c>
      <c r="H38" s="861"/>
      <c r="I38" s="861"/>
      <c r="J38" s="861"/>
      <c r="K38" s="861"/>
      <c r="L38" s="861"/>
      <c r="M38" s="861"/>
      <c r="N38" s="861"/>
      <c r="O38" s="822" t="s">
        <v>17</v>
      </c>
      <c r="P38" s="823"/>
      <c r="Q38" s="823"/>
      <c r="R38" s="823"/>
      <c r="S38" s="823"/>
      <c r="T38" s="950"/>
      <c r="U38" s="951"/>
      <c r="V38" s="951"/>
      <c r="W38" s="951"/>
      <c r="X38" s="951"/>
      <c r="Y38" s="951"/>
      <c r="Z38" s="951"/>
      <c r="AA38" s="951"/>
      <c r="AB38" s="951"/>
      <c r="AC38" s="952"/>
      <c r="AD38" s="29"/>
      <c r="AF38" s="9"/>
      <c r="AG38" s="19"/>
      <c r="AH38" s="19"/>
    </row>
    <row r="39" spans="2:35" ht="27.75" customHeight="1" x14ac:dyDescent="0.2">
      <c r="B39" s="4"/>
      <c r="C39" s="827" t="s">
        <v>18</v>
      </c>
      <c r="D39" s="828"/>
      <c r="E39" s="828"/>
      <c r="F39" s="828"/>
      <c r="G39" s="861" t="s">
        <v>46</v>
      </c>
      <c r="H39" s="861"/>
      <c r="I39" s="861"/>
      <c r="J39" s="861"/>
      <c r="K39" s="861"/>
      <c r="L39" s="861"/>
      <c r="M39" s="861"/>
      <c r="N39" s="861"/>
      <c r="O39" s="827" t="s">
        <v>19</v>
      </c>
      <c r="P39" s="828"/>
      <c r="Q39" s="828"/>
      <c r="R39" s="828"/>
      <c r="S39" s="828"/>
      <c r="T39" s="955"/>
      <c r="U39" s="956"/>
      <c r="V39" s="956"/>
      <c r="W39" s="956"/>
      <c r="X39" s="956"/>
      <c r="Y39" s="956"/>
      <c r="Z39" s="956"/>
      <c r="AA39" s="956"/>
      <c r="AB39" s="956"/>
      <c r="AC39" s="957"/>
      <c r="AD39" s="29"/>
      <c r="AF39" s="9"/>
      <c r="AG39" s="19"/>
      <c r="AH39" s="19"/>
    </row>
    <row r="40" spans="2:35" ht="24" customHeight="1" x14ac:dyDescent="0.2">
      <c r="B40" s="4"/>
      <c r="C40" s="827" t="s">
        <v>20</v>
      </c>
      <c r="D40" s="828"/>
      <c r="E40" s="828"/>
      <c r="F40" s="828"/>
      <c r="G40" s="861" t="s">
        <v>33</v>
      </c>
      <c r="H40" s="861"/>
      <c r="I40" s="861"/>
      <c r="J40" s="861"/>
      <c r="K40" s="861"/>
      <c r="L40" s="861"/>
      <c r="M40" s="861"/>
      <c r="N40" s="861"/>
      <c r="O40" s="829" t="s">
        <v>88</v>
      </c>
      <c r="P40" s="830"/>
      <c r="Q40" s="830"/>
      <c r="R40" s="830"/>
      <c r="S40" s="830"/>
      <c r="T40" s="948" t="s">
        <v>22</v>
      </c>
      <c r="U40" s="948"/>
      <c r="V40" s="948"/>
      <c r="W40" s="948"/>
      <c r="X40" s="948"/>
      <c r="Y40" s="948"/>
      <c r="Z40" s="948"/>
      <c r="AA40" s="948"/>
      <c r="AB40" s="948"/>
      <c r="AC40" s="949"/>
      <c r="AD40" s="29"/>
      <c r="AF40" s="9"/>
      <c r="AG40" s="19"/>
      <c r="AH40" s="19"/>
    </row>
    <row r="41" spans="2:35" ht="18.75" customHeight="1" x14ac:dyDescent="0.2">
      <c r="B41" s="4"/>
      <c r="C41" s="827" t="s">
        <v>21</v>
      </c>
      <c r="D41" s="828"/>
      <c r="E41" s="828"/>
      <c r="F41" s="828"/>
      <c r="G41" s="861" t="s">
        <v>47</v>
      </c>
      <c r="H41" s="861"/>
      <c r="I41" s="861"/>
      <c r="J41" s="861"/>
      <c r="K41" s="861"/>
      <c r="L41" s="861"/>
      <c r="M41" s="861"/>
      <c r="N41" s="861"/>
      <c r="O41" s="829" t="s">
        <v>24</v>
      </c>
      <c r="P41" s="830"/>
      <c r="Q41" s="830"/>
      <c r="R41" s="830"/>
      <c r="S41" s="830"/>
      <c r="T41" s="948" t="s">
        <v>25</v>
      </c>
      <c r="U41" s="948"/>
      <c r="V41" s="948"/>
      <c r="W41" s="948"/>
      <c r="X41" s="948"/>
      <c r="Y41" s="948"/>
      <c r="Z41" s="948"/>
      <c r="AA41" s="948"/>
      <c r="AB41" s="948"/>
      <c r="AC41" s="949"/>
      <c r="AD41" s="29"/>
      <c r="AF41" s="9"/>
      <c r="AG41" s="20"/>
      <c r="AH41" s="20"/>
    </row>
    <row r="42" spans="2:35" ht="19.5" customHeight="1" x14ac:dyDescent="0.2">
      <c r="B42" s="4"/>
      <c r="C42" s="827" t="s">
        <v>23</v>
      </c>
      <c r="D42" s="828"/>
      <c r="E42" s="828"/>
      <c r="F42" s="828"/>
      <c r="G42" s="942">
        <v>1</v>
      </c>
      <c r="H42" s="942"/>
      <c r="I42" s="942"/>
      <c r="J42" s="942"/>
      <c r="K42" s="942"/>
      <c r="L42" s="942"/>
      <c r="M42" s="942"/>
      <c r="N42" s="874"/>
      <c r="O42" s="827" t="s">
        <v>26</v>
      </c>
      <c r="P42" s="828"/>
      <c r="Q42" s="828"/>
      <c r="R42" s="828"/>
      <c r="S42" s="828"/>
      <c r="T42" s="948"/>
      <c r="U42" s="948"/>
      <c r="V42" s="948"/>
      <c r="W42" s="948"/>
      <c r="X42" s="948"/>
      <c r="Y42" s="948"/>
      <c r="Z42" s="948"/>
      <c r="AA42" s="948"/>
      <c r="AB42" s="948"/>
      <c r="AC42" s="949"/>
      <c r="AD42" s="29"/>
      <c r="AF42" s="9"/>
      <c r="AG42" s="20"/>
      <c r="AH42" s="20"/>
    </row>
    <row r="43" spans="2:35"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3"/>
      <c r="AB43" s="953"/>
      <c r="AC43" s="954"/>
      <c r="AD43" s="29"/>
      <c r="AF43" s="9"/>
      <c r="AG43" s="20"/>
      <c r="AH43" s="20"/>
    </row>
    <row r="44" spans="2:35"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29"/>
      <c r="AB44" s="929"/>
      <c r="AC44" s="930"/>
      <c r="AD44" s="29"/>
      <c r="AF44" s="9"/>
      <c r="AG44" s="20"/>
      <c r="AH44" s="20"/>
    </row>
    <row r="45" spans="2:35" ht="27.75" customHeight="1" x14ac:dyDescent="0.2">
      <c r="B45" s="4"/>
      <c r="C45" s="785" t="s">
        <v>92</v>
      </c>
      <c r="D45" s="786"/>
      <c r="E45" s="786"/>
      <c r="F45" s="787"/>
      <c r="G45" s="940" t="s">
        <v>93</v>
      </c>
      <c r="H45" s="941"/>
      <c r="I45" s="31"/>
      <c r="J45" s="31" t="s">
        <v>95</v>
      </c>
      <c r="K45" s="30"/>
      <c r="L45" s="31" t="s">
        <v>96</v>
      </c>
      <c r="M45" s="32"/>
      <c r="N45" s="156"/>
      <c r="O45" s="851" t="s">
        <v>97</v>
      </c>
      <c r="P45" s="852"/>
      <c r="Q45" s="852"/>
      <c r="R45" s="852"/>
      <c r="S45" s="853" t="s">
        <v>98</v>
      </c>
      <c r="T45" s="854"/>
      <c r="U45" s="854"/>
      <c r="V45" s="854"/>
      <c r="W45" s="854"/>
      <c r="X45" s="854"/>
      <c r="Y45" s="854"/>
      <c r="Z45" s="854"/>
      <c r="AA45" s="854"/>
      <c r="AB45" s="854"/>
      <c r="AC45" s="855"/>
      <c r="AD45" s="29"/>
      <c r="AF45" s="9"/>
      <c r="AG45" s="20"/>
      <c r="AH45" s="20"/>
    </row>
    <row r="46" spans="2:35"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2"/>
      <c r="AA46" s="862"/>
      <c r="AB46" s="863"/>
      <c r="AC46" s="864"/>
      <c r="AD46" s="29"/>
      <c r="AF46" s="9"/>
      <c r="AG46" s="20"/>
      <c r="AH46" s="20"/>
    </row>
    <row r="47" spans="2:35" ht="35.2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62"/>
      <c r="AA47" s="862"/>
      <c r="AB47" s="870"/>
      <c r="AC47" s="871"/>
      <c r="AD47" s="29"/>
      <c r="AF47" s="9"/>
      <c r="AG47" s="20"/>
      <c r="AH47" s="20"/>
    </row>
    <row r="48" spans="2:35" ht="20.25" customHeight="1" x14ac:dyDescent="0.2">
      <c r="B48" s="4"/>
      <c r="C48" s="829" t="s">
        <v>28</v>
      </c>
      <c r="D48" s="830"/>
      <c r="E48" s="830"/>
      <c r="F48" s="830"/>
      <c r="G48" s="939" t="s">
        <v>73</v>
      </c>
      <c r="H48" s="939"/>
      <c r="I48" s="939"/>
      <c r="J48" s="939"/>
      <c r="K48" s="939"/>
      <c r="L48" s="939"/>
      <c r="M48" s="939"/>
      <c r="N48" s="835"/>
      <c r="O48" s="829"/>
      <c r="P48" s="830"/>
      <c r="Q48" s="830"/>
      <c r="R48" s="830"/>
      <c r="S48" s="862"/>
      <c r="T48" s="862"/>
      <c r="U48" s="862"/>
      <c r="V48" s="869"/>
      <c r="W48" s="862"/>
      <c r="X48" s="862"/>
      <c r="Y48" s="862"/>
      <c r="Z48" s="862"/>
      <c r="AA48" s="862"/>
      <c r="AB48" s="872"/>
      <c r="AC48" s="873"/>
      <c r="AD48" s="29"/>
      <c r="AF48" s="9"/>
      <c r="AG48" s="20"/>
      <c r="AH48" s="20"/>
    </row>
    <row r="49" spans="1:35" ht="13.5" customHeight="1" x14ac:dyDescent="0.2">
      <c r="B49" s="4"/>
      <c r="C49" s="829" t="s">
        <v>27</v>
      </c>
      <c r="D49" s="830"/>
      <c r="E49" s="830"/>
      <c r="F49" s="830"/>
      <c r="G49" s="937" t="s">
        <v>1116</v>
      </c>
      <c r="H49" s="938"/>
      <c r="I49" s="938"/>
      <c r="J49" s="938"/>
      <c r="K49" s="938"/>
      <c r="L49" s="938"/>
      <c r="M49" s="938"/>
      <c r="N49" s="856"/>
      <c r="O49" s="829"/>
      <c r="P49" s="830"/>
      <c r="Q49" s="830"/>
      <c r="R49" s="830"/>
      <c r="S49" s="862" t="s">
        <v>105</v>
      </c>
      <c r="T49" s="862"/>
      <c r="U49" s="862"/>
      <c r="V49" s="869" t="s">
        <v>94</v>
      </c>
      <c r="W49" s="697" t="s">
        <v>553</v>
      </c>
      <c r="X49" s="697"/>
      <c r="Y49" s="697"/>
      <c r="Z49" s="697"/>
      <c r="AA49" s="697"/>
      <c r="AB49" s="685" t="s">
        <v>94</v>
      </c>
      <c r="AC49" s="686"/>
      <c r="AD49" s="29"/>
      <c r="AF49" s="9"/>
      <c r="AG49" s="20"/>
      <c r="AH49" s="20"/>
    </row>
    <row r="50" spans="1:35" ht="22.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97"/>
      <c r="AA50" s="697"/>
      <c r="AB50" s="685"/>
      <c r="AC50" s="686"/>
      <c r="AD50" s="29"/>
      <c r="AF50" s="9"/>
      <c r="AG50" s="20"/>
      <c r="AH50" s="20"/>
    </row>
    <row r="51" spans="1:35" ht="22.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7"/>
      <c r="AA51" s="707"/>
      <c r="AB51" s="703"/>
      <c r="AC51" s="704"/>
      <c r="AD51" s="29"/>
      <c r="AF51" s="9"/>
      <c r="AG51" s="20"/>
      <c r="AH51" s="20"/>
    </row>
    <row r="52" spans="1:35" ht="3.7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19"/>
      <c r="AH52" s="19"/>
    </row>
    <row r="53" spans="1:35" ht="22.5" customHeight="1" x14ac:dyDescent="0.2">
      <c r="C53" s="15"/>
      <c r="D53" s="20"/>
      <c r="E53" s="20"/>
      <c r="F53" s="20"/>
      <c r="G53" s="20"/>
      <c r="H53" s="20"/>
      <c r="I53" s="20"/>
      <c r="J53" s="20"/>
      <c r="K53" s="20"/>
      <c r="L53" s="20"/>
      <c r="M53" s="20"/>
      <c r="N53" s="20"/>
      <c r="AC53" s="16"/>
      <c r="AE53" s="20"/>
      <c r="AG53" s="19"/>
      <c r="AH53" s="19"/>
      <c r="AI53" s="19"/>
    </row>
    <row r="54" spans="1:35" ht="22.5" customHeight="1" x14ac:dyDescent="0.2">
      <c r="A54" s="7"/>
      <c r="C54" s="15"/>
      <c r="D54" s="20"/>
      <c r="E54" s="20"/>
      <c r="F54" s="20"/>
      <c r="G54" s="20"/>
      <c r="H54" s="20"/>
      <c r="I54" s="20"/>
      <c r="J54" s="20"/>
      <c r="K54" s="20"/>
      <c r="L54" s="20"/>
      <c r="M54" s="20"/>
      <c r="N54" s="20"/>
      <c r="AC54" s="16"/>
      <c r="AE54" s="20"/>
      <c r="AG54" s="19"/>
      <c r="AH54" s="19"/>
      <c r="AI54" s="19"/>
    </row>
    <row r="55" spans="1:35" ht="22.5" customHeight="1" x14ac:dyDescent="0.2">
      <c r="C55" s="15"/>
      <c r="D55" s="20"/>
      <c r="E55" s="20"/>
      <c r="F55" s="20"/>
      <c r="G55" s="20"/>
      <c r="H55" s="20"/>
      <c r="I55" s="20"/>
      <c r="J55" s="20"/>
      <c r="K55" s="20"/>
      <c r="L55" s="20"/>
      <c r="M55" s="20"/>
      <c r="N55" s="20"/>
      <c r="AC55" s="16"/>
      <c r="AE55" s="20"/>
      <c r="AG55" s="19"/>
      <c r="AH55" s="19"/>
      <c r="AI55" s="19"/>
    </row>
    <row r="56" spans="1:35" ht="22.5" customHeight="1" x14ac:dyDescent="0.2">
      <c r="C56" s="15"/>
      <c r="D56" s="20"/>
      <c r="E56" s="20"/>
      <c r="F56" s="20"/>
      <c r="G56" s="20"/>
      <c r="H56" s="20"/>
      <c r="I56" s="20"/>
      <c r="J56" s="20"/>
      <c r="K56" s="20"/>
      <c r="L56" s="20"/>
      <c r="M56" s="20"/>
      <c r="N56" s="20"/>
      <c r="AC56" s="16"/>
      <c r="AE56" s="20"/>
      <c r="AG56" s="19"/>
      <c r="AH56" s="19"/>
      <c r="AI56" s="19"/>
    </row>
    <row r="57" spans="1:35"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c r="AB57" s="16"/>
      <c r="AC57" s="16"/>
    </row>
    <row r="58" spans="1:35"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35"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35"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35"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35"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35"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35"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O77" s="17"/>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O82" s="17"/>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P83" s="15"/>
      <c r="Q83" s="16"/>
      <c r="R83" s="16"/>
      <c r="S83" s="16"/>
      <c r="T83" s="16"/>
      <c r="U83" s="16"/>
      <c r="V83" s="16"/>
      <c r="W83" s="16"/>
      <c r="X83" s="16"/>
      <c r="Y83" s="16"/>
      <c r="Z83" s="16"/>
      <c r="AA83" s="16"/>
      <c r="AB83" s="16"/>
      <c r="AC83" s="16"/>
    </row>
  </sheetData>
  <sheetProtection algorithmName="SHA-512" hashValue="rIe9FgVsWA6UlPTYqs98FDLx+DhHUa42uDjPaXiz7MJ9vD713YZN/j5v1zEiEL+3skXwxsPj7maos0FsHqGBig==" saltValue="u/3ZVjn3VK8OkjmAgDt3ew==" spinCount="100000" sheet="1" objects="1" scenarios="1"/>
  <customSheetViews>
    <customSheetView guid="{9C949C4D-EB11-4549-99F8-6A6E19FEDD35}" showGridLines="0" topLeftCell="C28">
      <selection activeCell="O32" sqref="O32"/>
      <pageMargins left="0.46" right="0.47" top="0.85499999999999998" bottom="0.35" header="0.31496062992125984" footer="0.31496062992125984"/>
      <pageSetup paperSize="9" scale="80" orientation="portrait" r:id="rId1"/>
      <headerFooter alignWithMargins="0"/>
    </customSheetView>
    <customSheetView guid="{B4BD0B13-0F90-4B98-B77F-542E51A48189}" showGridLines="0" topLeftCell="C25">
      <selection activeCell="O32" sqref="O32"/>
      <pageMargins left="0.46" right="0.47" top="0.85499999999999998" bottom="0.35" header="0.31496062992125984" footer="0.31496062992125984"/>
      <pageSetup paperSize="9" scale="80" orientation="portrait" r:id="rId2"/>
      <headerFooter alignWithMargins="0"/>
    </customSheetView>
    <customSheetView guid="{1132D6BB-BD35-469F-BF41-A86B335BD97B}" showGridLines="0" topLeftCell="C25">
      <selection activeCell="O32" sqref="O32"/>
      <pageMargins left="0.46" right="0.47" top="0.85499999999999998" bottom="0.35" header="0.31496062992125984" footer="0.31496062992125984"/>
      <pageSetup paperSize="9" scale="80" orientation="portrait" r:id="rId3"/>
      <headerFooter alignWithMargins="0"/>
    </customSheetView>
    <customSheetView guid="{A5C6589E-C55F-4BEC-9ECE-919FCABF52F8}" showGridLines="0" topLeftCell="C25">
      <selection activeCell="O32" sqref="O32"/>
      <pageMargins left="0.46" right="0.47" top="0.85499999999999998" bottom="0.35" header="0.31496062992125984" footer="0.31496062992125984"/>
      <pageSetup paperSize="9" scale="80" orientation="portrait" r:id="rId4"/>
      <headerFooter alignWithMargins="0"/>
    </customSheetView>
    <customSheetView guid="{01A85145-F11B-4D07-813B-8A8758CDD710}" showGridLines="0" topLeftCell="C25">
      <selection activeCell="F32" sqref="F32"/>
      <pageMargins left="0.46" right="0.47" top="0.85499999999999998" bottom="0.35" header="0.31496062992125984" footer="0.31496062992125984"/>
      <pageSetup paperSize="9" scale="80" orientation="portrait" r:id="rId5"/>
      <headerFooter alignWithMargins="0"/>
    </customSheetView>
    <customSheetView guid="{4F27A6F2-707D-47B2-BF4A-F027B75A33FC}" showGridLines="0" topLeftCell="C16">
      <selection activeCell="N32" sqref="N32"/>
      <pageMargins left="0.46" right="0.47" top="0.85499999999999998" bottom="0.35" header="0.31496062992125984" footer="0.31496062992125984"/>
      <pageSetup paperSize="9" scale="80" orientation="portrait" r:id="rId6"/>
      <headerFooter alignWithMargins="0"/>
    </customSheetView>
    <customSheetView guid="{F4F98609-4C61-4A0E-851B-59BEC64AAB9F}" showGridLines="0" topLeftCell="C27">
      <selection activeCell="L32" sqref="L32"/>
      <pageMargins left="0.46" right="0.47" top="0.85499999999999998" bottom="0.35" header="0.31496062992125984" footer="0.31496062992125984"/>
      <pageSetup paperSize="9" scale="80" orientation="portrait" r:id="rId7"/>
      <headerFooter alignWithMargins="0"/>
    </customSheetView>
    <customSheetView guid="{8381FC96-6810-4EAA-ACD8-B607E0FD2281}" showGridLines="0" topLeftCell="A17">
      <selection activeCell="L32" sqref="L32"/>
      <pageMargins left="0.46" right="0.47" top="0.85499999999999998" bottom="0.35" header="0.31496062992125984" footer="0.31496062992125984"/>
      <pageSetup paperSize="9" scale="80" orientation="portrait" r:id="rId8"/>
      <headerFooter alignWithMargins="0"/>
    </customSheetView>
    <customSheetView guid="{7315456F-420E-439E-9602-F32EDF9D3E94}" showGridLines="0" topLeftCell="A17">
      <selection activeCell="L32" sqref="L32"/>
      <pageMargins left="0.46" right="0.47" top="0.85499999999999998" bottom="0.35" header="0.31496062992125984" footer="0.31496062992125984"/>
      <pageSetup paperSize="9" scale="80" orientation="portrait" r:id="rId9"/>
      <headerFooter alignWithMargins="0"/>
    </customSheetView>
    <customSheetView guid="{216CB5F9-6788-4A70-880A-08553118F167}" showGridLines="0" topLeftCell="A18">
      <selection activeCell="R22" sqref="R22:AA28"/>
      <pageMargins left="0.46" right="0.47" top="0.85499999999999998" bottom="0.35" header="0.31496062992125984" footer="0.31496062992125984"/>
      <pageSetup paperSize="9" scale="80" orientation="portrait" r:id="rId10"/>
      <headerFooter alignWithMargins="0"/>
    </customSheetView>
    <customSheetView guid="{B0451CD7-59C4-4E11-B7C2-BC13CF4127A6}" showGridLines="0" topLeftCell="A18">
      <selection activeCell="R22" sqref="R22:AA28"/>
      <pageMargins left="0.46" right="0.47" top="0.85499999999999998" bottom="0.35" header="0.31496062992125984" footer="0.31496062992125984"/>
      <pageSetup paperSize="9" scale="80" orientation="portrait" r:id="rId11"/>
      <headerFooter alignWithMargins="0"/>
    </customSheetView>
    <customSheetView guid="{7A5BCE0F-1F1B-4E52-9652-01329CBCC77F}" showGridLines="0" topLeftCell="A18">
      <selection activeCell="R22" sqref="R22:AA28"/>
      <pageMargins left="0.46" right="0.47" top="0.85499999999999998" bottom="0.35" header="0.31496062992125984" footer="0.31496062992125984"/>
      <pageSetup paperSize="9" scale="80" orientation="portrait" r:id="rId12"/>
      <headerFooter alignWithMargins="0"/>
    </customSheetView>
    <customSheetView guid="{62DF5315-3D99-4C8E-BAEC-100B3280B10D}" showGridLines="0" topLeftCell="A18">
      <selection activeCell="R22" sqref="R22:AA28"/>
      <pageMargins left="0.46" right="0.47" top="0.85499999999999998" bottom="0.35" header="0.31496062992125984" footer="0.31496062992125984"/>
      <pageSetup paperSize="9" scale="80" orientation="portrait" r:id="rId13"/>
      <headerFooter alignWithMargins="0"/>
    </customSheetView>
    <customSheetView guid="{CAC1BF5B-64DA-4E65-B9F3-F58AF1593EA5}" showGridLines="0" topLeftCell="A18">
      <selection activeCell="R22" sqref="R22:AA28"/>
      <pageMargins left="0.46" right="0.47" top="0.85499999999999998" bottom="0.35" header="0.31496062992125984" footer="0.31496062992125984"/>
      <pageSetup paperSize="9" scale="80" orientation="portrait" r:id="rId14"/>
      <headerFooter alignWithMargins="0"/>
    </customSheetView>
    <customSheetView guid="{E4188361-4B87-4969-89CB-DD6AB944FA81}" showGridLines="0" topLeftCell="A13">
      <selection activeCell="I32" sqref="I32"/>
      <pageMargins left="0.46" right="0.47" top="0.85499999999999998" bottom="0.35" header="0.31496062992125984" footer="0.31496062992125984"/>
      <pageSetup paperSize="9" scale="80" orientation="portrait" r:id="rId15"/>
      <headerFooter alignWithMargins="0"/>
    </customSheetView>
    <customSheetView guid="{0001DF65-3B0F-497C-ACF5-D49EC607FD88}" showGridLines="0" topLeftCell="A13">
      <selection activeCell="I32" sqref="I32"/>
      <pageMargins left="0.46" right="0.47" top="0.85499999999999998" bottom="0.35" header="0.31496062992125984" footer="0.31496062992125984"/>
      <pageSetup paperSize="9" scale="80" orientation="portrait" r:id="rId16"/>
      <headerFooter alignWithMargins="0"/>
    </customSheetView>
    <customSheetView guid="{39DA2FDD-4E3D-481D-A336-9D29DBC11B08}" showGridLines="0">
      <selection activeCell="F9" sqref="F9:AC10"/>
      <pageMargins left="0.46" right="0.47" top="0.85499999999999998" bottom="0.35" header="0.31496062992125984" footer="0.31496062992125984"/>
      <pageSetup paperSize="9" scale="80" orientation="portrait" r:id="rId17"/>
      <headerFooter alignWithMargins="0"/>
    </customSheetView>
    <customSheetView guid="{95329FFD-9B66-4A76-A861-4EF913CB9438}" showGridLines="0">
      <selection activeCell="F9" sqref="F9:AC10"/>
      <pageMargins left="0.46" right="0.47" top="0.85499999999999998" bottom="0.35" header="0.31496062992125984" footer="0.31496062992125984"/>
      <pageSetup paperSize="9" scale="80" orientation="portrait" r:id="rId18"/>
      <headerFooter alignWithMargins="0"/>
    </customSheetView>
    <customSheetView guid="{F7DB7EE5-42A9-41B9-A823-ADC3C22C28DE}" showGridLines="0">
      <selection activeCell="F9" sqref="F9:AC10"/>
      <pageMargins left="0.46" right="0.47" top="0.85499999999999998" bottom="0.35" header="0.31496062992125984" footer="0.31496062992125984"/>
      <pageSetup paperSize="9" scale="80" orientation="portrait" r:id="rId19"/>
      <headerFooter alignWithMargins="0"/>
    </customSheetView>
    <customSheetView guid="{187695E8-F439-4E8B-9390-62D53A41785B}" showGridLines="0">
      <selection activeCell="F9" sqref="F9:AC10"/>
      <pageMargins left="0.46" right="0.47" top="0.85499999999999998" bottom="0.35" header="0.31496062992125984" footer="0.31496062992125984"/>
      <pageSetup paperSize="9" scale="80" orientation="portrait" r:id="rId20"/>
      <headerFooter alignWithMargins="0"/>
    </customSheetView>
    <customSheetView guid="{C3D58349-1F04-4F6C-B93C-BB0D41DB41D6}" showGridLines="0" topLeftCell="A26">
      <selection activeCell="L31" sqref="L31"/>
      <pageMargins left="0.46" right="0.47" top="0.85499999999999998" bottom="0.35" header="0.31496062992125984" footer="0.31496062992125984"/>
      <pageSetup paperSize="9" scale="80" orientation="portrait" r:id="rId21"/>
      <headerFooter alignWithMargins="0"/>
    </customSheetView>
    <customSheetView guid="{71206789-1A95-4243-B1E4-204F0D4BB0C1}" showGridLines="0" topLeftCell="A17">
      <selection activeCell="L32" sqref="L32"/>
      <pageMargins left="0.46" right="0.47" top="0.85499999999999998" bottom="0.35" header="0.31496062992125984" footer="0.31496062992125984"/>
      <pageSetup paperSize="9" scale="80" orientation="portrait" r:id="rId22"/>
      <headerFooter alignWithMargins="0"/>
    </customSheetView>
    <customSheetView guid="{DAB8803B-91D8-4FA1-8E83-BA8E4F51ECEF}" showGridLines="0" topLeftCell="C27">
      <selection activeCell="L32" sqref="L32"/>
      <pageMargins left="0.46" right="0.47" top="0.85499999999999998" bottom="0.35" header="0.31496062992125984" footer="0.31496062992125984"/>
      <pageSetup paperSize="9" scale="80" orientation="portrait" r:id="rId23"/>
      <headerFooter alignWithMargins="0"/>
    </customSheetView>
    <customSheetView guid="{4B06A440-0745-43CE-8047-97DB98249CF6}" showGridLines="0" topLeftCell="C25">
      <selection activeCell="N31" sqref="N31"/>
      <pageMargins left="0.46" right="0.47" top="0.85499999999999998" bottom="0.35" header="0.31496062992125984" footer="0.31496062992125984"/>
      <pageSetup paperSize="9" scale="80" orientation="portrait" r:id="rId24"/>
      <headerFooter alignWithMargins="0"/>
    </customSheetView>
    <customSheetView guid="{201C1097-0C3C-4AFA-814C-99E885BB3BA9}" showGridLines="0" topLeftCell="C25">
      <selection activeCell="F32" sqref="F32"/>
      <pageMargins left="0.46" right="0.47" top="0.85499999999999998" bottom="0.35" header="0.31496062992125984" footer="0.31496062992125984"/>
      <pageSetup paperSize="9" scale="80" orientation="portrait" r:id="rId25"/>
      <headerFooter alignWithMargins="0"/>
    </customSheetView>
    <customSheetView guid="{44F0F931-FF8F-4146-9628-099A7B02EE59}" showGridLines="0" topLeftCell="C25">
      <selection activeCell="F32" sqref="F32"/>
      <pageMargins left="0.46" right="0.47" top="0.85499999999999998" bottom="0.35" header="0.31496062992125984" footer="0.31496062992125984"/>
      <pageSetup paperSize="9" scale="80" orientation="portrait" r:id="rId26"/>
      <headerFooter alignWithMargins="0"/>
    </customSheetView>
    <customSheetView guid="{DE4F901A-4159-44A8-9F61-37E29931259E}" showGridLines="0" topLeftCell="C25">
      <selection activeCell="F32" sqref="F32"/>
      <pageMargins left="0.46" right="0.47" top="0.85499999999999998" bottom="0.35" header="0.31496062992125984" footer="0.31496062992125984"/>
      <pageSetup paperSize="9" scale="80" orientation="portrait" r:id="rId27"/>
      <headerFooter alignWithMargins="0"/>
    </customSheetView>
    <customSheetView guid="{11E60353-53A2-40FD-8DD1-6654D3943E00}" showGridLines="0" topLeftCell="C25">
      <selection activeCell="O32" sqref="O32"/>
      <pageMargins left="0.46" right="0.47" top="0.85499999999999998" bottom="0.35" header="0.31496062992125984" footer="0.31496062992125984"/>
      <pageSetup paperSize="9" scale="80" orientation="portrait" r:id="rId28"/>
      <headerFooter alignWithMargins="0"/>
    </customSheetView>
    <customSheetView guid="{D405E5B0-829D-4CFF-BABC-C1974EED185D}" showGridLines="0" topLeftCell="C25">
      <selection activeCell="O32" sqref="O32"/>
      <pageMargins left="0.46" right="0.47" top="0.85499999999999998" bottom="0.35" header="0.31496062992125984" footer="0.31496062992125984"/>
      <pageSetup paperSize="9" scale="80" orientation="portrait" r:id="rId29"/>
      <headerFooter alignWithMargins="0"/>
    </customSheetView>
  </customSheetViews>
  <mergeCells count="71">
    <mergeCell ref="R22:AC28"/>
    <mergeCell ref="R21:AC21"/>
    <mergeCell ref="R13:AC20"/>
    <mergeCell ref="G48:N48"/>
    <mergeCell ref="W49:AA51"/>
    <mergeCell ref="AB49:AC51"/>
    <mergeCell ref="S49:U51"/>
    <mergeCell ref="V49:V51"/>
    <mergeCell ref="O38:S38"/>
    <mergeCell ref="T38:AC38"/>
    <mergeCell ref="O41:S41"/>
    <mergeCell ref="C44:N44"/>
    <mergeCell ref="O44:AC44"/>
    <mergeCell ref="T41:AC41"/>
    <mergeCell ref="O39:S39"/>
    <mergeCell ref="T39:AC39"/>
    <mergeCell ref="C50:F50"/>
    <mergeCell ref="G50:N50"/>
    <mergeCell ref="C51:F51"/>
    <mergeCell ref="G51:N51"/>
    <mergeCell ref="C49:F49"/>
    <mergeCell ref="G49:N49"/>
    <mergeCell ref="C45:F46"/>
    <mergeCell ref="G45:H45"/>
    <mergeCell ref="O45:R45"/>
    <mergeCell ref="S45:AC45"/>
    <mergeCell ref="G46:M46"/>
    <mergeCell ref="O46:R51"/>
    <mergeCell ref="S46:U46"/>
    <mergeCell ref="W46:AA46"/>
    <mergeCell ref="AB46:AC46"/>
    <mergeCell ref="C47:F47"/>
    <mergeCell ref="G47:N47"/>
    <mergeCell ref="S47:U48"/>
    <mergeCell ref="V47:V48"/>
    <mergeCell ref="W47:AA48"/>
    <mergeCell ref="AB47:AC48"/>
    <mergeCell ref="C48:F48"/>
    <mergeCell ref="O40:S40"/>
    <mergeCell ref="T40:AC40"/>
    <mergeCell ref="C42:F43"/>
    <mergeCell ref="G42:N43"/>
    <mergeCell ref="O42:S42"/>
    <mergeCell ref="T42:AC42"/>
    <mergeCell ref="O43:S43"/>
    <mergeCell ref="T43:AC43"/>
    <mergeCell ref="C9:E10"/>
    <mergeCell ref="F9:AC10"/>
    <mergeCell ref="C38:F38"/>
    <mergeCell ref="G40:N40"/>
    <mergeCell ref="G3:P3"/>
    <mergeCell ref="G4:P4"/>
    <mergeCell ref="G5:P5"/>
    <mergeCell ref="C7:AC7"/>
    <mergeCell ref="C8:E8"/>
    <mergeCell ref="F8:P8"/>
    <mergeCell ref="R12:AC12"/>
    <mergeCell ref="O37:AC37"/>
    <mergeCell ref="U8:V8"/>
    <mergeCell ref="W8:AC8"/>
    <mergeCell ref="Q8:R8"/>
    <mergeCell ref="S8:T8"/>
    <mergeCell ref="D30:E30"/>
    <mergeCell ref="D35:E35"/>
    <mergeCell ref="C41:F41"/>
    <mergeCell ref="C40:F40"/>
    <mergeCell ref="G39:N39"/>
    <mergeCell ref="G41:N41"/>
    <mergeCell ref="C37:N37"/>
    <mergeCell ref="C39:F39"/>
    <mergeCell ref="G38:N38"/>
  </mergeCells>
  <phoneticPr fontId="0" type="noConversion"/>
  <pageMargins left="0.46" right="0.47" top="0.85499999999999998" bottom="0.35" header="0.31496062992125984" footer="0.31496062992125984"/>
  <pageSetup paperSize="9" scale="80" orientation="portrait" r:id="rId30"/>
  <headerFooter alignWithMargins="0"/>
  <drawing r:id="rId3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H83"/>
  <sheetViews>
    <sheetView showGridLines="0" topLeftCell="A19" workbookViewId="0">
      <selection activeCell="P31" sqref="P31"/>
    </sheetView>
  </sheetViews>
  <sheetFormatPr baseColWidth="10" defaultColWidth="11.42578125" defaultRowHeight="12.75" x14ac:dyDescent="0.2"/>
  <cols>
    <col min="1" max="2" width="1.140625" customWidth="1"/>
    <col min="3" max="3" width="4.28515625" customWidth="1"/>
    <col min="4" max="4" width="6" customWidth="1"/>
    <col min="5" max="5" width="4.28515625" customWidth="1"/>
    <col min="6" max="28" width="8.7109375" customWidth="1"/>
    <col min="29" max="30" width="1.140625" customWidth="1"/>
  </cols>
  <sheetData>
    <row r="1" spans="2:34" ht="6" customHeight="1" thickBot="1" x14ac:dyDescent="0.25"/>
    <row r="2" spans="2:34"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3"/>
    </row>
    <row r="3" spans="2:34" x14ac:dyDescent="0.2">
      <c r="B3" s="4"/>
      <c r="G3" s="766" t="str">
        <f>+'OP MEDICINA GRAL'!G3</f>
        <v>HOSPITAL REGIONAL DE MONIQUIRÁ E.S.E.</v>
      </c>
      <c r="H3" s="766"/>
      <c r="I3" s="766"/>
      <c r="J3" s="766"/>
      <c r="K3" s="766"/>
      <c r="L3" s="766"/>
      <c r="M3" s="766"/>
      <c r="N3" s="766"/>
      <c r="O3" s="766"/>
      <c r="P3" s="766"/>
      <c r="AC3" s="5"/>
    </row>
    <row r="4" spans="2:34" x14ac:dyDescent="0.2">
      <c r="B4" s="4"/>
      <c r="G4" s="766" t="s">
        <v>58</v>
      </c>
      <c r="H4" s="766"/>
      <c r="I4" s="766"/>
      <c r="J4" s="766"/>
      <c r="K4" s="766"/>
      <c r="L4" s="766"/>
      <c r="M4" s="766"/>
      <c r="N4" s="766"/>
      <c r="O4" s="766"/>
      <c r="P4" s="766"/>
      <c r="AC4" s="5"/>
    </row>
    <row r="5" spans="2:34" x14ac:dyDescent="0.2">
      <c r="B5" s="4"/>
      <c r="G5" s="766" t="s">
        <v>0</v>
      </c>
      <c r="H5" s="766"/>
      <c r="I5" s="766"/>
      <c r="J5" s="766"/>
      <c r="K5" s="766"/>
      <c r="L5" s="766"/>
      <c r="M5" s="766"/>
      <c r="N5" s="766"/>
      <c r="O5" s="766"/>
      <c r="P5" s="766"/>
      <c r="AC5" s="5"/>
    </row>
    <row r="6" spans="2:34" ht="4.5" customHeight="1" thickBot="1" x14ac:dyDescent="0.25">
      <c r="B6" s="4"/>
      <c r="AC6" s="5"/>
    </row>
    <row r="7" spans="2:34"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9"/>
      <c r="AC7" s="5"/>
    </row>
    <row r="8" spans="2:34" ht="15" customHeight="1" x14ac:dyDescent="0.2">
      <c r="B8" s="4"/>
      <c r="C8" s="770" t="s">
        <v>1</v>
      </c>
      <c r="D8" s="771"/>
      <c r="E8" s="772"/>
      <c r="F8" s="773" t="s">
        <v>463</v>
      </c>
      <c r="G8" s="774"/>
      <c r="H8" s="774"/>
      <c r="I8" s="774"/>
      <c r="J8" s="774"/>
      <c r="K8" s="774"/>
      <c r="L8" s="774"/>
      <c r="M8" s="774"/>
      <c r="N8" s="774"/>
      <c r="O8" s="774"/>
      <c r="P8" s="775"/>
      <c r="Q8" s="776" t="s">
        <v>82</v>
      </c>
      <c r="R8" s="772"/>
      <c r="S8" s="777"/>
      <c r="T8" s="778"/>
      <c r="U8" s="776" t="s">
        <v>83</v>
      </c>
      <c r="V8" s="772"/>
      <c r="W8" s="779" t="s">
        <v>84</v>
      </c>
      <c r="X8" s="780"/>
      <c r="Y8" s="780"/>
      <c r="Z8" s="780"/>
      <c r="AA8" s="780"/>
      <c r="AB8" s="781"/>
      <c r="AC8" s="5"/>
      <c r="AF8" s="18"/>
      <c r="AG8" s="18"/>
      <c r="AH8" s="18"/>
    </row>
    <row r="9" spans="2:34" ht="22.5" customHeight="1" x14ac:dyDescent="0.2">
      <c r="B9" s="4"/>
      <c r="C9" s="782" t="s">
        <v>2</v>
      </c>
      <c r="D9" s="783"/>
      <c r="E9" s="784"/>
      <c r="F9" s="788" t="s">
        <v>509</v>
      </c>
      <c r="G9" s="789"/>
      <c r="H9" s="789"/>
      <c r="I9" s="789"/>
      <c r="J9" s="789"/>
      <c r="K9" s="789"/>
      <c r="L9" s="789"/>
      <c r="M9" s="789"/>
      <c r="N9" s="789"/>
      <c r="O9" s="789"/>
      <c r="P9" s="789"/>
      <c r="Q9" s="789"/>
      <c r="R9" s="789"/>
      <c r="S9" s="789"/>
      <c r="T9" s="789"/>
      <c r="U9" s="789"/>
      <c r="V9" s="789"/>
      <c r="W9" s="789"/>
      <c r="X9" s="789"/>
      <c r="Y9" s="789"/>
      <c r="Z9" s="789"/>
      <c r="AA9" s="789"/>
      <c r="AB9" s="790"/>
      <c r="AC9" s="5"/>
      <c r="AF9" s="18"/>
      <c r="AG9" s="18"/>
      <c r="AH9" s="18"/>
    </row>
    <row r="10" spans="2:34" ht="1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2"/>
      <c r="AB10" s="793"/>
      <c r="AC10" s="5"/>
      <c r="AF10" s="18"/>
      <c r="AG10" s="18"/>
      <c r="AH10" s="18"/>
    </row>
    <row r="11" spans="2:34" ht="7.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8"/>
      <c r="AB11" s="39"/>
      <c r="AC11" s="5"/>
      <c r="AF11" s="18"/>
      <c r="AG11" s="18"/>
      <c r="AH11" s="18"/>
    </row>
    <row r="12" spans="2:34" ht="17.25" customHeight="1" thickBot="1" x14ac:dyDescent="0.25">
      <c r="B12" s="4"/>
      <c r="C12" s="6"/>
      <c r="D12" s="7"/>
      <c r="E12" s="7"/>
      <c r="F12" s="7"/>
      <c r="G12" s="7"/>
      <c r="H12" s="7"/>
      <c r="I12" s="7"/>
      <c r="J12" s="7"/>
      <c r="K12" s="7"/>
      <c r="L12" s="7"/>
      <c r="M12" s="7"/>
      <c r="N12" s="7"/>
      <c r="O12" s="7"/>
      <c r="P12" s="7"/>
      <c r="Q12" s="43"/>
      <c r="R12" s="794" t="s">
        <v>191</v>
      </c>
      <c r="S12" s="795"/>
      <c r="T12" s="795"/>
      <c r="U12" s="795"/>
      <c r="V12" s="795"/>
      <c r="W12" s="795"/>
      <c r="X12" s="795"/>
      <c r="Y12" s="795"/>
      <c r="Z12" s="795"/>
      <c r="AA12" s="795"/>
      <c r="AB12" s="796"/>
      <c r="AC12" s="5"/>
      <c r="AF12" s="18"/>
      <c r="AG12" s="18"/>
      <c r="AH12" s="18"/>
    </row>
    <row r="13" spans="2:34" ht="17.25" customHeight="1" x14ac:dyDescent="0.2">
      <c r="B13" s="4"/>
      <c r="C13" s="6"/>
      <c r="D13" s="7"/>
      <c r="E13" s="7"/>
      <c r="F13" s="7"/>
      <c r="G13" s="7"/>
      <c r="H13" s="7"/>
      <c r="I13" s="7"/>
      <c r="J13" s="7"/>
      <c r="K13" s="7"/>
      <c r="L13" s="7"/>
      <c r="M13" s="7"/>
      <c r="N13" s="7"/>
      <c r="O13" s="7"/>
      <c r="P13" s="7"/>
      <c r="Q13" s="44"/>
      <c r="R13" s="960" t="s">
        <v>713</v>
      </c>
      <c r="S13" s="961"/>
      <c r="T13" s="961"/>
      <c r="U13" s="961"/>
      <c r="V13" s="961"/>
      <c r="W13" s="961"/>
      <c r="X13" s="961"/>
      <c r="Y13" s="961"/>
      <c r="Z13" s="961"/>
      <c r="AA13" s="961"/>
      <c r="AB13" s="962"/>
      <c r="AC13" s="5"/>
      <c r="AF13" s="18"/>
      <c r="AG13" s="18"/>
      <c r="AH13" s="18"/>
    </row>
    <row r="14" spans="2:34" ht="17.25" customHeight="1" x14ac:dyDescent="0.2">
      <c r="B14" s="4"/>
      <c r="C14" s="6"/>
      <c r="D14" s="7"/>
      <c r="E14" s="7"/>
      <c r="F14" s="7"/>
      <c r="G14" s="7"/>
      <c r="H14" s="7"/>
      <c r="I14" s="7"/>
      <c r="J14" s="7"/>
      <c r="K14" s="7"/>
      <c r="L14" s="7"/>
      <c r="M14" s="7"/>
      <c r="N14" s="7"/>
      <c r="O14" s="7"/>
      <c r="P14" s="7"/>
      <c r="R14" s="760"/>
      <c r="S14" s="761"/>
      <c r="T14" s="761"/>
      <c r="U14" s="761"/>
      <c r="V14" s="761"/>
      <c r="W14" s="761"/>
      <c r="X14" s="761"/>
      <c r="Y14" s="761"/>
      <c r="Z14" s="761"/>
      <c r="AA14" s="761"/>
      <c r="AB14" s="762"/>
      <c r="AC14" s="5"/>
      <c r="AF14" s="18"/>
      <c r="AG14" s="18"/>
      <c r="AH14" s="18"/>
    </row>
    <row r="15" spans="2:34" ht="17.25" customHeight="1" x14ac:dyDescent="0.2">
      <c r="B15" s="4"/>
      <c r="C15" s="6"/>
      <c r="D15" s="7"/>
      <c r="E15" s="7"/>
      <c r="F15" s="7"/>
      <c r="G15" s="7"/>
      <c r="H15" s="7"/>
      <c r="I15" s="7"/>
      <c r="J15" s="7"/>
      <c r="K15" s="7"/>
      <c r="L15" s="7"/>
      <c r="M15" s="7"/>
      <c r="N15" s="7"/>
      <c r="O15" s="7"/>
      <c r="P15" s="7"/>
      <c r="R15" s="760"/>
      <c r="S15" s="761"/>
      <c r="T15" s="761"/>
      <c r="U15" s="761"/>
      <c r="V15" s="761"/>
      <c r="W15" s="761"/>
      <c r="X15" s="761"/>
      <c r="Y15" s="761"/>
      <c r="Z15" s="761"/>
      <c r="AA15" s="761"/>
      <c r="AB15" s="762"/>
      <c r="AC15" s="5"/>
      <c r="AF15" s="18"/>
      <c r="AG15" s="18"/>
      <c r="AH15" s="18"/>
    </row>
    <row r="16" spans="2:34" ht="17.25" customHeight="1" x14ac:dyDescent="0.2">
      <c r="B16" s="4"/>
      <c r="C16" s="6"/>
      <c r="D16" s="7"/>
      <c r="E16" s="7"/>
      <c r="F16" s="7"/>
      <c r="G16" s="7"/>
      <c r="H16" s="7"/>
      <c r="I16" s="7"/>
      <c r="J16" s="7"/>
      <c r="K16" s="7"/>
      <c r="L16" s="7"/>
      <c r="M16" s="7"/>
      <c r="N16" s="7"/>
      <c r="O16" s="7"/>
      <c r="P16" s="7"/>
      <c r="R16" s="760"/>
      <c r="S16" s="761"/>
      <c r="T16" s="761"/>
      <c r="U16" s="761"/>
      <c r="V16" s="761"/>
      <c r="W16" s="761"/>
      <c r="X16" s="761"/>
      <c r="Y16" s="761"/>
      <c r="Z16" s="761"/>
      <c r="AA16" s="761"/>
      <c r="AB16" s="762"/>
      <c r="AC16" s="5"/>
      <c r="AF16" s="18"/>
      <c r="AG16" s="18"/>
      <c r="AH16" s="18"/>
    </row>
    <row r="17" spans="2:34" ht="17.25" customHeight="1" x14ac:dyDescent="0.2">
      <c r="B17" s="4"/>
      <c r="C17" s="6"/>
      <c r="D17" s="7"/>
      <c r="E17" s="7"/>
      <c r="F17" s="7"/>
      <c r="G17" s="7"/>
      <c r="H17" s="7"/>
      <c r="I17" s="7"/>
      <c r="J17" s="7"/>
      <c r="K17" s="7"/>
      <c r="L17" s="7"/>
      <c r="M17" s="7"/>
      <c r="N17" s="7"/>
      <c r="O17" s="7"/>
      <c r="P17" s="7"/>
      <c r="R17" s="760"/>
      <c r="S17" s="761"/>
      <c r="T17" s="761"/>
      <c r="U17" s="761"/>
      <c r="V17" s="761"/>
      <c r="W17" s="761"/>
      <c r="X17" s="761"/>
      <c r="Y17" s="761"/>
      <c r="Z17" s="761"/>
      <c r="AA17" s="761"/>
      <c r="AB17" s="762"/>
      <c r="AC17" s="5"/>
      <c r="AF17" s="18"/>
      <c r="AG17" s="18"/>
      <c r="AH17" s="18"/>
    </row>
    <row r="18" spans="2:34" ht="17.25" customHeight="1" x14ac:dyDescent="0.2">
      <c r="B18" s="4"/>
      <c r="C18" s="6"/>
      <c r="D18" s="7"/>
      <c r="E18" s="7"/>
      <c r="F18" s="7"/>
      <c r="G18" s="7"/>
      <c r="H18" s="7"/>
      <c r="I18" s="7"/>
      <c r="J18" s="7"/>
      <c r="K18" s="7"/>
      <c r="L18" s="7"/>
      <c r="M18" s="7"/>
      <c r="N18" s="7"/>
      <c r="O18" s="7"/>
      <c r="P18" s="7"/>
      <c r="R18" s="760"/>
      <c r="S18" s="761"/>
      <c r="T18" s="761"/>
      <c r="U18" s="761"/>
      <c r="V18" s="761"/>
      <c r="W18" s="761"/>
      <c r="X18" s="761"/>
      <c r="Y18" s="761"/>
      <c r="Z18" s="761"/>
      <c r="AA18" s="761"/>
      <c r="AB18" s="762"/>
      <c r="AC18" s="5"/>
      <c r="AF18" s="18"/>
      <c r="AG18" s="18"/>
      <c r="AH18" s="18"/>
    </row>
    <row r="19" spans="2:34" ht="17.25" customHeight="1" x14ac:dyDescent="0.2">
      <c r="B19" s="4"/>
      <c r="C19" s="6"/>
      <c r="D19" s="7"/>
      <c r="E19" s="7"/>
      <c r="F19" s="7"/>
      <c r="G19" s="7"/>
      <c r="H19" s="7"/>
      <c r="I19" s="7"/>
      <c r="J19" s="7"/>
      <c r="K19" s="7"/>
      <c r="L19" s="7"/>
      <c r="M19" s="7"/>
      <c r="N19" s="7"/>
      <c r="O19" s="7"/>
      <c r="P19" s="7"/>
      <c r="R19" s="760"/>
      <c r="S19" s="761"/>
      <c r="T19" s="761"/>
      <c r="U19" s="761"/>
      <c r="V19" s="761"/>
      <c r="W19" s="761"/>
      <c r="X19" s="761"/>
      <c r="Y19" s="761"/>
      <c r="Z19" s="761"/>
      <c r="AA19" s="761"/>
      <c r="AB19" s="762"/>
      <c r="AC19" s="5"/>
      <c r="AF19" s="18"/>
      <c r="AG19" s="18"/>
      <c r="AH19" s="18"/>
    </row>
    <row r="20" spans="2:34" ht="17.25" customHeight="1" thickBot="1" x14ac:dyDescent="0.25">
      <c r="B20" s="4"/>
      <c r="C20" s="6"/>
      <c r="D20" s="7"/>
      <c r="E20" s="7"/>
      <c r="F20" s="7"/>
      <c r="G20" s="7"/>
      <c r="H20" s="7"/>
      <c r="I20" s="7"/>
      <c r="J20" s="7"/>
      <c r="K20" s="7"/>
      <c r="L20" s="7"/>
      <c r="M20" s="7"/>
      <c r="N20" s="7"/>
      <c r="O20" s="7"/>
      <c r="P20" s="7"/>
      <c r="R20" s="763"/>
      <c r="S20" s="764"/>
      <c r="T20" s="764"/>
      <c r="U20" s="764"/>
      <c r="V20" s="764"/>
      <c r="W20" s="764"/>
      <c r="X20" s="764"/>
      <c r="Y20" s="764"/>
      <c r="Z20" s="764"/>
      <c r="AA20" s="764"/>
      <c r="AB20" s="765"/>
      <c r="AC20" s="5"/>
      <c r="AF20" s="18"/>
      <c r="AG20" s="18"/>
      <c r="AH20" s="18"/>
    </row>
    <row r="21" spans="2:34" ht="17.25" customHeight="1" thickBot="1" x14ac:dyDescent="0.25">
      <c r="B21" s="4"/>
      <c r="C21" s="6"/>
      <c r="D21" s="7"/>
      <c r="E21" s="7"/>
      <c r="F21" s="7"/>
      <c r="G21" s="7"/>
      <c r="H21" s="7"/>
      <c r="I21" s="7"/>
      <c r="J21" s="7"/>
      <c r="K21" s="7"/>
      <c r="L21" s="7"/>
      <c r="M21" s="7"/>
      <c r="N21" s="7"/>
      <c r="O21" s="7"/>
      <c r="P21" s="7"/>
      <c r="Q21" s="44"/>
      <c r="R21" s="806" t="s">
        <v>80</v>
      </c>
      <c r="S21" s="807"/>
      <c r="T21" s="807"/>
      <c r="U21" s="807"/>
      <c r="V21" s="807"/>
      <c r="W21" s="807"/>
      <c r="X21" s="807"/>
      <c r="Y21" s="807"/>
      <c r="Z21" s="807"/>
      <c r="AA21" s="807"/>
      <c r="AB21" s="808"/>
      <c r="AC21" s="5"/>
      <c r="AF21" s="18"/>
      <c r="AG21" s="18"/>
      <c r="AH21" s="18"/>
    </row>
    <row r="22" spans="2:34" ht="17.25" customHeight="1" x14ac:dyDescent="0.2">
      <c r="B22" s="4"/>
      <c r="C22" s="6"/>
      <c r="D22" s="7"/>
      <c r="E22" s="7"/>
      <c r="F22" s="7"/>
      <c r="G22" s="7"/>
      <c r="H22" s="7"/>
      <c r="I22" s="7"/>
      <c r="J22" s="7"/>
      <c r="K22" s="7"/>
      <c r="L22" s="7"/>
      <c r="M22" s="7"/>
      <c r="N22" s="7"/>
      <c r="O22" s="7"/>
      <c r="P22" s="7"/>
      <c r="R22" s="760" t="s">
        <v>1252</v>
      </c>
      <c r="S22" s="761"/>
      <c r="T22" s="761"/>
      <c r="U22" s="761"/>
      <c r="V22" s="761"/>
      <c r="W22" s="761"/>
      <c r="X22" s="761"/>
      <c r="Y22" s="761"/>
      <c r="Z22" s="761"/>
      <c r="AA22" s="761"/>
      <c r="AB22" s="762"/>
      <c r="AC22" s="5"/>
      <c r="AF22" s="18"/>
      <c r="AG22" s="18"/>
      <c r="AH22" s="18"/>
    </row>
    <row r="23" spans="2:34" ht="17.25" customHeight="1" x14ac:dyDescent="0.2">
      <c r="B23" s="4"/>
      <c r="C23" s="6"/>
      <c r="D23" s="7"/>
      <c r="E23" s="7"/>
      <c r="F23" s="7"/>
      <c r="G23" s="7"/>
      <c r="H23" s="7"/>
      <c r="I23" s="7"/>
      <c r="J23" s="7"/>
      <c r="K23" s="7"/>
      <c r="L23" s="7"/>
      <c r="M23" s="7"/>
      <c r="N23" s="7"/>
      <c r="O23" s="7"/>
      <c r="P23" s="7"/>
      <c r="R23" s="760"/>
      <c r="S23" s="761"/>
      <c r="T23" s="761"/>
      <c r="U23" s="761"/>
      <c r="V23" s="761"/>
      <c r="W23" s="761"/>
      <c r="X23" s="761"/>
      <c r="Y23" s="761"/>
      <c r="Z23" s="761"/>
      <c r="AA23" s="761"/>
      <c r="AB23" s="762"/>
      <c r="AC23" s="5"/>
      <c r="AF23" s="18"/>
      <c r="AG23" s="18"/>
      <c r="AH23" s="18"/>
    </row>
    <row r="24" spans="2:34" ht="17.25" customHeight="1" x14ac:dyDescent="0.2">
      <c r="B24" s="4"/>
      <c r="C24" s="6"/>
      <c r="D24" s="7"/>
      <c r="E24" s="7"/>
      <c r="F24" s="7"/>
      <c r="G24" s="7"/>
      <c r="H24" s="7"/>
      <c r="I24" s="7"/>
      <c r="J24" s="7"/>
      <c r="K24" s="7"/>
      <c r="L24" s="7"/>
      <c r="M24" s="7"/>
      <c r="N24" s="7"/>
      <c r="O24" s="7"/>
      <c r="P24" s="7"/>
      <c r="R24" s="760"/>
      <c r="S24" s="761"/>
      <c r="T24" s="761"/>
      <c r="U24" s="761"/>
      <c r="V24" s="761"/>
      <c r="W24" s="761"/>
      <c r="X24" s="761"/>
      <c r="Y24" s="761"/>
      <c r="Z24" s="761"/>
      <c r="AA24" s="761"/>
      <c r="AB24" s="762"/>
      <c r="AC24" s="5"/>
      <c r="AF24" s="18"/>
      <c r="AG24" s="18"/>
      <c r="AH24" s="18"/>
    </row>
    <row r="25" spans="2:34" ht="17.25" customHeight="1" x14ac:dyDescent="0.2">
      <c r="B25" s="4"/>
      <c r="C25" s="6"/>
      <c r="D25" s="7"/>
      <c r="E25" s="7"/>
      <c r="F25" s="7"/>
      <c r="G25" s="7"/>
      <c r="H25" s="7"/>
      <c r="I25" s="7"/>
      <c r="J25" s="7"/>
      <c r="K25" s="7"/>
      <c r="L25" s="7"/>
      <c r="M25" s="7"/>
      <c r="N25" s="7"/>
      <c r="O25" s="7"/>
      <c r="P25" s="7"/>
      <c r="R25" s="760"/>
      <c r="S25" s="761"/>
      <c r="T25" s="761"/>
      <c r="U25" s="761"/>
      <c r="V25" s="761"/>
      <c r="W25" s="761"/>
      <c r="X25" s="761"/>
      <c r="Y25" s="761"/>
      <c r="Z25" s="761"/>
      <c r="AA25" s="761"/>
      <c r="AB25" s="762"/>
      <c r="AC25" s="5"/>
      <c r="AF25" s="18"/>
      <c r="AG25" s="18"/>
      <c r="AH25" s="18"/>
    </row>
    <row r="26" spans="2:34" ht="17.25" customHeight="1" x14ac:dyDescent="0.2">
      <c r="B26" s="4"/>
      <c r="C26" s="6"/>
      <c r="D26" s="7"/>
      <c r="E26" s="7"/>
      <c r="F26" s="7"/>
      <c r="G26" s="7"/>
      <c r="H26" s="7"/>
      <c r="I26" s="7"/>
      <c r="J26" s="7"/>
      <c r="K26" s="7"/>
      <c r="L26" s="7"/>
      <c r="M26" s="7"/>
      <c r="N26" s="7"/>
      <c r="O26" s="7"/>
      <c r="P26" s="7"/>
      <c r="R26" s="760"/>
      <c r="S26" s="761"/>
      <c r="T26" s="761"/>
      <c r="U26" s="761"/>
      <c r="V26" s="761"/>
      <c r="W26" s="761"/>
      <c r="X26" s="761"/>
      <c r="Y26" s="761"/>
      <c r="Z26" s="761"/>
      <c r="AA26" s="761"/>
      <c r="AB26" s="762"/>
      <c r="AC26" s="5"/>
      <c r="AF26" s="18"/>
      <c r="AG26" s="18"/>
      <c r="AH26" s="18"/>
    </row>
    <row r="27" spans="2:34" ht="17.25" customHeight="1" x14ac:dyDescent="0.2">
      <c r="B27" s="4"/>
      <c r="C27" s="6"/>
      <c r="D27" s="7"/>
      <c r="E27" s="7"/>
      <c r="F27" s="7"/>
      <c r="G27" s="7"/>
      <c r="H27" s="7"/>
      <c r="I27" s="7"/>
      <c r="J27" s="7"/>
      <c r="K27" s="7"/>
      <c r="L27" s="7"/>
      <c r="M27" s="7"/>
      <c r="N27" s="7"/>
      <c r="O27" s="7"/>
      <c r="P27" s="7"/>
      <c r="R27" s="760"/>
      <c r="S27" s="761"/>
      <c r="T27" s="761"/>
      <c r="U27" s="761"/>
      <c r="V27" s="761"/>
      <c r="W27" s="761"/>
      <c r="X27" s="761"/>
      <c r="Y27" s="761"/>
      <c r="Z27" s="761"/>
      <c r="AA27" s="761"/>
      <c r="AB27" s="762"/>
      <c r="AC27" s="5"/>
      <c r="AF27" s="18"/>
      <c r="AG27" s="18"/>
      <c r="AH27" s="18"/>
    </row>
    <row r="28" spans="2:34" ht="17.25" customHeight="1" thickBot="1" x14ac:dyDescent="0.25">
      <c r="B28" s="4"/>
      <c r="C28" s="6"/>
      <c r="D28" s="7"/>
      <c r="E28" s="7"/>
      <c r="F28" s="7"/>
      <c r="G28" s="7"/>
      <c r="H28" s="7"/>
      <c r="I28" s="7"/>
      <c r="J28" s="7"/>
      <c r="K28" s="7"/>
      <c r="L28" s="7"/>
      <c r="M28" s="7"/>
      <c r="N28" s="7"/>
      <c r="O28" s="7"/>
      <c r="P28" s="7"/>
      <c r="R28" s="763"/>
      <c r="S28" s="764"/>
      <c r="T28" s="764"/>
      <c r="U28" s="764"/>
      <c r="V28" s="764"/>
      <c r="W28" s="764"/>
      <c r="X28" s="764"/>
      <c r="Y28" s="764"/>
      <c r="Z28" s="764"/>
      <c r="AA28" s="764"/>
      <c r="AB28" s="765"/>
      <c r="AC28" s="5"/>
      <c r="AF28" s="18"/>
      <c r="AG28" s="18"/>
      <c r="AH28" s="18"/>
    </row>
    <row r="29" spans="2:34" ht="5.25" customHeight="1" thickBot="1" x14ac:dyDescent="0.25">
      <c r="B29" s="4"/>
      <c r="C29" s="6"/>
      <c r="D29" s="7"/>
      <c r="E29" s="7"/>
      <c r="F29" s="7"/>
      <c r="G29" s="7"/>
      <c r="H29" s="7"/>
      <c r="I29" s="7"/>
      <c r="J29" s="7"/>
      <c r="K29" s="7"/>
      <c r="L29" s="7"/>
      <c r="M29" s="7"/>
      <c r="N29" s="7"/>
      <c r="O29" s="7"/>
      <c r="P29" s="7"/>
      <c r="R29" s="24"/>
      <c r="S29" s="24"/>
      <c r="T29" s="24"/>
      <c r="U29" s="24"/>
      <c r="V29" s="24"/>
      <c r="W29" s="24"/>
      <c r="X29" s="24"/>
      <c r="Y29" s="24"/>
      <c r="Z29" s="24"/>
      <c r="AA29" s="24"/>
      <c r="AB29" s="25"/>
      <c r="AC29" s="5"/>
      <c r="AF29" s="18"/>
      <c r="AG29" s="18"/>
      <c r="AH29" s="18"/>
    </row>
    <row r="30" spans="2:34" ht="15.75" customHeight="1" x14ac:dyDescent="0.2">
      <c r="B30" s="4"/>
      <c r="C30" s="6"/>
      <c r="D30" s="965" t="s">
        <v>3</v>
      </c>
      <c r="E30" s="964"/>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B30" s="8"/>
      <c r="AC30" s="5"/>
      <c r="AF30" s="18"/>
      <c r="AG30" s="18"/>
      <c r="AH30" s="18"/>
    </row>
    <row r="31" spans="2:34" ht="22.5" customHeight="1" x14ac:dyDescent="0.25">
      <c r="B31" s="4"/>
      <c r="C31" s="6"/>
      <c r="D31" s="70" t="s">
        <v>16</v>
      </c>
      <c r="E31" s="71"/>
      <c r="F31" s="569">
        <f>INDICADORES!H24</f>
        <v>0</v>
      </c>
      <c r="G31" s="569">
        <f>INDICADORES!K24</f>
        <v>0</v>
      </c>
      <c r="H31" s="569">
        <f>INDICADORES!N24</f>
        <v>16</v>
      </c>
      <c r="I31" s="569">
        <f>INDICADORES!T24</f>
        <v>12</v>
      </c>
      <c r="J31" s="569">
        <f>INDICADORES!W24</f>
        <v>11</v>
      </c>
      <c r="K31" s="569">
        <f>INDICADORES!Z24</f>
        <v>13</v>
      </c>
      <c r="L31" s="569">
        <f>INDICADORES!AF24</f>
        <v>15</v>
      </c>
      <c r="M31" s="569">
        <f>INDICADORES!AI24</f>
        <v>13</v>
      </c>
      <c r="N31" s="569">
        <f>INDICADORES!AL24</f>
        <v>10</v>
      </c>
      <c r="O31" s="569">
        <f>INDICADORES!AR24</f>
        <v>11</v>
      </c>
      <c r="P31" s="569">
        <f>INDICADORES!AU24</f>
        <v>12</v>
      </c>
      <c r="Q31" s="569">
        <f>INDICADORES!AX24</f>
        <v>18</v>
      </c>
      <c r="R31" s="568">
        <f>SUM(F31:Q31)</f>
        <v>131</v>
      </c>
      <c r="U31" s="28"/>
      <c r="V31" s="28"/>
      <c r="W31" s="28"/>
      <c r="X31" s="28"/>
      <c r="Y31" s="28"/>
      <c r="Z31" s="28"/>
      <c r="AB31" s="8"/>
      <c r="AC31" s="5"/>
      <c r="AF31" s="18"/>
      <c r="AG31" s="18"/>
      <c r="AH31" s="18"/>
    </row>
    <row r="32" spans="2:34" ht="22.5" customHeight="1" x14ac:dyDescent="0.25">
      <c r="B32" s="4"/>
      <c r="C32" s="6"/>
      <c r="D32" s="70" t="s">
        <v>18</v>
      </c>
      <c r="E32" s="71"/>
      <c r="F32" s="569">
        <f>INDICADORES!I24</f>
        <v>1003</v>
      </c>
      <c r="G32" s="569">
        <f>INDICADORES!L24</f>
        <v>600</v>
      </c>
      <c r="H32" s="569">
        <f>INDICADORES!O24</f>
        <v>2684</v>
      </c>
      <c r="I32" s="569">
        <f>INDICADORES!U24</f>
        <v>2557</v>
      </c>
      <c r="J32" s="569">
        <f>INDICADORES!X24</f>
        <v>2758</v>
      </c>
      <c r="K32" s="569">
        <f>INDICADORES!AA24</f>
        <v>3084</v>
      </c>
      <c r="L32" s="569">
        <f>INDICADORES!AG24</f>
        <v>2936</v>
      </c>
      <c r="M32" s="569">
        <f>INDICADORES!AJ24</f>
        <v>2817</v>
      </c>
      <c r="N32" s="569">
        <f>INDICADORES!AM24</f>
        <v>2619</v>
      </c>
      <c r="O32" s="569">
        <f>INDICADORES!AS24</f>
        <v>2736</v>
      </c>
      <c r="P32" s="569">
        <f>INDICADORES!AV24</f>
        <v>2735</v>
      </c>
      <c r="Q32" s="569">
        <f>INDICADORES!AY24</f>
        <v>2785</v>
      </c>
      <c r="R32" s="568">
        <f>SUM(F32:Q32)</f>
        <v>29314</v>
      </c>
      <c r="U32" s="28"/>
      <c r="V32" s="28"/>
      <c r="W32" s="28"/>
      <c r="X32" s="28"/>
      <c r="Y32" s="28"/>
      <c r="Z32" s="28"/>
      <c r="AB32" s="8"/>
      <c r="AC32" s="5"/>
      <c r="AF32" s="18"/>
      <c r="AG32" s="18"/>
      <c r="AH32" s="18"/>
    </row>
    <row r="33" spans="2:34" ht="22.5" customHeight="1" thickBot="1" x14ac:dyDescent="0.3">
      <c r="B33" s="4"/>
      <c r="C33" s="6"/>
      <c r="D33" s="48" t="s">
        <v>692</v>
      </c>
      <c r="E33" s="72"/>
      <c r="F33" s="67">
        <f>F31*100/F32</f>
        <v>0</v>
      </c>
      <c r="G33" s="67">
        <f t="shared" ref="G33:R33" si="0">G31*100/G32</f>
        <v>0</v>
      </c>
      <c r="H33" s="67">
        <f t="shared" si="0"/>
        <v>0.5961251862891207</v>
      </c>
      <c r="I33" s="67">
        <f t="shared" si="0"/>
        <v>0.46929996089166992</v>
      </c>
      <c r="J33" s="67">
        <f t="shared" si="0"/>
        <v>0.39883973894126179</v>
      </c>
      <c r="K33" s="67">
        <f t="shared" si="0"/>
        <v>0.42153047989623865</v>
      </c>
      <c r="L33" s="67">
        <f t="shared" si="0"/>
        <v>0.51089918256130795</v>
      </c>
      <c r="M33" s="67">
        <f t="shared" si="0"/>
        <v>0.46148384806531773</v>
      </c>
      <c r="N33" s="67">
        <f t="shared" si="0"/>
        <v>0.38182512409316532</v>
      </c>
      <c r="O33" s="67">
        <f t="shared" si="0"/>
        <v>0.40204678362573099</v>
      </c>
      <c r="P33" s="67">
        <f t="shared" si="0"/>
        <v>0.43875685557586835</v>
      </c>
      <c r="Q33" s="67">
        <f t="shared" si="0"/>
        <v>0.64631956912028721</v>
      </c>
      <c r="R33" s="67">
        <f t="shared" si="0"/>
        <v>0.44688544722658113</v>
      </c>
      <c r="U33" s="28"/>
      <c r="V33" s="28"/>
      <c r="W33" s="28"/>
      <c r="X33" s="28"/>
      <c r="Y33" s="28"/>
      <c r="Z33" s="28"/>
      <c r="AB33" s="8"/>
      <c r="AC33" s="5"/>
      <c r="AF33" s="18"/>
      <c r="AG33" s="18"/>
      <c r="AH33" s="18"/>
    </row>
    <row r="34" spans="2:34" ht="18.75" customHeight="1" thickBot="1" x14ac:dyDescent="0.3">
      <c r="B34" s="4"/>
      <c r="C34" s="6"/>
      <c r="D34" s="48" t="s">
        <v>651</v>
      </c>
      <c r="E34" s="58"/>
      <c r="F34" s="396">
        <v>3.7101449275362319</v>
      </c>
      <c r="G34" s="396">
        <v>1.7751479289940828</v>
      </c>
      <c r="H34" s="396">
        <v>2.0206998521439132</v>
      </c>
      <c r="I34" s="396">
        <v>2.8715365239294712</v>
      </c>
      <c r="J34" s="396">
        <v>3.0574591460200318</v>
      </c>
      <c r="K34" s="396">
        <v>1.7489711934156378</v>
      </c>
      <c r="L34" s="396">
        <v>1.6770483948251078</v>
      </c>
      <c r="M34" s="396">
        <v>3.035795197100136</v>
      </c>
      <c r="N34" s="396">
        <v>1.0304851867754401</v>
      </c>
      <c r="O34" s="396">
        <v>0.62232594321275769</v>
      </c>
      <c r="P34" s="396">
        <v>0.99641291351135908</v>
      </c>
      <c r="Q34" s="396">
        <v>0.63091482649842268</v>
      </c>
      <c r="R34" s="397"/>
      <c r="U34" s="28"/>
      <c r="V34" s="28"/>
      <c r="W34" s="28"/>
      <c r="X34" s="28"/>
      <c r="Y34" s="28"/>
      <c r="Z34" s="28"/>
      <c r="AB34" s="8"/>
      <c r="AC34" s="5"/>
      <c r="AF34" s="18"/>
      <c r="AG34" s="18"/>
      <c r="AH34" s="18"/>
    </row>
    <row r="35" spans="2:34" ht="16.5" customHeight="1" x14ac:dyDescent="0.2">
      <c r="B35" s="4"/>
      <c r="C35" s="6"/>
      <c r="D35" s="809" t="s">
        <v>254</v>
      </c>
      <c r="E35" s="810"/>
      <c r="F35" s="398">
        <v>4.2</v>
      </c>
      <c r="G35" s="398">
        <v>4.2</v>
      </c>
      <c r="H35" s="398">
        <v>4.2</v>
      </c>
      <c r="I35" s="398">
        <v>4.2</v>
      </c>
      <c r="J35" s="398">
        <v>4.2</v>
      </c>
      <c r="K35" s="398">
        <v>4.2</v>
      </c>
      <c r="L35" s="398">
        <v>4.2</v>
      </c>
      <c r="M35" s="398">
        <v>4.2</v>
      </c>
      <c r="N35" s="398">
        <v>4.2</v>
      </c>
      <c r="O35" s="398">
        <v>4.2</v>
      </c>
      <c r="P35" s="398">
        <v>4.2</v>
      </c>
      <c r="Q35" s="398">
        <v>4.2</v>
      </c>
      <c r="R35" s="398">
        <v>4.2</v>
      </c>
      <c r="U35" s="7"/>
      <c r="V35" s="7"/>
      <c r="W35" s="7"/>
      <c r="X35" s="7"/>
      <c r="Y35" s="7"/>
      <c r="Z35" s="7"/>
      <c r="AB35" s="8"/>
      <c r="AC35" s="5"/>
      <c r="AF35" s="18"/>
      <c r="AG35" s="18"/>
      <c r="AH35" s="18"/>
    </row>
    <row r="36" spans="2:34" ht="10.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8"/>
      <c r="AC36" s="5"/>
      <c r="AF36" s="18"/>
      <c r="AG36" s="18"/>
      <c r="AH36" s="18"/>
    </row>
    <row r="37" spans="2:34"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6"/>
      <c r="AC37" s="5"/>
      <c r="AE37" s="18"/>
      <c r="AF37" s="18"/>
      <c r="AG37" s="18"/>
    </row>
    <row r="38" spans="2:34" ht="27" customHeight="1" thickBot="1" x14ac:dyDescent="0.25">
      <c r="B38" s="4"/>
      <c r="C38" s="817" t="s">
        <v>16</v>
      </c>
      <c r="D38" s="818"/>
      <c r="E38" s="818"/>
      <c r="F38" s="818"/>
      <c r="G38" s="861" t="s">
        <v>510</v>
      </c>
      <c r="H38" s="861"/>
      <c r="I38" s="861"/>
      <c r="J38" s="861"/>
      <c r="K38" s="861"/>
      <c r="L38" s="861"/>
      <c r="M38" s="861"/>
      <c r="N38" s="861"/>
      <c r="O38" s="822" t="s">
        <v>17</v>
      </c>
      <c r="P38" s="823"/>
      <c r="Q38" s="823"/>
      <c r="R38" s="823"/>
      <c r="S38" s="823"/>
      <c r="T38" s="950"/>
      <c r="U38" s="951"/>
      <c r="V38" s="951"/>
      <c r="W38" s="951"/>
      <c r="X38" s="951"/>
      <c r="Y38" s="951"/>
      <c r="Z38" s="951"/>
      <c r="AA38" s="951"/>
      <c r="AB38" s="952"/>
      <c r="AC38" s="29"/>
      <c r="AE38" s="9"/>
      <c r="AF38" s="19"/>
      <c r="AG38" s="19"/>
    </row>
    <row r="39" spans="2:34" ht="27.75" customHeight="1" x14ac:dyDescent="0.2">
      <c r="B39" s="4"/>
      <c r="C39" s="827" t="s">
        <v>18</v>
      </c>
      <c r="D39" s="828"/>
      <c r="E39" s="828"/>
      <c r="F39" s="828"/>
      <c r="G39" s="861" t="s">
        <v>511</v>
      </c>
      <c r="H39" s="861"/>
      <c r="I39" s="861"/>
      <c r="J39" s="861"/>
      <c r="K39" s="861"/>
      <c r="L39" s="861"/>
      <c r="M39" s="861"/>
      <c r="N39" s="861"/>
      <c r="O39" s="827" t="s">
        <v>19</v>
      </c>
      <c r="P39" s="828"/>
      <c r="Q39" s="828"/>
      <c r="R39" s="828"/>
      <c r="S39" s="828"/>
      <c r="T39" s="950"/>
      <c r="U39" s="951"/>
      <c r="V39" s="951"/>
      <c r="W39" s="951"/>
      <c r="X39" s="951"/>
      <c r="Y39" s="951"/>
      <c r="Z39" s="951"/>
      <c r="AA39" s="951"/>
      <c r="AB39" s="952"/>
      <c r="AC39" s="29"/>
      <c r="AE39" s="9"/>
      <c r="AF39" s="19"/>
      <c r="AG39" s="19"/>
    </row>
    <row r="40" spans="2:34" ht="24" customHeight="1" x14ac:dyDescent="0.2">
      <c r="B40" s="4"/>
      <c r="C40" s="827" t="s">
        <v>20</v>
      </c>
      <c r="D40" s="828"/>
      <c r="E40" s="828"/>
      <c r="F40" s="828"/>
      <c r="G40" s="861" t="s">
        <v>33</v>
      </c>
      <c r="H40" s="861"/>
      <c r="I40" s="861"/>
      <c r="J40" s="861"/>
      <c r="K40" s="861"/>
      <c r="L40" s="861"/>
      <c r="M40" s="861"/>
      <c r="N40" s="861"/>
      <c r="O40" s="829" t="s">
        <v>88</v>
      </c>
      <c r="P40" s="830"/>
      <c r="Q40" s="830"/>
      <c r="R40" s="830"/>
      <c r="S40" s="830"/>
      <c r="T40" s="948" t="s">
        <v>22</v>
      </c>
      <c r="U40" s="948"/>
      <c r="V40" s="948"/>
      <c r="W40" s="948"/>
      <c r="X40" s="948"/>
      <c r="Y40" s="948"/>
      <c r="Z40" s="948"/>
      <c r="AA40" s="948"/>
      <c r="AB40" s="949"/>
      <c r="AC40" s="29"/>
      <c r="AE40" s="9"/>
      <c r="AF40" s="19"/>
      <c r="AG40" s="19"/>
    </row>
    <row r="41" spans="2:34" ht="18.75" customHeight="1" x14ac:dyDescent="0.2">
      <c r="B41" s="4"/>
      <c r="C41" s="827" t="s">
        <v>21</v>
      </c>
      <c r="D41" s="828"/>
      <c r="E41" s="828"/>
      <c r="F41" s="828"/>
      <c r="G41" s="861" t="s">
        <v>370</v>
      </c>
      <c r="H41" s="861"/>
      <c r="I41" s="861"/>
      <c r="J41" s="861"/>
      <c r="K41" s="861"/>
      <c r="L41" s="861"/>
      <c r="M41" s="861"/>
      <c r="N41" s="861"/>
      <c r="O41" s="829" t="s">
        <v>24</v>
      </c>
      <c r="P41" s="830"/>
      <c r="Q41" s="830"/>
      <c r="R41" s="830"/>
      <c r="S41" s="830"/>
      <c r="T41" s="948" t="s">
        <v>25</v>
      </c>
      <c r="U41" s="948"/>
      <c r="V41" s="948"/>
      <c r="W41" s="948"/>
      <c r="X41" s="948"/>
      <c r="Y41" s="948"/>
      <c r="Z41" s="948"/>
      <c r="AA41" s="948"/>
      <c r="AB41" s="949"/>
      <c r="AC41" s="29"/>
      <c r="AE41" s="9"/>
      <c r="AF41" s="20"/>
      <c r="AG41" s="20"/>
    </row>
    <row r="42" spans="2:34" ht="19.5" customHeight="1" x14ac:dyDescent="0.2">
      <c r="B42" s="4"/>
      <c r="C42" s="827" t="s">
        <v>23</v>
      </c>
      <c r="D42" s="828"/>
      <c r="E42" s="828"/>
      <c r="F42" s="828"/>
      <c r="G42" s="942" t="s">
        <v>371</v>
      </c>
      <c r="H42" s="942"/>
      <c r="I42" s="942"/>
      <c r="J42" s="942"/>
      <c r="K42" s="942"/>
      <c r="L42" s="942"/>
      <c r="M42" s="942"/>
      <c r="N42" s="874"/>
      <c r="O42" s="827" t="s">
        <v>26</v>
      </c>
      <c r="P42" s="828"/>
      <c r="Q42" s="828"/>
      <c r="R42" s="828"/>
      <c r="S42" s="828"/>
      <c r="T42" s="948"/>
      <c r="U42" s="948"/>
      <c r="V42" s="948"/>
      <c r="W42" s="948"/>
      <c r="X42" s="948"/>
      <c r="Y42" s="948"/>
      <c r="Z42" s="948"/>
      <c r="AA42" s="948"/>
      <c r="AB42" s="949"/>
      <c r="AC42" s="29"/>
      <c r="AE42" s="9"/>
      <c r="AF42" s="20"/>
      <c r="AG42" s="20"/>
    </row>
    <row r="43" spans="2:34"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3"/>
      <c r="AB43" s="954"/>
      <c r="AC43" s="29"/>
      <c r="AE43" s="9"/>
      <c r="AF43" s="20"/>
      <c r="AG43" s="20"/>
    </row>
    <row r="44" spans="2:34"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29"/>
      <c r="AB44" s="930"/>
      <c r="AC44" s="29"/>
      <c r="AE44" s="9"/>
      <c r="AF44" s="20"/>
      <c r="AG44" s="20"/>
    </row>
    <row r="45" spans="2:34" ht="27.75" customHeight="1" x14ac:dyDescent="0.2">
      <c r="B45" s="4"/>
      <c r="C45" s="785" t="s">
        <v>92</v>
      </c>
      <c r="D45" s="786"/>
      <c r="E45" s="786"/>
      <c r="F45" s="787"/>
      <c r="G45" s="940" t="s">
        <v>93</v>
      </c>
      <c r="H45" s="941"/>
      <c r="I45" s="31"/>
      <c r="J45" s="31" t="s">
        <v>95</v>
      </c>
      <c r="K45" s="30"/>
      <c r="L45" s="31" t="s">
        <v>96</v>
      </c>
      <c r="M45" s="32"/>
      <c r="N45" s="156"/>
      <c r="O45" s="851" t="s">
        <v>97</v>
      </c>
      <c r="P45" s="852"/>
      <c r="Q45" s="852"/>
      <c r="R45" s="852"/>
      <c r="S45" s="853" t="s">
        <v>98</v>
      </c>
      <c r="T45" s="854"/>
      <c r="U45" s="854"/>
      <c r="V45" s="854"/>
      <c r="W45" s="854"/>
      <c r="X45" s="854"/>
      <c r="Y45" s="854"/>
      <c r="Z45" s="854"/>
      <c r="AA45" s="854"/>
      <c r="AB45" s="855"/>
      <c r="AC45" s="29"/>
      <c r="AE45" s="9"/>
      <c r="AF45" s="20"/>
      <c r="AG45" s="20"/>
    </row>
    <row r="46" spans="2:34"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555"/>
      <c r="AA46" s="863"/>
      <c r="AB46" s="864"/>
      <c r="AC46" s="29"/>
      <c r="AE46" s="9"/>
      <c r="AF46" s="20"/>
      <c r="AG46" s="20"/>
    </row>
    <row r="47" spans="2:34" ht="35.2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558"/>
      <c r="AA47" s="870"/>
      <c r="AB47" s="871"/>
      <c r="AC47" s="29"/>
      <c r="AE47" s="9"/>
      <c r="AF47" s="20"/>
      <c r="AG47" s="20"/>
    </row>
    <row r="48" spans="2:34" ht="20.25" customHeight="1" x14ac:dyDescent="0.2">
      <c r="B48" s="4"/>
      <c r="C48" s="829" t="s">
        <v>28</v>
      </c>
      <c r="D48" s="830"/>
      <c r="E48" s="830"/>
      <c r="F48" s="830"/>
      <c r="G48" s="939" t="s">
        <v>73</v>
      </c>
      <c r="H48" s="939"/>
      <c r="I48" s="939"/>
      <c r="J48" s="939"/>
      <c r="K48" s="939"/>
      <c r="L48" s="939"/>
      <c r="M48" s="939"/>
      <c r="N48" s="835"/>
      <c r="O48" s="829"/>
      <c r="P48" s="830"/>
      <c r="Q48" s="830"/>
      <c r="R48" s="830"/>
      <c r="S48" s="862"/>
      <c r="T48" s="862"/>
      <c r="U48" s="862"/>
      <c r="V48" s="869"/>
      <c r="W48" s="862"/>
      <c r="X48" s="862"/>
      <c r="Y48" s="862"/>
      <c r="Z48" s="557"/>
      <c r="AA48" s="872"/>
      <c r="AB48" s="873"/>
      <c r="AC48" s="29"/>
      <c r="AE48" s="9"/>
      <c r="AF48" s="20"/>
      <c r="AG48" s="20"/>
    </row>
    <row r="49" spans="1:34" ht="13.5" customHeight="1" x14ac:dyDescent="0.2">
      <c r="B49" s="4"/>
      <c r="C49" s="829" t="s">
        <v>27</v>
      </c>
      <c r="D49" s="830"/>
      <c r="E49" s="830"/>
      <c r="F49" s="830"/>
      <c r="G49" s="937" t="s">
        <v>1117</v>
      </c>
      <c r="H49" s="938"/>
      <c r="I49" s="938"/>
      <c r="J49" s="938"/>
      <c r="K49" s="938"/>
      <c r="L49" s="938"/>
      <c r="M49" s="938"/>
      <c r="N49" s="856"/>
      <c r="O49" s="829"/>
      <c r="P49" s="830"/>
      <c r="Q49" s="830"/>
      <c r="R49" s="830"/>
      <c r="S49" s="862" t="s">
        <v>105</v>
      </c>
      <c r="T49" s="862"/>
      <c r="U49" s="862"/>
      <c r="V49" s="869" t="s">
        <v>94</v>
      </c>
      <c r="W49" s="697" t="s">
        <v>555</v>
      </c>
      <c r="X49" s="697"/>
      <c r="Y49" s="697"/>
      <c r="Z49" s="552"/>
      <c r="AA49" s="685" t="s">
        <v>94</v>
      </c>
      <c r="AB49" s="686"/>
      <c r="AC49" s="29"/>
      <c r="AE49" s="9"/>
      <c r="AF49" s="20"/>
      <c r="AG49" s="20"/>
    </row>
    <row r="50" spans="1:34" ht="22.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552"/>
      <c r="AA50" s="685"/>
      <c r="AB50" s="686"/>
      <c r="AC50" s="29"/>
      <c r="AE50" s="9"/>
      <c r="AF50" s="20"/>
      <c r="AG50" s="20"/>
    </row>
    <row r="51" spans="1:34" ht="22.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553"/>
      <c r="AA51" s="703"/>
      <c r="AB51" s="704"/>
      <c r="AC51" s="29"/>
      <c r="AE51" s="9"/>
      <c r="AF51" s="20"/>
      <c r="AG51" s="20"/>
    </row>
    <row r="52" spans="1:34" ht="3.7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35"/>
      <c r="AC52" s="36"/>
      <c r="AE52" s="9"/>
      <c r="AF52" s="19"/>
      <c r="AG52" s="19"/>
    </row>
    <row r="53" spans="1:34" ht="22.5" customHeight="1" x14ac:dyDescent="0.2">
      <c r="C53" s="15"/>
      <c r="D53" s="20"/>
      <c r="E53" s="20"/>
      <c r="F53" s="20"/>
      <c r="G53" s="20"/>
      <c r="H53" s="20"/>
      <c r="I53" s="20"/>
      <c r="J53" s="20"/>
      <c r="K53" s="20"/>
      <c r="L53" s="20"/>
      <c r="M53" s="20"/>
      <c r="N53" s="20"/>
      <c r="AB53" s="16"/>
      <c r="AD53" s="20"/>
      <c r="AF53" s="19"/>
      <c r="AG53" s="19"/>
      <c r="AH53" s="19"/>
    </row>
    <row r="54" spans="1:34" ht="22.5" customHeight="1" x14ac:dyDescent="0.2">
      <c r="A54" s="7"/>
      <c r="C54" s="15"/>
      <c r="D54" s="20"/>
      <c r="E54" s="20"/>
      <c r="F54" s="20"/>
      <c r="G54" s="20"/>
      <c r="H54" s="20"/>
      <c r="I54" s="20"/>
      <c r="J54" s="20"/>
      <c r="K54" s="20"/>
      <c r="L54" s="20"/>
      <c r="M54" s="20"/>
      <c r="N54" s="20"/>
      <c r="AB54" s="16"/>
      <c r="AD54" s="20"/>
      <c r="AF54" s="19"/>
      <c r="AG54" s="19"/>
      <c r="AH54" s="19"/>
    </row>
    <row r="55" spans="1:34" ht="22.5" customHeight="1" x14ac:dyDescent="0.2">
      <c r="C55" s="15"/>
      <c r="D55" s="20"/>
      <c r="E55" s="20"/>
      <c r="F55" s="20"/>
      <c r="G55" s="20"/>
      <c r="H55" s="20"/>
      <c r="I55" s="20"/>
      <c r="J55" s="20"/>
      <c r="K55" s="20"/>
      <c r="L55" s="20"/>
      <c r="M55" s="20"/>
      <c r="N55" s="20"/>
      <c r="AB55" s="16"/>
      <c r="AD55" s="20"/>
      <c r="AF55" s="19"/>
      <c r="AG55" s="19"/>
      <c r="AH55" s="19"/>
    </row>
    <row r="56" spans="1:34" ht="22.5" customHeight="1" x14ac:dyDescent="0.2">
      <c r="C56" s="15"/>
      <c r="D56" s="20"/>
      <c r="E56" s="20"/>
      <c r="F56" s="20"/>
      <c r="G56" s="20"/>
      <c r="H56" s="20"/>
      <c r="I56" s="20"/>
      <c r="J56" s="20"/>
      <c r="K56" s="20"/>
      <c r="L56" s="20"/>
      <c r="M56" s="20"/>
      <c r="N56" s="20"/>
      <c r="AB56" s="16"/>
      <c r="AD56" s="20"/>
      <c r="AF56" s="19"/>
      <c r="AG56" s="19"/>
      <c r="AH56" s="19"/>
    </row>
    <row r="57" spans="1:34"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c r="AB57" s="16"/>
    </row>
    <row r="58" spans="1:34"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row>
    <row r="59" spans="1:34"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row>
    <row r="60" spans="1:34"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row>
    <row r="61" spans="1:34"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row>
    <row r="62" spans="1:34"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row>
    <row r="63" spans="1:34"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row>
    <row r="64" spans="1:34"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row>
    <row r="65" spans="3:28"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row>
    <row r="66" spans="3:28"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row>
    <row r="67" spans="3:28"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row>
    <row r="68" spans="3:28"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row>
    <row r="69" spans="3:28"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row>
    <row r="70" spans="3:28"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row>
    <row r="71" spans="3:28"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row>
    <row r="72" spans="3:28"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row>
    <row r="73" spans="3:28"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row>
    <row r="74" spans="3:28"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row>
    <row r="75" spans="3:28"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row>
    <row r="76" spans="3:28"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row>
    <row r="77" spans="3:28" x14ac:dyDescent="0.2">
      <c r="C77" s="15"/>
      <c r="D77" s="20"/>
      <c r="E77" s="20"/>
      <c r="F77" s="20"/>
      <c r="G77" s="20"/>
      <c r="H77" s="20"/>
      <c r="I77" s="20"/>
      <c r="J77" s="20"/>
      <c r="K77" s="20"/>
      <c r="L77" s="20"/>
      <c r="M77" s="20"/>
      <c r="N77" s="20"/>
      <c r="O77" s="17"/>
      <c r="P77" s="15"/>
      <c r="Q77" s="16"/>
      <c r="R77" s="16"/>
      <c r="S77" s="16"/>
      <c r="T77" s="16"/>
      <c r="U77" s="16"/>
      <c r="V77" s="16"/>
      <c r="W77" s="16"/>
      <c r="X77" s="16"/>
      <c r="Y77" s="16"/>
      <c r="Z77" s="16"/>
      <c r="AA77" s="16"/>
      <c r="AB77" s="16"/>
    </row>
    <row r="78" spans="3:28"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c r="AB78" s="16"/>
    </row>
    <row r="79" spans="3:28"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row>
    <row r="80" spans="3:28"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row>
    <row r="81" spans="3:28"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row>
    <row r="82" spans="3:28" x14ac:dyDescent="0.2">
      <c r="C82" s="15"/>
      <c r="D82" s="20"/>
      <c r="E82" s="20"/>
      <c r="F82" s="20"/>
      <c r="G82" s="20"/>
      <c r="H82" s="20"/>
      <c r="I82" s="20"/>
      <c r="J82" s="20"/>
      <c r="K82" s="20"/>
      <c r="L82" s="20"/>
      <c r="M82" s="20"/>
      <c r="N82" s="20"/>
      <c r="O82" s="17"/>
      <c r="P82" s="15"/>
      <c r="Q82" s="16"/>
      <c r="R82" s="16"/>
      <c r="S82" s="16"/>
      <c r="T82" s="16"/>
      <c r="U82" s="16"/>
      <c r="V82" s="16"/>
      <c r="W82" s="16"/>
      <c r="X82" s="16"/>
      <c r="Y82" s="16"/>
      <c r="Z82" s="16"/>
      <c r="AA82" s="16"/>
      <c r="AB82" s="16"/>
    </row>
    <row r="83" spans="3:28" x14ac:dyDescent="0.2">
      <c r="C83" s="15"/>
      <c r="D83" s="20"/>
      <c r="E83" s="20"/>
      <c r="F83" s="20"/>
      <c r="G83" s="20"/>
      <c r="H83" s="20"/>
      <c r="I83" s="20"/>
      <c r="J83" s="20"/>
      <c r="K83" s="20"/>
      <c r="L83" s="20"/>
      <c r="M83" s="20"/>
      <c r="N83" s="20"/>
      <c r="P83" s="15"/>
      <c r="Q83" s="16"/>
      <c r="R83" s="16"/>
      <c r="S83" s="16"/>
      <c r="T83" s="16"/>
      <c r="U83" s="16"/>
      <c r="V83" s="16"/>
      <c r="W83" s="16"/>
      <c r="X83" s="16"/>
      <c r="Y83" s="16"/>
      <c r="Z83" s="16"/>
      <c r="AA83" s="16"/>
      <c r="AB83" s="16"/>
    </row>
  </sheetData>
  <sheetProtection algorithmName="SHA-512" hashValue="x9ht7qBFhVKgM98EpKdpHW7o2axAx3cC+koh5Eg8tsHy+KCB8osAuDtbDBl99f6DXtM71oAUSs6wGUODgHhcww==" saltValue="k+/u4GBDxPV80V093PKEqA==" spinCount="100000" sheet="1" objects="1" scenarios="1"/>
  <customSheetViews>
    <customSheetView guid="{9C949C4D-EB11-4549-99F8-6A6E19FEDD35}" showGridLines="0" topLeftCell="A19">
      <selection activeCell="P31" sqref="P31"/>
      <pageMargins left="0.46" right="0.47" top="0.85499999999999998" bottom="0.35" header="0.31496062992125984" footer="0.31496062992125984"/>
      <pageSetup paperSize="9" scale="80" orientation="portrait" r:id="rId1"/>
      <headerFooter alignWithMargins="0"/>
    </customSheetView>
    <customSheetView guid="{B4BD0B13-0F90-4B98-B77F-542E51A48189}" showGridLines="0">
      <selection activeCell="P31" sqref="P31"/>
      <pageMargins left="0.46" right="0.47" top="0.85499999999999998" bottom="0.35" header="0.31496062992125984" footer="0.31496062992125984"/>
      <pageSetup paperSize="9" scale="80" orientation="portrait" r:id="rId2"/>
      <headerFooter alignWithMargins="0"/>
    </customSheetView>
    <customSheetView guid="{1132D6BB-BD35-469F-BF41-A86B335BD97B}" showGridLines="0">
      <selection activeCell="P31" sqref="P31"/>
      <pageMargins left="0.46" right="0.47" top="0.85499999999999998" bottom="0.35" header="0.31496062992125984" footer="0.31496062992125984"/>
      <pageSetup paperSize="9" scale="80" orientation="portrait" r:id="rId3"/>
      <headerFooter alignWithMargins="0"/>
    </customSheetView>
    <customSheetView guid="{A5C6589E-C55F-4BEC-9ECE-919FCABF52F8}" showGridLines="0">
      <selection activeCell="P31" sqref="P31"/>
      <pageMargins left="0.46" right="0.47" top="0.85499999999999998" bottom="0.35" header="0.31496062992125984" footer="0.31496062992125984"/>
      <pageSetup paperSize="9" scale="80" orientation="portrait" r:id="rId4"/>
      <headerFooter alignWithMargins="0"/>
    </customSheetView>
    <customSheetView guid="{01A85145-F11B-4D07-813B-8A8758CDD710}" showGridLines="0" topLeftCell="A25">
      <selection activeCell="N32" sqref="N32"/>
      <pageMargins left="0.46" right="0.47" top="0.85499999999999998" bottom="0.35" header="0.31496062992125984" footer="0.31496062992125984"/>
      <pageSetup paperSize="9" scale="80" orientation="portrait" r:id="rId5"/>
      <headerFooter alignWithMargins="0"/>
    </customSheetView>
    <customSheetView guid="{4F27A6F2-707D-47B2-BF4A-F027B75A33FC}" showGridLines="0" topLeftCell="A25">
      <selection activeCell="N32" sqref="N32"/>
      <pageMargins left="0.46" right="0.47" top="0.85499999999999998" bottom="0.35" header="0.31496062992125984" footer="0.31496062992125984"/>
      <pageSetup paperSize="9" scale="80" orientation="portrait" r:id="rId6"/>
      <headerFooter alignWithMargins="0"/>
    </customSheetView>
    <customSheetView guid="{F4F98609-4C61-4A0E-851B-59BEC64AAB9F}" showGridLines="0" topLeftCell="A19">
      <pageMargins left="0.46" right="0.47" top="0.85499999999999998" bottom="0.35" header="0.31496062992125984" footer="0.31496062992125984"/>
      <pageSetup paperSize="9" scale="80" orientation="portrait" r:id="rId7"/>
      <headerFooter alignWithMargins="0"/>
    </customSheetView>
    <customSheetView guid="{8381FC96-6810-4EAA-ACD8-B607E0FD2281}" showGridLines="0" topLeftCell="A13">
      <selection activeCell="F9" sqref="F9:AB10"/>
      <pageMargins left="0.46" right="0.47" top="0.85499999999999998" bottom="0.35" header="0.31496062992125984" footer="0.31496062992125984"/>
      <pageSetup paperSize="9" scale="80" orientation="portrait" r:id="rId8"/>
      <headerFooter alignWithMargins="0"/>
    </customSheetView>
    <customSheetView guid="{7315456F-420E-439E-9602-F32EDF9D3E94}" showGridLines="0" topLeftCell="A13">
      <selection activeCell="F9" sqref="F9:AB10"/>
      <pageMargins left="0.46" right="0.47" top="0.85499999999999998" bottom="0.35" header="0.31496062992125984" footer="0.31496062992125984"/>
      <pageSetup paperSize="9" scale="80" orientation="portrait" r:id="rId9"/>
      <headerFooter alignWithMargins="0"/>
    </customSheetView>
    <customSheetView guid="{216CB5F9-6788-4A70-880A-08553118F167}" showGridLines="0" topLeftCell="A16">
      <selection activeCell="R22" sqref="R22:AA28"/>
      <pageMargins left="0.46" right="0.47" top="0.85499999999999998" bottom="0.35" header="0.31496062992125984" footer="0.31496062992125984"/>
      <pageSetup paperSize="9" scale="80" orientation="portrait" r:id="rId10"/>
      <headerFooter alignWithMargins="0"/>
    </customSheetView>
    <customSheetView guid="{B0451CD7-59C4-4E11-B7C2-BC13CF4127A6}" showGridLines="0" topLeftCell="A16">
      <selection activeCell="R22" sqref="R22:AA28"/>
      <pageMargins left="0.46" right="0.47" top="0.85499999999999998" bottom="0.35" header="0.31496062992125984" footer="0.31496062992125984"/>
      <pageSetup paperSize="9" scale="80" orientation="portrait" r:id="rId11"/>
      <headerFooter alignWithMargins="0"/>
    </customSheetView>
    <customSheetView guid="{7A5BCE0F-1F1B-4E52-9652-01329CBCC77F}" showGridLines="0" topLeftCell="A16">
      <selection activeCell="R22" sqref="R22:AA28"/>
      <pageMargins left="0.46" right="0.47" top="0.85499999999999998" bottom="0.35" header="0.31496062992125984" footer="0.31496062992125984"/>
      <pageSetup paperSize="9" scale="80" orientation="portrait" r:id="rId12"/>
      <headerFooter alignWithMargins="0"/>
    </customSheetView>
    <customSheetView guid="{62DF5315-3D99-4C8E-BAEC-100B3280B10D}" showGridLines="0" topLeftCell="A16">
      <selection activeCell="R22" sqref="R22:AA28"/>
      <pageMargins left="0.46" right="0.47" top="0.85499999999999998" bottom="0.35" header="0.31496062992125984" footer="0.31496062992125984"/>
      <pageSetup paperSize="9" scale="80" orientation="portrait" r:id="rId13"/>
      <headerFooter alignWithMargins="0"/>
    </customSheetView>
    <customSheetView guid="{CAC1BF5B-64DA-4E65-B9F3-F58AF1593EA5}" showGridLines="0" topLeftCell="A16">
      <selection activeCell="R22" sqref="R22:AA28"/>
      <pageMargins left="0.46" right="0.47" top="0.85499999999999998" bottom="0.35" header="0.31496062992125984" footer="0.31496062992125984"/>
      <pageSetup paperSize="9" scale="80" orientation="portrait" r:id="rId14"/>
      <headerFooter alignWithMargins="0"/>
    </customSheetView>
    <customSheetView guid="{E4188361-4B87-4969-89CB-DD6AB944FA81}" showGridLines="0" topLeftCell="A16">
      <selection activeCell="AF32" sqref="AF32"/>
      <pageMargins left="0.46" right="0.47" top="0.85499999999999998" bottom="0.35" header="0.31496062992125984" footer="0.31496062992125984"/>
      <pageSetup paperSize="9" scale="80" orientation="portrait" r:id="rId15"/>
      <headerFooter alignWithMargins="0"/>
    </customSheetView>
    <customSheetView guid="{0001DF65-3B0F-497C-ACF5-D49EC607FD88}" showGridLines="0" topLeftCell="A16">
      <selection activeCell="AF32" sqref="AF32"/>
      <pageMargins left="0.46" right="0.47" top="0.85499999999999998" bottom="0.35" header="0.31496062992125984" footer="0.31496062992125984"/>
      <pageSetup paperSize="9" scale="80" orientation="portrait" r:id="rId16"/>
      <headerFooter alignWithMargins="0"/>
    </customSheetView>
    <customSheetView guid="{39DA2FDD-4E3D-481D-A336-9D29DBC11B08}" showGridLines="0">
      <selection activeCell="F9" sqref="F9:AB10"/>
      <pageMargins left="0.46" right="0.47" top="0.85499999999999998" bottom="0.35" header="0.31496062992125984" footer="0.31496062992125984"/>
      <pageSetup paperSize="9" scale="80" orientation="portrait" r:id="rId17"/>
      <headerFooter alignWithMargins="0"/>
    </customSheetView>
    <customSheetView guid="{95329FFD-9B66-4A76-A861-4EF913CB9438}" showGridLines="0">
      <selection activeCell="F9" sqref="F9:AB10"/>
      <pageMargins left="0.46" right="0.47" top="0.85499999999999998" bottom="0.35" header="0.31496062992125984" footer="0.31496062992125984"/>
      <pageSetup paperSize="9" scale="80" orientation="portrait" r:id="rId18"/>
      <headerFooter alignWithMargins="0"/>
    </customSheetView>
    <customSheetView guid="{F7DB7EE5-42A9-41B9-A823-ADC3C22C28DE}" showGridLines="0">
      <selection activeCell="F9" sqref="F9:AB10"/>
      <pageMargins left="0.46" right="0.47" top="0.85499999999999998" bottom="0.35" header="0.31496062992125984" footer="0.31496062992125984"/>
      <pageSetup paperSize="9" scale="80" orientation="portrait" r:id="rId19"/>
      <headerFooter alignWithMargins="0"/>
    </customSheetView>
    <customSheetView guid="{187695E8-F439-4E8B-9390-62D53A41785B}" showGridLines="0">
      <selection activeCell="F9" sqref="F9:AB10"/>
      <pageMargins left="0.46" right="0.47" top="0.85499999999999998" bottom="0.35" header="0.31496062992125984" footer="0.31496062992125984"/>
      <pageSetup paperSize="9" scale="80" orientation="portrait" r:id="rId20"/>
      <headerFooter alignWithMargins="0"/>
    </customSheetView>
    <customSheetView guid="{C3D58349-1F04-4F6C-B93C-BB0D41DB41D6}" showGridLines="0" topLeftCell="A13">
      <selection activeCell="F9" sqref="F9:AB10"/>
      <pageMargins left="0.46" right="0.47" top="0.85499999999999998" bottom="0.35" header="0.31496062992125984" footer="0.31496062992125984"/>
      <pageSetup paperSize="9" scale="80" orientation="portrait" r:id="rId21"/>
      <headerFooter alignWithMargins="0"/>
    </customSheetView>
    <customSheetView guid="{71206789-1A95-4243-B1E4-204F0D4BB0C1}" showGridLines="0" topLeftCell="A13">
      <selection activeCell="F9" sqref="F9:AB10"/>
      <pageMargins left="0.46" right="0.47" top="0.85499999999999998" bottom="0.35" header="0.31496062992125984" footer="0.31496062992125984"/>
      <pageSetup paperSize="9" scale="80" orientation="portrait" r:id="rId22"/>
      <headerFooter alignWithMargins="0"/>
    </customSheetView>
    <customSheetView guid="{DAB8803B-91D8-4FA1-8E83-BA8E4F51ECEF}" showGridLines="0" topLeftCell="A25">
      <pageMargins left="0.46" right="0.47" top="0.85499999999999998" bottom="0.35" header="0.31496062992125984" footer="0.31496062992125984"/>
      <pageSetup paperSize="9" scale="80" orientation="portrait" r:id="rId23"/>
      <headerFooter alignWithMargins="0"/>
    </customSheetView>
    <customSheetView guid="{4B06A440-0745-43CE-8047-97DB98249CF6}" showGridLines="0" topLeftCell="A25">
      <selection activeCell="N32" sqref="N32"/>
      <pageMargins left="0.46" right="0.47" top="0.85499999999999998" bottom="0.35" header="0.31496062992125984" footer="0.31496062992125984"/>
      <pageSetup paperSize="9" scale="80" orientation="portrait" r:id="rId24"/>
      <headerFooter alignWithMargins="0"/>
    </customSheetView>
    <customSheetView guid="{201C1097-0C3C-4AFA-814C-99E885BB3BA9}" showGridLines="0" topLeftCell="A25">
      <selection activeCell="N32" sqref="N32"/>
      <pageMargins left="0.46" right="0.47" top="0.85499999999999998" bottom="0.35" header="0.31496062992125984" footer="0.31496062992125984"/>
      <pageSetup paperSize="9" scale="80" orientation="portrait" r:id="rId25"/>
      <headerFooter alignWithMargins="0"/>
    </customSheetView>
    <customSheetView guid="{44F0F931-FF8F-4146-9628-099A7B02EE59}" showGridLines="0" topLeftCell="A25">
      <selection activeCell="N32" sqref="N32"/>
      <pageMargins left="0.46" right="0.47" top="0.85499999999999998" bottom="0.35" header="0.31496062992125984" footer="0.31496062992125984"/>
      <pageSetup paperSize="9" scale="80" orientation="portrait" r:id="rId26"/>
      <headerFooter alignWithMargins="0"/>
    </customSheetView>
    <customSheetView guid="{DE4F901A-4159-44A8-9F61-37E29931259E}" showGridLines="0" topLeftCell="A25">
      <selection activeCell="N32" sqref="N32"/>
      <pageMargins left="0.46" right="0.47" top="0.85499999999999998" bottom="0.35" header="0.31496062992125984" footer="0.31496062992125984"/>
      <pageSetup paperSize="9" scale="80" orientation="portrait" r:id="rId27"/>
      <headerFooter alignWithMargins="0"/>
    </customSheetView>
    <customSheetView guid="{11E60353-53A2-40FD-8DD1-6654D3943E00}" showGridLines="0" topLeftCell="A25">
      <selection activeCell="P31" sqref="P31"/>
      <pageMargins left="0.46" right="0.47" top="0.85499999999999998" bottom="0.35" header="0.31496062992125984" footer="0.31496062992125984"/>
      <pageSetup paperSize="9" scale="80" orientation="portrait" r:id="rId28"/>
      <headerFooter alignWithMargins="0"/>
    </customSheetView>
    <customSheetView guid="{D405E5B0-829D-4CFF-BABC-C1974EED185D}" showGridLines="0">
      <selection activeCell="P31" sqref="P31"/>
      <pageMargins left="0.46" right="0.47" top="0.85499999999999998" bottom="0.35" header="0.31496062992125984" footer="0.31496062992125984"/>
      <pageSetup paperSize="9" scale="80" orientation="portrait" r:id="rId29"/>
      <headerFooter alignWithMargins="0"/>
    </customSheetView>
  </customSheetViews>
  <mergeCells count="71">
    <mergeCell ref="R22:AB28"/>
    <mergeCell ref="G3:P3"/>
    <mergeCell ref="G4:P4"/>
    <mergeCell ref="G5:P5"/>
    <mergeCell ref="C7:AB7"/>
    <mergeCell ref="C8:E8"/>
    <mergeCell ref="F8:P8"/>
    <mergeCell ref="Q8:R8"/>
    <mergeCell ref="S8:T8"/>
    <mergeCell ref="U8:V8"/>
    <mergeCell ref="W8:AB8"/>
    <mergeCell ref="C9:E10"/>
    <mergeCell ref="F9:AB10"/>
    <mergeCell ref="R12:AB12"/>
    <mergeCell ref="R13:AB20"/>
    <mergeCell ref="R21:AB21"/>
    <mergeCell ref="D30:E30"/>
    <mergeCell ref="D35:E35"/>
    <mergeCell ref="C37:N37"/>
    <mergeCell ref="O37:AB37"/>
    <mergeCell ref="C38:F38"/>
    <mergeCell ref="G38:N38"/>
    <mergeCell ref="O38:S38"/>
    <mergeCell ref="T38:AB38"/>
    <mergeCell ref="C39:F39"/>
    <mergeCell ref="G39:N39"/>
    <mergeCell ref="O39:S39"/>
    <mergeCell ref="T39:AB39"/>
    <mergeCell ref="C40:F40"/>
    <mergeCell ref="G40:N40"/>
    <mergeCell ref="O40:S40"/>
    <mergeCell ref="T40:AB40"/>
    <mergeCell ref="C41:F41"/>
    <mergeCell ref="G41:N41"/>
    <mergeCell ref="O41:S41"/>
    <mergeCell ref="T41:AB41"/>
    <mergeCell ref="C42:F43"/>
    <mergeCell ref="G42:N43"/>
    <mergeCell ref="O42:S42"/>
    <mergeCell ref="T42:AB42"/>
    <mergeCell ref="O43:S43"/>
    <mergeCell ref="T43:AB43"/>
    <mergeCell ref="C44:N44"/>
    <mergeCell ref="O44:AB44"/>
    <mergeCell ref="C45:F46"/>
    <mergeCell ref="G45:H45"/>
    <mergeCell ref="O45:R45"/>
    <mergeCell ref="S45:AB45"/>
    <mergeCell ref="G46:M46"/>
    <mergeCell ref="O46:R51"/>
    <mergeCell ref="S46:U46"/>
    <mergeCell ref="W46:Y46"/>
    <mergeCell ref="AA46:AB46"/>
    <mergeCell ref="C47:F47"/>
    <mergeCell ref="G47:N47"/>
    <mergeCell ref="S47:U48"/>
    <mergeCell ref="V47:V48"/>
    <mergeCell ref="W47:Y48"/>
    <mergeCell ref="AA47:AB48"/>
    <mergeCell ref="C48:F48"/>
    <mergeCell ref="G48:N48"/>
    <mergeCell ref="AA49:AB51"/>
    <mergeCell ref="C50:F50"/>
    <mergeCell ref="G50:N50"/>
    <mergeCell ref="C51:F51"/>
    <mergeCell ref="G51:N51"/>
    <mergeCell ref="C49:F49"/>
    <mergeCell ref="G49:N49"/>
    <mergeCell ref="S49:U51"/>
    <mergeCell ref="V49:V51"/>
    <mergeCell ref="W49:Y51"/>
  </mergeCells>
  <pageMargins left="0.46" right="0.47" top="0.85499999999999998" bottom="0.35" header="0.31496062992125984" footer="0.31496062992125984"/>
  <pageSetup paperSize="9" scale="80" orientation="portrait" r:id="rId30"/>
  <headerFooter alignWithMargins="0"/>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83"/>
  <sheetViews>
    <sheetView showGridLines="0" topLeftCell="A22" workbookViewId="0">
      <selection activeCell="F31" sqref="F31"/>
    </sheetView>
  </sheetViews>
  <sheetFormatPr baseColWidth="10" defaultColWidth="11.42578125" defaultRowHeight="12.75" x14ac:dyDescent="0.2"/>
  <cols>
    <col min="1" max="2" width="1.140625" customWidth="1"/>
    <col min="3" max="3" width="4.28515625" customWidth="1"/>
    <col min="4" max="4" width="6" customWidth="1"/>
    <col min="5" max="5" width="4.28515625" customWidth="1"/>
    <col min="6" max="27" width="8.7109375" customWidth="1"/>
    <col min="28" max="29" width="1.140625" customWidth="1"/>
  </cols>
  <sheetData>
    <row r="1" spans="2:33" ht="6" customHeight="1" thickBot="1" x14ac:dyDescent="0.25"/>
    <row r="2" spans="2:33"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3" x14ac:dyDescent="0.2">
      <c r="B3" s="4"/>
      <c r="G3" s="766" t="str">
        <f>+'OP MEDICINA GRAL'!G3</f>
        <v>HOSPITAL REGIONAL DE MONIQUIRÁ E.S.E.</v>
      </c>
      <c r="H3" s="766"/>
      <c r="I3" s="766"/>
      <c r="J3" s="766"/>
      <c r="K3" s="766"/>
      <c r="L3" s="766"/>
      <c r="M3" s="766"/>
      <c r="N3" s="766"/>
      <c r="O3" s="766"/>
      <c r="P3" s="766"/>
      <c r="AB3" s="5"/>
    </row>
    <row r="4" spans="2:33" x14ac:dyDescent="0.2">
      <c r="B4" s="4"/>
      <c r="G4" s="766" t="s">
        <v>58</v>
      </c>
      <c r="H4" s="766"/>
      <c r="I4" s="766"/>
      <c r="J4" s="766"/>
      <c r="K4" s="766"/>
      <c r="L4" s="766"/>
      <c r="M4" s="766"/>
      <c r="N4" s="766"/>
      <c r="O4" s="766"/>
      <c r="P4" s="766"/>
      <c r="AB4" s="5"/>
    </row>
    <row r="5" spans="2:33" x14ac:dyDescent="0.2">
      <c r="B5" s="4"/>
      <c r="G5" s="766" t="s">
        <v>0</v>
      </c>
      <c r="H5" s="766"/>
      <c r="I5" s="766"/>
      <c r="J5" s="766"/>
      <c r="K5" s="766"/>
      <c r="L5" s="766"/>
      <c r="M5" s="766"/>
      <c r="N5" s="766"/>
      <c r="O5" s="766"/>
      <c r="P5" s="766"/>
      <c r="AB5" s="5"/>
    </row>
    <row r="6" spans="2:33" ht="4.5" customHeight="1" thickBot="1" x14ac:dyDescent="0.25">
      <c r="B6" s="4"/>
      <c r="AB6" s="5"/>
    </row>
    <row r="7" spans="2:33"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9"/>
      <c r="AB7" s="5"/>
    </row>
    <row r="8" spans="2:33" ht="15" customHeight="1" x14ac:dyDescent="0.2">
      <c r="B8" s="4"/>
      <c r="C8" s="770" t="s">
        <v>1</v>
      </c>
      <c r="D8" s="771"/>
      <c r="E8" s="772"/>
      <c r="F8" s="773" t="s">
        <v>514</v>
      </c>
      <c r="G8" s="774"/>
      <c r="H8" s="774"/>
      <c r="I8" s="774"/>
      <c r="J8" s="774"/>
      <c r="K8" s="774"/>
      <c r="L8" s="774"/>
      <c r="M8" s="774"/>
      <c r="N8" s="774"/>
      <c r="O8" s="774"/>
      <c r="P8" s="775"/>
      <c r="Q8" s="776" t="s">
        <v>82</v>
      </c>
      <c r="R8" s="772"/>
      <c r="S8" s="777"/>
      <c r="T8" s="778"/>
      <c r="U8" s="776" t="s">
        <v>83</v>
      </c>
      <c r="V8" s="772"/>
      <c r="W8" s="779" t="s">
        <v>84</v>
      </c>
      <c r="X8" s="780"/>
      <c r="Y8" s="780"/>
      <c r="Z8" s="780"/>
      <c r="AA8" s="781"/>
      <c r="AB8" s="5"/>
      <c r="AE8" s="18"/>
      <c r="AF8" s="18"/>
      <c r="AG8" s="18"/>
    </row>
    <row r="9" spans="2:33" ht="22.5" customHeight="1" x14ac:dyDescent="0.2">
      <c r="B9" s="4"/>
      <c r="C9" s="782" t="s">
        <v>2</v>
      </c>
      <c r="D9" s="783"/>
      <c r="E9" s="784"/>
      <c r="F9" s="788" t="s">
        <v>515</v>
      </c>
      <c r="G9" s="789"/>
      <c r="H9" s="789"/>
      <c r="I9" s="789"/>
      <c r="J9" s="789"/>
      <c r="K9" s="789"/>
      <c r="L9" s="789"/>
      <c r="M9" s="789"/>
      <c r="N9" s="789"/>
      <c r="O9" s="789"/>
      <c r="P9" s="789"/>
      <c r="Q9" s="789"/>
      <c r="R9" s="789"/>
      <c r="S9" s="789"/>
      <c r="T9" s="789"/>
      <c r="U9" s="789"/>
      <c r="V9" s="789"/>
      <c r="W9" s="789"/>
      <c r="X9" s="789"/>
      <c r="Y9" s="789"/>
      <c r="Z9" s="789"/>
      <c r="AA9" s="790"/>
      <c r="AB9" s="5"/>
      <c r="AE9" s="18"/>
      <c r="AF9" s="18"/>
      <c r="AG9" s="18"/>
    </row>
    <row r="10" spans="2:33" ht="1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3"/>
      <c r="AB10" s="5"/>
      <c r="AE10" s="18"/>
      <c r="AF10" s="18"/>
      <c r="AG10" s="18"/>
    </row>
    <row r="11" spans="2:33" ht="7.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9"/>
      <c r="AB11" s="5"/>
      <c r="AE11" s="18"/>
      <c r="AF11" s="18"/>
      <c r="AG11" s="18"/>
    </row>
    <row r="12" spans="2:33" ht="17.25" customHeight="1" thickBot="1" x14ac:dyDescent="0.25">
      <c r="B12" s="4"/>
      <c r="C12" s="6"/>
      <c r="D12" s="7"/>
      <c r="E12" s="7"/>
      <c r="F12" s="7"/>
      <c r="G12" s="7"/>
      <c r="H12" s="7"/>
      <c r="I12" s="7"/>
      <c r="J12" s="7"/>
      <c r="K12" s="7"/>
      <c r="L12" s="7"/>
      <c r="M12" s="7"/>
      <c r="N12" s="7"/>
      <c r="O12" s="7"/>
      <c r="P12" s="7"/>
      <c r="Q12" s="43"/>
      <c r="R12" s="794" t="s">
        <v>191</v>
      </c>
      <c r="S12" s="795"/>
      <c r="T12" s="795"/>
      <c r="U12" s="795"/>
      <c r="V12" s="795"/>
      <c r="W12" s="795"/>
      <c r="X12" s="795"/>
      <c r="Y12" s="795"/>
      <c r="Z12" s="795"/>
      <c r="AA12" s="796"/>
      <c r="AB12" s="5"/>
      <c r="AE12" s="18"/>
      <c r="AF12" s="18"/>
      <c r="AG12" s="18"/>
    </row>
    <row r="13" spans="2:33" ht="17.25" customHeight="1" x14ac:dyDescent="0.2">
      <c r="B13" s="4"/>
      <c r="C13" s="6"/>
      <c r="D13" s="7"/>
      <c r="E13" s="7"/>
      <c r="F13" s="7"/>
      <c r="G13" s="7"/>
      <c r="H13" s="7"/>
      <c r="I13" s="7"/>
      <c r="J13" s="7"/>
      <c r="K13" s="7"/>
      <c r="L13" s="7"/>
      <c r="M13" s="7"/>
      <c r="N13" s="7"/>
      <c r="O13" s="7"/>
      <c r="P13" s="7"/>
      <c r="Q13" s="44"/>
      <c r="R13" s="960" t="s">
        <v>714</v>
      </c>
      <c r="S13" s="961"/>
      <c r="T13" s="961"/>
      <c r="U13" s="961"/>
      <c r="V13" s="961"/>
      <c r="W13" s="961"/>
      <c r="X13" s="961"/>
      <c r="Y13" s="961"/>
      <c r="Z13" s="961"/>
      <c r="AA13" s="962"/>
      <c r="AB13" s="5"/>
      <c r="AE13" s="18"/>
      <c r="AF13" s="18"/>
      <c r="AG13" s="18"/>
    </row>
    <row r="14" spans="2:33" ht="17.25" customHeight="1" x14ac:dyDescent="0.2">
      <c r="B14" s="4"/>
      <c r="C14" s="6"/>
      <c r="D14" s="7"/>
      <c r="E14" s="7"/>
      <c r="F14" s="7"/>
      <c r="G14" s="7"/>
      <c r="H14" s="7"/>
      <c r="I14" s="7"/>
      <c r="J14" s="7"/>
      <c r="K14" s="7"/>
      <c r="L14" s="7"/>
      <c r="M14" s="7"/>
      <c r="N14" s="7"/>
      <c r="O14" s="7"/>
      <c r="P14" s="7"/>
      <c r="R14" s="760"/>
      <c r="S14" s="761"/>
      <c r="T14" s="761"/>
      <c r="U14" s="761"/>
      <c r="V14" s="761"/>
      <c r="W14" s="761"/>
      <c r="X14" s="761"/>
      <c r="Y14" s="761"/>
      <c r="Z14" s="761"/>
      <c r="AA14" s="762"/>
      <c r="AB14" s="5"/>
      <c r="AE14" s="18"/>
      <c r="AF14" s="18"/>
      <c r="AG14" s="18"/>
    </row>
    <row r="15" spans="2:33" ht="17.25" customHeight="1" x14ac:dyDescent="0.2">
      <c r="B15" s="4"/>
      <c r="C15" s="6"/>
      <c r="D15" s="7"/>
      <c r="E15" s="7"/>
      <c r="F15" s="7"/>
      <c r="G15" s="7"/>
      <c r="H15" s="7"/>
      <c r="I15" s="7"/>
      <c r="J15" s="7"/>
      <c r="K15" s="7"/>
      <c r="L15" s="7"/>
      <c r="M15" s="7"/>
      <c r="N15" s="7"/>
      <c r="O15" s="7"/>
      <c r="P15" s="7"/>
      <c r="R15" s="760"/>
      <c r="S15" s="761"/>
      <c r="T15" s="761"/>
      <c r="U15" s="761"/>
      <c r="V15" s="761"/>
      <c r="W15" s="761"/>
      <c r="X15" s="761"/>
      <c r="Y15" s="761"/>
      <c r="Z15" s="761"/>
      <c r="AA15" s="762"/>
      <c r="AB15" s="5"/>
      <c r="AE15" s="18"/>
      <c r="AF15" s="18"/>
      <c r="AG15" s="18"/>
    </row>
    <row r="16" spans="2:33" ht="17.25" customHeight="1" x14ac:dyDescent="0.2">
      <c r="B16" s="4"/>
      <c r="C16" s="6"/>
      <c r="D16" s="7"/>
      <c r="E16" s="7"/>
      <c r="F16" s="7"/>
      <c r="G16" s="7"/>
      <c r="H16" s="7"/>
      <c r="I16" s="7"/>
      <c r="J16" s="7"/>
      <c r="K16" s="7"/>
      <c r="L16" s="7"/>
      <c r="M16" s="7"/>
      <c r="N16" s="7"/>
      <c r="O16" s="7"/>
      <c r="P16" s="7"/>
      <c r="R16" s="760"/>
      <c r="S16" s="761"/>
      <c r="T16" s="761"/>
      <c r="U16" s="761"/>
      <c r="V16" s="761"/>
      <c r="W16" s="761"/>
      <c r="X16" s="761"/>
      <c r="Y16" s="761"/>
      <c r="Z16" s="761"/>
      <c r="AA16" s="762"/>
      <c r="AB16" s="5"/>
      <c r="AE16" s="18"/>
      <c r="AF16" s="18"/>
      <c r="AG16" s="18"/>
    </row>
    <row r="17" spans="2:33" ht="17.25" customHeight="1" x14ac:dyDescent="0.2">
      <c r="B17" s="4"/>
      <c r="C17" s="6"/>
      <c r="D17" s="7"/>
      <c r="E17" s="7"/>
      <c r="F17" s="7"/>
      <c r="G17" s="7"/>
      <c r="H17" s="7"/>
      <c r="I17" s="7"/>
      <c r="J17" s="7"/>
      <c r="K17" s="7"/>
      <c r="L17" s="7"/>
      <c r="M17" s="7"/>
      <c r="N17" s="7"/>
      <c r="O17" s="7"/>
      <c r="P17" s="7"/>
      <c r="R17" s="760"/>
      <c r="S17" s="761"/>
      <c r="T17" s="761"/>
      <c r="U17" s="761"/>
      <c r="V17" s="761"/>
      <c r="W17" s="761"/>
      <c r="X17" s="761"/>
      <c r="Y17" s="761"/>
      <c r="Z17" s="761"/>
      <c r="AA17" s="762"/>
      <c r="AB17" s="5"/>
      <c r="AE17" s="18"/>
      <c r="AF17" s="18"/>
      <c r="AG17" s="18"/>
    </row>
    <row r="18" spans="2:33" ht="17.25" customHeight="1" x14ac:dyDescent="0.2">
      <c r="B18" s="4"/>
      <c r="C18" s="6"/>
      <c r="D18" s="7"/>
      <c r="E18" s="7"/>
      <c r="F18" s="7"/>
      <c r="G18" s="7"/>
      <c r="H18" s="7"/>
      <c r="I18" s="7"/>
      <c r="J18" s="7"/>
      <c r="K18" s="7"/>
      <c r="L18" s="7"/>
      <c r="M18" s="7"/>
      <c r="N18" s="7"/>
      <c r="O18" s="7"/>
      <c r="P18" s="7"/>
      <c r="R18" s="760"/>
      <c r="S18" s="761"/>
      <c r="T18" s="761"/>
      <c r="U18" s="761"/>
      <c r="V18" s="761"/>
      <c r="W18" s="761"/>
      <c r="X18" s="761"/>
      <c r="Y18" s="761"/>
      <c r="Z18" s="761"/>
      <c r="AA18" s="762"/>
      <c r="AB18" s="5"/>
      <c r="AE18" s="18"/>
      <c r="AF18" s="18"/>
      <c r="AG18" s="18"/>
    </row>
    <row r="19" spans="2:33" ht="17.25" customHeight="1" x14ac:dyDescent="0.2">
      <c r="B19" s="4"/>
      <c r="C19" s="6"/>
      <c r="D19" s="7"/>
      <c r="E19" s="7"/>
      <c r="F19" s="7"/>
      <c r="G19" s="7"/>
      <c r="H19" s="7"/>
      <c r="I19" s="7"/>
      <c r="J19" s="7"/>
      <c r="K19" s="7"/>
      <c r="L19" s="7"/>
      <c r="M19" s="7"/>
      <c r="N19" s="7"/>
      <c r="O19" s="7"/>
      <c r="P19" s="7"/>
      <c r="R19" s="760"/>
      <c r="S19" s="761"/>
      <c r="T19" s="761"/>
      <c r="U19" s="761"/>
      <c r="V19" s="761"/>
      <c r="W19" s="761"/>
      <c r="X19" s="761"/>
      <c r="Y19" s="761"/>
      <c r="Z19" s="761"/>
      <c r="AA19" s="762"/>
      <c r="AB19" s="5"/>
      <c r="AE19" s="18"/>
      <c r="AF19" s="18"/>
      <c r="AG19" s="18"/>
    </row>
    <row r="20" spans="2:33" ht="17.25" customHeight="1" thickBot="1" x14ac:dyDescent="0.25">
      <c r="B20" s="4"/>
      <c r="C20" s="6"/>
      <c r="D20" s="7"/>
      <c r="E20" s="7"/>
      <c r="F20" s="7"/>
      <c r="G20" s="7"/>
      <c r="H20" s="7"/>
      <c r="I20" s="7"/>
      <c r="J20" s="7"/>
      <c r="K20" s="7"/>
      <c r="L20" s="7"/>
      <c r="M20" s="7"/>
      <c r="N20" s="7"/>
      <c r="O20" s="7"/>
      <c r="P20" s="7"/>
      <c r="R20" s="763"/>
      <c r="S20" s="764"/>
      <c r="T20" s="764"/>
      <c r="U20" s="764"/>
      <c r="V20" s="764"/>
      <c r="W20" s="764"/>
      <c r="X20" s="764"/>
      <c r="Y20" s="764"/>
      <c r="Z20" s="764"/>
      <c r="AA20" s="765"/>
      <c r="AB20" s="5"/>
      <c r="AE20" s="18"/>
      <c r="AF20" s="18"/>
      <c r="AG20" s="18"/>
    </row>
    <row r="21" spans="2:33" ht="17.25" customHeight="1" thickBot="1" x14ac:dyDescent="0.25">
      <c r="B21" s="4"/>
      <c r="C21" s="6"/>
      <c r="D21" s="7"/>
      <c r="E21" s="7"/>
      <c r="F21" s="7"/>
      <c r="G21" s="7"/>
      <c r="H21" s="7"/>
      <c r="I21" s="7"/>
      <c r="J21" s="7"/>
      <c r="K21" s="7"/>
      <c r="L21" s="7"/>
      <c r="M21" s="7"/>
      <c r="N21" s="7"/>
      <c r="O21" s="7"/>
      <c r="P21" s="7"/>
      <c r="Q21" s="44"/>
      <c r="R21" s="806" t="s">
        <v>80</v>
      </c>
      <c r="S21" s="807"/>
      <c r="T21" s="807"/>
      <c r="U21" s="807"/>
      <c r="V21" s="807"/>
      <c r="W21" s="807"/>
      <c r="X21" s="807"/>
      <c r="Y21" s="807"/>
      <c r="Z21" s="807"/>
      <c r="AA21" s="808"/>
      <c r="AB21" s="5"/>
      <c r="AE21" s="18"/>
      <c r="AF21" s="18"/>
      <c r="AG21" s="18"/>
    </row>
    <row r="22" spans="2:33" ht="17.25" customHeight="1" x14ac:dyDescent="0.2">
      <c r="B22" s="4"/>
      <c r="C22" s="6"/>
      <c r="D22" s="7"/>
      <c r="E22" s="7"/>
      <c r="F22" s="7"/>
      <c r="G22" s="7"/>
      <c r="H22" s="7"/>
      <c r="I22" s="7"/>
      <c r="J22" s="7"/>
      <c r="K22" s="7"/>
      <c r="L22" s="7"/>
      <c r="M22" s="7"/>
      <c r="N22" s="7"/>
      <c r="O22" s="7"/>
      <c r="P22" s="7"/>
      <c r="R22" s="760" t="s">
        <v>1251</v>
      </c>
      <c r="S22" s="761"/>
      <c r="T22" s="761"/>
      <c r="U22" s="761"/>
      <c r="V22" s="761"/>
      <c r="W22" s="761"/>
      <c r="X22" s="761"/>
      <c r="Y22" s="761"/>
      <c r="Z22" s="761"/>
      <c r="AA22" s="762"/>
      <c r="AB22" s="5"/>
      <c r="AE22" s="18"/>
      <c r="AF22" s="18"/>
      <c r="AG22" s="18"/>
    </row>
    <row r="23" spans="2:33" ht="17.25" customHeight="1" x14ac:dyDescent="0.2">
      <c r="B23" s="4"/>
      <c r="C23" s="6"/>
      <c r="D23" s="7"/>
      <c r="E23" s="7"/>
      <c r="F23" s="7"/>
      <c r="G23" s="7"/>
      <c r="H23" s="7"/>
      <c r="I23" s="7"/>
      <c r="J23" s="7"/>
      <c r="K23" s="7"/>
      <c r="L23" s="7"/>
      <c r="M23" s="7"/>
      <c r="N23" s="7"/>
      <c r="O23" s="7"/>
      <c r="P23" s="7"/>
      <c r="R23" s="760"/>
      <c r="S23" s="761"/>
      <c r="T23" s="761"/>
      <c r="U23" s="761"/>
      <c r="V23" s="761"/>
      <c r="W23" s="761"/>
      <c r="X23" s="761"/>
      <c r="Y23" s="761"/>
      <c r="Z23" s="761"/>
      <c r="AA23" s="762"/>
      <c r="AB23" s="5"/>
      <c r="AE23" s="18"/>
      <c r="AF23" s="18"/>
      <c r="AG23" s="18"/>
    </row>
    <row r="24" spans="2:33" ht="17.25" customHeight="1" x14ac:dyDescent="0.2">
      <c r="B24" s="4"/>
      <c r="C24" s="6"/>
      <c r="D24" s="7"/>
      <c r="E24" s="7"/>
      <c r="F24" s="7"/>
      <c r="G24" s="7"/>
      <c r="H24" s="7"/>
      <c r="I24" s="7"/>
      <c r="J24" s="7"/>
      <c r="K24" s="7"/>
      <c r="L24" s="7"/>
      <c r="M24" s="7"/>
      <c r="N24" s="7"/>
      <c r="O24" s="7"/>
      <c r="P24" s="7"/>
      <c r="R24" s="760"/>
      <c r="S24" s="761"/>
      <c r="T24" s="761"/>
      <c r="U24" s="761"/>
      <c r="V24" s="761"/>
      <c r="W24" s="761"/>
      <c r="X24" s="761"/>
      <c r="Y24" s="761"/>
      <c r="Z24" s="761"/>
      <c r="AA24" s="762"/>
      <c r="AB24" s="5"/>
      <c r="AE24" s="18"/>
      <c r="AF24" s="18"/>
      <c r="AG24" s="18"/>
    </row>
    <row r="25" spans="2:33" ht="17.25" customHeight="1" x14ac:dyDescent="0.2">
      <c r="B25" s="4"/>
      <c r="C25" s="6"/>
      <c r="D25" s="7"/>
      <c r="E25" s="7"/>
      <c r="F25" s="7"/>
      <c r="G25" s="7"/>
      <c r="H25" s="7"/>
      <c r="I25" s="7"/>
      <c r="J25" s="7"/>
      <c r="K25" s="7"/>
      <c r="L25" s="7"/>
      <c r="M25" s="7"/>
      <c r="N25" s="7"/>
      <c r="O25" s="7"/>
      <c r="P25" s="7"/>
      <c r="R25" s="760"/>
      <c r="S25" s="761"/>
      <c r="T25" s="761"/>
      <c r="U25" s="761"/>
      <c r="V25" s="761"/>
      <c r="W25" s="761"/>
      <c r="X25" s="761"/>
      <c r="Y25" s="761"/>
      <c r="Z25" s="761"/>
      <c r="AA25" s="762"/>
      <c r="AB25" s="5"/>
      <c r="AE25" s="18"/>
      <c r="AF25" s="18"/>
      <c r="AG25" s="18"/>
    </row>
    <row r="26" spans="2:33" ht="17.25" customHeight="1" x14ac:dyDescent="0.2">
      <c r="B26" s="4"/>
      <c r="C26" s="6"/>
      <c r="D26" s="7"/>
      <c r="E26" s="7"/>
      <c r="F26" s="7"/>
      <c r="G26" s="7"/>
      <c r="H26" s="7"/>
      <c r="I26" s="7"/>
      <c r="J26" s="7"/>
      <c r="K26" s="7"/>
      <c r="L26" s="7"/>
      <c r="M26" s="7"/>
      <c r="N26" s="7"/>
      <c r="O26" s="7"/>
      <c r="P26" s="7"/>
      <c r="R26" s="760"/>
      <c r="S26" s="761"/>
      <c r="T26" s="761"/>
      <c r="U26" s="761"/>
      <c r="V26" s="761"/>
      <c r="W26" s="761"/>
      <c r="X26" s="761"/>
      <c r="Y26" s="761"/>
      <c r="Z26" s="761"/>
      <c r="AA26" s="762"/>
      <c r="AB26" s="5"/>
      <c r="AE26" s="18"/>
      <c r="AF26" s="18"/>
      <c r="AG26" s="18"/>
    </row>
    <row r="27" spans="2:33" ht="17.25" customHeight="1" x14ac:dyDescent="0.2">
      <c r="B27" s="4"/>
      <c r="C27" s="6"/>
      <c r="D27" s="7"/>
      <c r="E27" s="7"/>
      <c r="F27" s="7"/>
      <c r="G27" s="7"/>
      <c r="H27" s="7"/>
      <c r="I27" s="7"/>
      <c r="J27" s="7"/>
      <c r="K27" s="7"/>
      <c r="L27" s="7"/>
      <c r="M27" s="7"/>
      <c r="N27" s="7"/>
      <c r="O27" s="7"/>
      <c r="P27" s="7"/>
      <c r="R27" s="760"/>
      <c r="S27" s="761"/>
      <c r="T27" s="761"/>
      <c r="U27" s="761"/>
      <c r="V27" s="761"/>
      <c r="W27" s="761"/>
      <c r="X27" s="761"/>
      <c r="Y27" s="761"/>
      <c r="Z27" s="761"/>
      <c r="AA27" s="762"/>
      <c r="AB27" s="5"/>
      <c r="AE27" s="18"/>
      <c r="AF27" s="18"/>
      <c r="AG27" s="18"/>
    </row>
    <row r="28" spans="2:33" ht="17.25" customHeight="1" thickBot="1" x14ac:dyDescent="0.25">
      <c r="B28" s="4"/>
      <c r="C28" s="6"/>
      <c r="D28" s="7"/>
      <c r="E28" s="7"/>
      <c r="F28" s="7"/>
      <c r="G28" s="7"/>
      <c r="H28" s="7"/>
      <c r="I28" s="7"/>
      <c r="J28" s="7"/>
      <c r="K28" s="7"/>
      <c r="L28" s="7"/>
      <c r="M28" s="7"/>
      <c r="N28" s="7"/>
      <c r="O28" s="7"/>
      <c r="P28" s="7"/>
      <c r="R28" s="763"/>
      <c r="S28" s="764"/>
      <c r="T28" s="764"/>
      <c r="U28" s="764"/>
      <c r="V28" s="764"/>
      <c r="W28" s="764"/>
      <c r="X28" s="764"/>
      <c r="Y28" s="764"/>
      <c r="Z28" s="764"/>
      <c r="AA28" s="765"/>
      <c r="AB28" s="5"/>
      <c r="AE28" s="18"/>
      <c r="AF28" s="18"/>
      <c r="AG28" s="18"/>
    </row>
    <row r="29" spans="2:33" ht="5.25" customHeight="1" thickBot="1" x14ac:dyDescent="0.25">
      <c r="B29" s="4"/>
      <c r="C29" s="6"/>
      <c r="D29" s="7"/>
      <c r="E29" s="7"/>
      <c r="F29" s="7"/>
      <c r="G29" s="7"/>
      <c r="H29" s="7"/>
      <c r="I29" s="7"/>
      <c r="J29" s="7"/>
      <c r="K29" s="7"/>
      <c r="L29" s="7"/>
      <c r="M29" s="7"/>
      <c r="N29" s="7"/>
      <c r="O29" s="7"/>
      <c r="P29" s="7"/>
      <c r="R29" s="24"/>
      <c r="S29" s="24"/>
      <c r="T29" s="24"/>
      <c r="U29" s="24"/>
      <c r="V29" s="24"/>
      <c r="W29" s="24"/>
      <c r="X29" s="24"/>
      <c r="Y29" s="24"/>
      <c r="Z29" s="24"/>
      <c r="AA29" s="25"/>
      <c r="AB29" s="5"/>
      <c r="AE29" s="18"/>
      <c r="AF29" s="18"/>
      <c r="AG29" s="18"/>
    </row>
    <row r="30" spans="2:33" ht="15.75" customHeight="1" x14ac:dyDescent="0.2">
      <c r="B30" s="4"/>
      <c r="C30" s="6"/>
      <c r="D30" s="965" t="s">
        <v>3</v>
      </c>
      <c r="E30" s="964"/>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AA30" s="8"/>
      <c r="AB30" s="5"/>
      <c r="AE30" s="18"/>
      <c r="AF30" s="18"/>
      <c r="AG30" s="18"/>
    </row>
    <row r="31" spans="2:33" ht="22.5" customHeight="1" x14ac:dyDescent="0.25">
      <c r="B31" s="4"/>
      <c r="C31" s="6"/>
      <c r="D31" s="70" t="s">
        <v>16</v>
      </c>
      <c r="E31" s="71"/>
      <c r="F31" s="569">
        <f>INDICADORES!H25</f>
        <v>46</v>
      </c>
      <c r="G31" s="569">
        <f>INDICADORES!K25</f>
        <v>52</v>
      </c>
      <c r="H31" s="569">
        <f>INDICADORES!N25</f>
        <v>69</v>
      </c>
      <c r="I31" s="569">
        <f>INDICADORES!T25</f>
        <v>83</v>
      </c>
      <c r="J31" s="569">
        <f>INDICADORES!W25</f>
        <v>58</v>
      </c>
      <c r="K31" s="569">
        <f>INDICADORES!Z25</f>
        <v>20</v>
      </c>
      <c r="L31" s="569">
        <f>INDICADORES!AF25</f>
        <v>17</v>
      </c>
      <c r="M31" s="569">
        <f>INDICADORES!AI25</f>
        <v>23</v>
      </c>
      <c r="N31" s="569">
        <f>INDICADORES!AL25</f>
        <v>10</v>
      </c>
      <c r="O31" s="569">
        <f>INDICADORES!AR25</f>
        <v>2</v>
      </c>
      <c r="P31" s="569">
        <f>INDICADORES!AU25</f>
        <v>8</v>
      </c>
      <c r="Q31" s="569">
        <f>INDICADORES!AX25</f>
        <v>11</v>
      </c>
      <c r="R31" s="568">
        <f>SUM(F31:Q31)</f>
        <v>399</v>
      </c>
      <c r="U31" s="28"/>
      <c r="V31" s="28"/>
      <c r="W31" s="28"/>
      <c r="X31" s="28"/>
      <c r="Y31" s="28"/>
      <c r="AA31" s="8"/>
      <c r="AB31" s="5"/>
      <c r="AE31" s="18"/>
      <c r="AF31" s="18"/>
      <c r="AG31" s="18"/>
    </row>
    <row r="32" spans="2:33" ht="22.5" customHeight="1" x14ac:dyDescent="0.25">
      <c r="B32" s="4"/>
      <c r="C32" s="6"/>
      <c r="D32" s="70" t="s">
        <v>18</v>
      </c>
      <c r="E32" s="71"/>
      <c r="F32" s="569">
        <f>INDICADORES!I25</f>
        <v>2923</v>
      </c>
      <c r="G32" s="569">
        <f>INDICADORES!L25</f>
        <v>2123</v>
      </c>
      <c r="H32" s="569">
        <f>INDICADORES!O25</f>
        <v>2684</v>
      </c>
      <c r="I32" s="569">
        <f>INDICADORES!U25</f>
        <v>2557</v>
      </c>
      <c r="J32" s="569">
        <f>INDICADORES!X25</f>
        <v>2758</v>
      </c>
      <c r="K32" s="569">
        <f>INDICADORES!AA25</f>
        <v>3084</v>
      </c>
      <c r="L32" s="569">
        <f>INDICADORES!AG25</f>
        <v>2936</v>
      </c>
      <c r="M32" s="569">
        <f>INDICADORES!AJ25</f>
        <v>2817</v>
      </c>
      <c r="N32" s="569">
        <f>INDICADORES!AM25</f>
        <v>2619</v>
      </c>
      <c r="O32" s="569">
        <f>INDICADORES!AS25</f>
        <v>2736</v>
      </c>
      <c r="P32" s="569">
        <f>INDICADORES!AV25</f>
        <v>2735</v>
      </c>
      <c r="Q32" s="569">
        <f>INDICADORES!AY25</f>
        <v>2785</v>
      </c>
      <c r="R32" s="568">
        <f>SUM(F32:Q32)</f>
        <v>32757</v>
      </c>
      <c r="U32" s="28"/>
      <c r="V32" s="28"/>
      <c r="W32" s="28"/>
      <c r="X32" s="28"/>
      <c r="Y32" s="28"/>
      <c r="AA32" s="8"/>
      <c r="AB32" s="5"/>
      <c r="AE32" s="18"/>
      <c r="AF32" s="18"/>
      <c r="AG32" s="18"/>
    </row>
    <row r="33" spans="2:33" ht="22.5" customHeight="1" thickBot="1" x14ac:dyDescent="0.3">
      <c r="B33" s="4"/>
      <c r="C33" s="6"/>
      <c r="D33" s="48" t="s">
        <v>692</v>
      </c>
      <c r="E33" s="72"/>
      <c r="F33" s="226">
        <f t="shared" ref="F33:R33" si="0">F31/F32</f>
        <v>1.5737256243585358E-2</v>
      </c>
      <c r="G33" s="226">
        <f t="shared" si="0"/>
        <v>2.4493641073951956E-2</v>
      </c>
      <c r="H33" s="226">
        <f t="shared" si="0"/>
        <v>2.570789865871833E-2</v>
      </c>
      <c r="I33" s="226">
        <f t="shared" si="0"/>
        <v>3.2459913961673838E-2</v>
      </c>
      <c r="J33" s="226">
        <f t="shared" si="0"/>
        <v>2.1029731689630168E-2</v>
      </c>
      <c r="K33" s="226">
        <f t="shared" si="0"/>
        <v>6.4850843060959796E-3</v>
      </c>
      <c r="L33" s="226">
        <f t="shared" si="0"/>
        <v>5.7901907356948225E-3</v>
      </c>
      <c r="M33" s="226">
        <f t="shared" si="0"/>
        <v>8.164714235001775E-3</v>
      </c>
      <c r="N33" s="226">
        <f t="shared" si="0"/>
        <v>3.8182512409316535E-3</v>
      </c>
      <c r="O33" s="226">
        <f t="shared" si="0"/>
        <v>7.3099415204678359E-4</v>
      </c>
      <c r="P33" s="226">
        <f t="shared" si="0"/>
        <v>2.9250457038391227E-3</v>
      </c>
      <c r="Q33" s="226">
        <f t="shared" si="0"/>
        <v>3.9497307001795335E-3</v>
      </c>
      <c r="R33" s="226">
        <f t="shared" si="0"/>
        <v>1.2180602619287481E-2</v>
      </c>
      <c r="U33" s="28"/>
      <c r="V33" s="28"/>
      <c r="W33" s="28"/>
      <c r="X33" s="28"/>
      <c r="Y33" s="28"/>
      <c r="AA33" s="8"/>
      <c r="AB33" s="5"/>
      <c r="AE33" s="18"/>
      <c r="AF33" s="18"/>
      <c r="AG33" s="18"/>
    </row>
    <row r="34" spans="2:33" ht="18.75" customHeight="1" thickBot="1" x14ac:dyDescent="0.3">
      <c r="B34" s="4"/>
      <c r="C34" s="6"/>
      <c r="D34" s="48" t="s">
        <v>651</v>
      </c>
      <c r="E34" s="58"/>
      <c r="F34" s="249">
        <v>3.3043478260869563E-2</v>
      </c>
      <c r="G34" s="249">
        <v>4.2735042735042736E-2</v>
      </c>
      <c r="H34" s="249">
        <v>3.2035485460818136E-2</v>
      </c>
      <c r="I34" s="249">
        <v>3.4760705289672546E-2</v>
      </c>
      <c r="J34" s="249">
        <v>4.2698998418555616E-2</v>
      </c>
      <c r="K34" s="249">
        <v>2.4176954732510289E-2</v>
      </c>
      <c r="L34" s="249">
        <v>2.6353617632965981E-2</v>
      </c>
      <c r="M34" s="249">
        <v>3.6248300860897142E-2</v>
      </c>
      <c r="N34" s="249">
        <v>1.8462859596393301E-2</v>
      </c>
      <c r="O34" s="249">
        <v>2.2170361726954493E-2</v>
      </c>
      <c r="P34" s="249">
        <v>2.1522518931845355E-2</v>
      </c>
      <c r="Q34" s="249">
        <v>1.9716088328075709E-2</v>
      </c>
      <c r="R34" s="250"/>
      <c r="U34" s="28"/>
      <c r="V34" s="28"/>
      <c r="W34" s="28"/>
      <c r="X34" s="28"/>
      <c r="Y34" s="28"/>
      <c r="AA34" s="8"/>
      <c r="AB34" s="5"/>
      <c r="AE34" s="18"/>
      <c r="AF34" s="18"/>
      <c r="AG34" s="18"/>
    </row>
    <row r="35" spans="2:33" ht="16.5" customHeight="1" x14ac:dyDescent="0.2">
      <c r="B35" s="4"/>
      <c r="C35" s="6"/>
      <c r="D35" s="809" t="s">
        <v>254</v>
      </c>
      <c r="E35" s="810"/>
      <c r="F35" s="251">
        <v>0.05</v>
      </c>
      <c r="G35" s="251">
        <v>0.05</v>
      </c>
      <c r="H35" s="251">
        <v>0.05</v>
      </c>
      <c r="I35" s="251">
        <v>0.05</v>
      </c>
      <c r="J35" s="251">
        <v>0.05</v>
      </c>
      <c r="K35" s="251">
        <v>0.05</v>
      </c>
      <c r="L35" s="251">
        <v>0.05</v>
      </c>
      <c r="M35" s="251">
        <v>0.05</v>
      </c>
      <c r="N35" s="251">
        <v>0.05</v>
      </c>
      <c r="O35" s="251">
        <v>0.05</v>
      </c>
      <c r="P35" s="251">
        <v>0.05</v>
      </c>
      <c r="Q35" s="251">
        <v>0.05</v>
      </c>
      <c r="R35" s="251">
        <v>0.05</v>
      </c>
      <c r="U35" s="7"/>
      <c r="V35" s="7"/>
      <c r="W35" s="7"/>
      <c r="X35" s="7"/>
      <c r="Y35" s="7"/>
      <c r="AA35" s="8"/>
      <c r="AB35" s="5"/>
      <c r="AE35" s="18"/>
      <c r="AF35" s="18"/>
      <c r="AG35" s="18"/>
    </row>
    <row r="36" spans="2:33" ht="10.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row>
    <row r="37" spans="2:33"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D37" s="18"/>
      <c r="AE37" s="18"/>
      <c r="AF37" s="18"/>
    </row>
    <row r="38" spans="2:33" ht="27" customHeight="1" thickBot="1" x14ac:dyDescent="0.25">
      <c r="B38" s="4"/>
      <c r="C38" s="817" t="s">
        <v>16</v>
      </c>
      <c r="D38" s="818"/>
      <c r="E38" s="818"/>
      <c r="F38" s="818"/>
      <c r="G38" s="861" t="s">
        <v>466</v>
      </c>
      <c r="H38" s="861"/>
      <c r="I38" s="861"/>
      <c r="J38" s="861"/>
      <c r="K38" s="861"/>
      <c r="L38" s="861"/>
      <c r="M38" s="861"/>
      <c r="N38" s="861"/>
      <c r="O38" s="822" t="s">
        <v>17</v>
      </c>
      <c r="P38" s="823"/>
      <c r="Q38" s="823"/>
      <c r="R38" s="823"/>
      <c r="S38" s="823"/>
      <c r="T38" s="950"/>
      <c r="U38" s="951"/>
      <c r="V38" s="951"/>
      <c r="W38" s="951"/>
      <c r="X38" s="951"/>
      <c r="Y38" s="951"/>
      <c r="Z38" s="951"/>
      <c r="AA38" s="952"/>
      <c r="AB38" s="29"/>
      <c r="AD38" s="9"/>
      <c r="AE38" s="19"/>
      <c r="AF38" s="19"/>
    </row>
    <row r="39" spans="2:33" ht="27.75" customHeight="1" x14ac:dyDescent="0.2">
      <c r="B39" s="4"/>
      <c r="C39" s="827" t="s">
        <v>18</v>
      </c>
      <c r="D39" s="828"/>
      <c r="E39" s="828"/>
      <c r="F39" s="828"/>
      <c r="G39" s="861" t="s">
        <v>511</v>
      </c>
      <c r="H39" s="861"/>
      <c r="I39" s="861"/>
      <c r="J39" s="861"/>
      <c r="K39" s="861"/>
      <c r="L39" s="861"/>
      <c r="M39" s="861"/>
      <c r="N39" s="861"/>
      <c r="O39" s="827" t="s">
        <v>19</v>
      </c>
      <c r="P39" s="828"/>
      <c r="Q39" s="828"/>
      <c r="R39" s="828"/>
      <c r="S39" s="828"/>
      <c r="T39" s="950"/>
      <c r="U39" s="951"/>
      <c r="V39" s="951"/>
      <c r="W39" s="951"/>
      <c r="X39" s="951"/>
      <c r="Y39" s="951"/>
      <c r="Z39" s="951"/>
      <c r="AA39" s="952"/>
      <c r="AB39" s="29"/>
      <c r="AD39" s="9"/>
      <c r="AE39" s="19"/>
      <c r="AF39" s="19"/>
    </row>
    <row r="40" spans="2:33" ht="24" customHeight="1" x14ac:dyDescent="0.2">
      <c r="B40" s="4"/>
      <c r="C40" s="827" t="s">
        <v>20</v>
      </c>
      <c r="D40" s="828"/>
      <c r="E40" s="828"/>
      <c r="F40" s="828"/>
      <c r="G40" s="861" t="s">
        <v>33</v>
      </c>
      <c r="H40" s="861"/>
      <c r="I40" s="861"/>
      <c r="J40" s="861"/>
      <c r="K40" s="861"/>
      <c r="L40" s="861"/>
      <c r="M40" s="861"/>
      <c r="N40" s="861"/>
      <c r="O40" s="829" t="s">
        <v>88</v>
      </c>
      <c r="P40" s="830"/>
      <c r="Q40" s="830"/>
      <c r="R40" s="830"/>
      <c r="S40" s="830"/>
      <c r="T40" s="948" t="s">
        <v>22</v>
      </c>
      <c r="U40" s="948"/>
      <c r="V40" s="948"/>
      <c r="W40" s="948"/>
      <c r="X40" s="948"/>
      <c r="Y40" s="948"/>
      <c r="Z40" s="948"/>
      <c r="AA40" s="949"/>
      <c r="AB40" s="29"/>
      <c r="AD40" s="9"/>
      <c r="AE40" s="19"/>
      <c r="AF40" s="19"/>
    </row>
    <row r="41" spans="2:33" ht="18.75" customHeight="1" x14ac:dyDescent="0.2">
      <c r="B41" s="4"/>
      <c r="C41" s="827" t="s">
        <v>21</v>
      </c>
      <c r="D41" s="828"/>
      <c r="E41" s="828"/>
      <c r="F41" s="828"/>
      <c r="G41" s="861" t="s">
        <v>370</v>
      </c>
      <c r="H41" s="861"/>
      <c r="I41" s="861"/>
      <c r="J41" s="861"/>
      <c r="K41" s="861"/>
      <c r="L41" s="861"/>
      <c r="M41" s="861"/>
      <c r="N41" s="861"/>
      <c r="O41" s="829" t="s">
        <v>24</v>
      </c>
      <c r="P41" s="830"/>
      <c r="Q41" s="830"/>
      <c r="R41" s="830"/>
      <c r="S41" s="830"/>
      <c r="T41" s="948" t="s">
        <v>25</v>
      </c>
      <c r="U41" s="948"/>
      <c r="V41" s="948"/>
      <c r="W41" s="948"/>
      <c r="X41" s="948"/>
      <c r="Y41" s="948"/>
      <c r="Z41" s="948"/>
      <c r="AA41" s="949"/>
      <c r="AB41" s="29"/>
      <c r="AD41" s="9"/>
      <c r="AE41" s="20"/>
      <c r="AF41" s="20"/>
    </row>
    <row r="42" spans="2:33" ht="19.5" customHeight="1" x14ac:dyDescent="0.2">
      <c r="B42" s="4"/>
      <c r="C42" s="827" t="s">
        <v>23</v>
      </c>
      <c r="D42" s="828"/>
      <c r="E42" s="828"/>
      <c r="F42" s="828"/>
      <c r="G42" s="942" t="s">
        <v>371</v>
      </c>
      <c r="H42" s="942"/>
      <c r="I42" s="942"/>
      <c r="J42" s="942"/>
      <c r="K42" s="942"/>
      <c r="L42" s="942"/>
      <c r="M42" s="942"/>
      <c r="N42" s="874"/>
      <c r="O42" s="827" t="s">
        <v>26</v>
      </c>
      <c r="P42" s="828"/>
      <c r="Q42" s="828"/>
      <c r="R42" s="828"/>
      <c r="S42" s="828"/>
      <c r="T42" s="948"/>
      <c r="U42" s="948"/>
      <c r="V42" s="948"/>
      <c r="W42" s="948"/>
      <c r="X42" s="948"/>
      <c r="Y42" s="948"/>
      <c r="Z42" s="948"/>
      <c r="AA42" s="949"/>
      <c r="AB42" s="29"/>
      <c r="AD42" s="9"/>
      <c r="AE42" s="20"/>
      <c r="AF42" s="20"/>
    </row>
    <row r="43" spans="2:33"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4"/>
      <c r="AB43" s="29"/>
      <c r="AD43" s="9"/>
      <c r="AE43" s="20"/>
      <c r="AF43" s="20"/>
    </row>
    <row r="44" spans="2:33"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30"/>
      <c r="AB44" s="29"/>
      <c r="AD44" s="9"/>
      <c r="AE44" s="20"/>
      <c r="AF44" s="20"/>
    </row>
    <row r="45" spans="2:33" ht="27.75" customHeight="1" x14ac:dyDescent="0.2">
      <c r="B45" s="4"/>
      <c r="C45" s="785" t="s">
        <v>92</v>
      </c>
      <c r="D45" s="786"/>
      <c r="E45" s="786"/>
      <c r="F45" s="787"/>
      <c r="G45" s="940" t="s">
        <v>93</v>
      </c>
      <c r="H45" s="941"/>
      <c r="I45" s="31"/>
      <c r="J45" s="31" t="s">
        <v>95</v>
      </c>
      <c r="K45" s="30"/>
      <c r="L45" s="31" t="s">
        <v>96</v>
      </c>
      <c r="M45" s="32"/>
      <c r="N45" s="156"/>
      <c r="O45" s="851" t="s">
        <v>97</v>
      </c>
      <c r="P45" s="852"/>
      <c r="Q45" s="852"/>
      <c r="R45" s="852"/>
      <c r="S45" s="853" t="s">
        <v>98</v>
      </c>
      <c r="T45" s="854"/>
      <c r="U45" s="854"/>
      <c r="V45" s="854"/>
      <c r="W45" s="854"/>
      <c r="X45" s="854"/>
      <c r="Y45" s="854"/>
      <c r="Z45" s="854"/>
      <c r="AA45" s="855"/>
      <c r="AB45" s="29"/>
      <c r="AD45" s="9"/>
      <c r="AE45" s="20"/>
      <c r="AF45" s="20"/>
    </row>
    <row r="46" spans="2:33"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3"/>
      <c r="AA46" s="864"/>
      <c r="AB46" s="29"/>
      <c r="AD46" s="9"/>
      <c r="AE46" s="20"/>
      <c r="AF46" s="20"/>
    </row>
    <row r="47" spans="2:33" ht="35.2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70"/>
      <c r="AA47" s="871"/>
      <c r="AB47" s="29"/>
      <c r="AD47" s="9"/>
      <c r="AE47" s="20"/>
      <c r="AF47" s="20"/>
    </row>
    <row r="48" spans="2:33" ht="20.25" customHeight="1" x14ac:dyDescent="0.2">
      <c r="B48" s="4"/>
      <c r="C48" s="829" t="s">
        <v>28</v>
      </c>
      <c r="D48" s="830"/>
      <c r="E48" s="830"/>
      <c r="F48" s="830"/>
      <c r="G48" s="939" t="s">
        <v>73</v>
      </c>
      <c r="H48" s="939"/>
      <c r="I48" s="939"/>
      <c r="J48" s="939"/>
      <c r="K48" s="939"/>
      <c r="L48" s="939"/>
      <c r="M48" s="939"/>
      <c r="N48" s="835"/>
      <c r="O48" s="829"/>
      <c r="P48" s="830"/>
      <c r="Q48" s="830"/>
      <c r="R48" s="830"/>
      <c r="S48" s="862"/>
      <c r="T48" s="862"/>
      <c r="U48" s="862"/>
      <c r="V48" s="869"/>
      <c r="W48" s="862"/>
      <c r="X48" s="862"/>
      <c r="Y48" s="862"/>
      <c r="Z48" s="872"/>
      <c r="AA48" s="873"/>
      <c r="AB48" s="29"/>
      <c r="AD48" s="9"/>
      <c r="AE48" s="20"/>
      <c r="AF48" s="20"/>
    </row>
    <row r="49" spans="1:33" ht="13.5" customHeight="1" x14ac:dyDescent="0.2">
      <c r="B49" s="4"/>
      <c r="C49" s="829" t="s">
        <v>27</v>
      </c>
      <c r="D49" s="830"/>
      <c r="E49" s="830"/>
      <c r="F49" s="830"/>
      <c r="G49" s="937" t="s">
        <v>1115</v>
      </c>
      <c r="H49" s="938"/>
      <c r="I49" s="938"/>
      <c r="J49" s="938"/>
      <c r="K49" s="938"/>
      <c r="L49" s="938"/>
      <c r="M49" s="938"/>
      <c r="N49" s="856"/>
      <c r="O49" s="829"/>
      <c r="P49" s="830"/>
      <c r="Q49" s="830"/>
      <c r="R49" s="830"/>
      <c r="S49" s="862" t="s">
        <v>105</v>
      </c>
      <c r="T49" s="862"/>
      <c r="U49" s="862"/>
      <c r="V49" s="869" t="s">
        <v>94</v>
      </c>
      <c r="W49" s="697" t="s">
        <v>553</v>
      </c>
      <c r="X49" s="697"/>
      <c r="Y49" s="697"/>
      <c r="Z49" s="685" t="s">
        <v>94</v>
      </c>
      <c r="AA49" s="686"/>
      <c r="AB49" s="29"/>
      <c r="AD49" s="9"/>
      <c r="AE49" s="20"/>
      <c r="AF49" s="20"/>
    </row>
    <row r="50" spans="1:33" ht="22.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85"/>
      <c r="AA50" s="686"/>
      <c r="AB50" s="29"/>
      <c r="AD50" s="9"/>
      <c r="AE50" s="20"/>
      <c r="AF50" s="20"/>
    </row>
    <row r="51" spans="1:33" ht="22.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704"/>
      <c r="AB51" s="29"/>
      <c r="AD51" s="9"/>
      <c r="AE51" s="20"/>
      <c r="AF51" s="20"/>
    </row>
    <row r="52" spans="1:33" ht="3.7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35"/>
      <c r="AB52" s="36"/>
      <c r="AD52" s="9"/>
      <c r="AE52" s="19"/>
      <c r="AF52" s="19"/>
    </row>
    <row r="53" spans="1:33" ht="22.5" customHeight="1" x14ac:dyDescent="0.2">
      <c r="C53" s="15"/>
      <c r="D53" s="20"/>
      <c r="E53" s="20"/>
      <c r="F53" s="20"/>
      <c r="G53" s="20"/>
      <c r="H53" s="20"/>
      <c r="I53" s="20"/>
      <c r="J53" s="20"/>
      <c r="K53" s="20"/>
      <c r="L53" s="20"/>
      <c r="M53" s="20"/>
      <c r="N53" s="20"/>
      <c r="AA53" s="16"/>
      <c r="AC53" s="20"/>
      <c r="AE53" s="19"/>
      <c r="AF53" s="19"/>
      <c r="AG53" s="19"/>
    </row>
    <row r="54" spans="1:33" ht="22.5" customHeight="1" x14ac:dyDescent="0.2">
      <c r="A54" s="7"/>
      <c r="C54" s="15"/>
      <c r="D54" s="20"/>
      <c r="E54" s="20"/>
      <c r="F54" s="20"/>
      <c r="G54" s="20"/>
      <c r="H54" s="20"/>
      <c r="I54" s="20"/>
      <c r="J54" s="20"/>
      <c r="K54" s="20"/>
      <c r="L54" s="20"/>
      <c r="M54" s="20"/>
      <c r="N54" s="20"/>
      <c r="AA54" s="16"/>
      <c r="AC54" s="20"/>
      <c r="AE54" s="19"/>
      <c r="AF54" s="19"/>
      <c r="AG54" s="19"/>
    </row>
    <row r="55" spans="1:33" ht="22.5" customHeight="1" x14ac:dyDescent="0.2">
      <c r="C55" s="15"/>
      <c r="D55" s="20"/>
      <c r="E55" s="20"/>
      <c r="F55" s="20"/>
      <c r="G55" s="20"/>
      <c r="H55" s="20"/>
      <c r="I55" s="20"/>
      <c r="J55" s="20"/>
      <c r="K55" s="20"/>
      <c r="L55" s="20"/>
      <c r="M55" s="20"/>
      <c r="N55" s="20"/>
      <c r="AA55" s="16"/>
      <c r="AC55" s="20"/>
      <c r="AE55" s="19"/>
      <c r="AF55" s="19"/>
      <c r="AG55" s="19"/>
    </row>
    <row r="56" spans="1:33" ht="22.5" customHeight="1" x14ac:dyDescent="0.2">
      <c r="C56" s="15"/>
      <c r="D56" s="20"/>
      <c r="E56" s="20"/>
      <c r="F56" s="20"/>
      <c r="G56" s="20"/>
      <c r="H56" s="20"/>
      <c r="I56" s="20"/>
      <c r="J56" s="20"/>
      <c r="K56" s="20"/>
      <c r="L56" s="20"/>
      <c r="M56" s="20"/>
      <c r="N56" s="20"/>
      <c r="AA56" s="16"/>
      <c r="AC56" s="20"/>
      <c r="AE56" s="19"/>
      <c r="AF56" s="19"/>
      <c r="AG56" s="19"/>
    </row>
    <row r="57" spans="1:33"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3"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3"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3"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3"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3"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3"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3"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O77" s="17"/>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O82" s="17"/>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P83" s="15"/>
      <c r="Q83" s="16"/>
      <c r="R83" s="16"/>
      <c r="S83" s="16"/>
      <c r="T83" s="16"/>
      <c r="U83" s="16"/>
      <c r="V83" s="16"/>
      <c r="W83" s="16"/>
      <c r="X83" s="16"/>
      <c r="Y83" s="16"/>
      <c r="Z83" s="16"/>
      <c r="AA83" s="16"/>
    </row>
  </sheetData>
  <sheetProtection algorithmName="SHA-512" hashValue="J4dFmTyjPpazedh/8FBFeEgcuRwofaF+cf6HClee7aOzIbS+yXOpiHYaMXNvktllab5NfKEq3SUX/BJq/Ll8Qw==" saltValue="aa3ZNX92Fxm8egcshpSorA==" spinCount="100000" sheet="1" objects="1" scenarios="1"/>
  <customSheetViews>
    <customSheetView guid="{9C949C4D-EB11-4549-99F8-6A6E19FEDD35}" showGridLines="0" topLeftCell="A22">
      <selection activeCell="F31" sqref="F31"/>
      <pageMargins left="0.46" right="0.47" top="0.85499999999999998" bottom="0.35" header="0.31496062992125984" footer="0.31496062992125984"/>
      <pageSetup paperSize="9" scale="80" orientation="portrait" r:id="rId1"/>
      <headerFooter alignWithMargins="0"/>
    </customSheetView>
    <customSheetView guid="{B4BD0B13-0F90-4B98-B77F-542E51A48189}" showGridLines="0" topLeftCell="A22">
      <selection activeCell="F31" sqref="F31"/>
      <pageMargins left="0.46" right="0.47" top="0.85499999999999998" bottom="0.35" header="0.31496062992125984" footer="0.31496062992125984"/>
      <pageSetup paperSize="9" scale="80" orientation="portrait" r:id="rId2"/>
      <headerFooter alignWithMargins="0"/>
    </customSheetView>
    <customSheetView guid="{1132D6BB-BD35-469F-BF41-A86B335BD97B}" showGridLines="0" topLeftCell="A22">
      <selection activeCell="F31" sqref="F31"/>
      <pageMargins left="0.46" right="0.47" top="0.85499999999999998" bottom="0.35" header="0.31496062992125984" footer="0.31496062992125984"/>
      <pageSetup paperSize="9" scale="80" orientation="portrait" r:id="rId3"/>
      <headerFooter alignWithMargins="0"/>
    </customSheetView>
    <customSheetView guid="{A5C6589E-C55F-4BEC-9ECE-919FCABF52F8}" showGridLines="0" topLeftCell="A22">
      <selection activeCell="F31" sqref="F31"/>
      <pageMargins left="0.46" right="0.47" top="0.85499999999999998" bottom="0.35" header="0.31496062992125984" footer="0.31496062992125984"/>
      <pageSetup paperSize="9" scale="80" orientation="portrait" r:id="rId4"/>
      <headerFooter alignWithMargins="0"/>
    </customSheetView>
    <customSheetView guid="{01A85145-F11B-4D07-813B-8A8758CDD710}" showGridLines="0" topLeftCell="A22">
      <selection activeCell="F31" sqref="F31"/>
      <pageMargins left="0.46" right="0.47" top="0.85499999999999998" bottom="0.35" header="0.31496062992125984" footer="0.31496062992125984"/>
      <pageSetup paperSize="9" scale="80" orientation="portrait" r:id="rId5"/>
      <headerFooter alignWithMargins="0"/>
    </customSheetView>
    <customSheetView guid="{4F27A6F2-707D-47B2-BF4A-F027B75A33FC}" showGridLines="0" topLeftCell="A22">
      <selection activeCell="F31" sqref="F31"/>
      <pageMargins left="0.46" right="0.47" top="0.85499999999999998" bottom="0.35" header="0.31496062992125984" footer="0.31496062992125984"/>
      <pageSetup paperSize="9" scale="80" orientation="portrait" r:id="rId6"/>
      <headerFooter alignWithMargins="0"/>
    </customSheetView>
    <customSheetView guid="{F4F98609-4C61-4A0E-851B-59BEC64AAB9F}" showGridLines="0" topLeftCell="A24">
      <selection activeCell="M32" sqref="M32"/>
      <pageMargins left="0.46" right="0.47" top="0.85499999999999998" bottom="0.35" header="0.31496062992125984" footer="0.31496062992125984"/>
      <pageSetup paperSize="9" scale="80" orientation="portrait" r:id="rId7"/>
      <headerFooter alignWithMargins="0"/>
    </customSheetView>
    <customSheetView guid="{8381FC96-6810-4EAA-ACD8-B607E0FD2281}" showGridLines="0" topLeftCell="A15">
      <selection activeCell="F9" sqref="F9:AA10"/>
      <pageMargins left="0.46" right="0.47" top="0.85499999999999998" bottom="0.35" header="0.31496062992125984" footer="0.31496062992125984"/>
      <pageSetup paperSize="9" scale="80" orientation="portrait" r:id="rId8"/>
      <headerFooter alignWithMargins="0"/>
    </customSheetView>
    <customSheetView guid="{7315456F-420E-439E-9602-F32EDF9D3E94}" showGridLines="0" topLeftCell="A15">
      <selection activeCell="F9" sqref="F9:AA10"/>
      <pageMargins left="0.46" right="0.47" top="0.85499999999999998" bottom="0.35" header="0.31496062992125984" footer="0.31496062992125984"/>
      <pageSetup paperSize="9" scale="80" orientation="portrait" r:id="rId9"/>
      <headerFooter alignWithMargins="0"/>
    </customSheetView>
    <customSheetView guid="{216CB5F9-6788-4A70-880A-08553118F167}" showGridLines="0">
      <selection activeCell="R13" sqref="R13:AA20"/>
      <pageMargins left="0.46" right="0.47" top="0.85499999999999998" bottom="0.35" header="0.31496062992125984" footer="0.31496062992125984"/>
      <pageSetup paperSize="9" scale="80" orientation="portrait" r:id="rId10"/>
      <headerFooter alignWithMargins="0"/>
    </customSheetView>
    <customSheetView guid="{B0451CD7-59C4-4E11-B7C2-BC13CF4127A6}" showGridLines="0">
      <selection activeCell="R13" sqref="R13:AA20"/>
      <pageMargins left="0.46" right="0.47" top="0.85499999999999998" bottom="0.35" header="0.31496062992125984" footer="0.31496062992125984"/>
      <pageSetup paperSize="9" scale="80" orientation="portrait" r:id="rId11"/>
      <headerFooter alignWithMargins="0"/>
    </customSheetView>
    <customSheetView guid="{7A5BCE0F-1F1B-4E52-9652-01329CBCC77F}" showGridLines="0">
      <selection activeCell="R13" sqref="R13:AA20"/>
      <pageMargins left="0.46" right="0.47" top="0.85499999999999998" bottom="0.35" header="0.31496062992125984" footer="0.31496062992125984"/>
      <pageSetup paperSize="9" scale="80" orientation="portrait" r:id="rId12"/>
      <headerFooter alignWithMargins="0"/>
    </customSheetView>
    <customSheetView guid="{62DF5315-3D99-4C8E-BAEC-100B3280B10D}" showGridLines="0">
      <selection activeCell="R13" sqref="R13:AA20"/>
      <pageMargins left="0.46" right="0.47" top="0.85499999999999998" bottom="0.35" header="0.31496062992125984" footer="0.31496062992125984"/>
      <pageSetup paperSize="9" scale="80" orientation="portrait" r:id="rId13"/>
      <headerFooter alignWithMargins="0"/>
    </customSheetView>
    <customSheetView guid="{CAC1BF5B-64DA-4E65-B9F3-F58AF1593EA5}" showGridLines="0">
      <selection activeCell="R13" sqref="R13:AA20"/>
      <pageMargins left="0.46" right="0.47" top="0.85499999999999998" bottom="0.35" header="0.31496062992125984" footer="0.31496062992125984"/>
      <pageSetup paperSize="9" scale="80" orientation="portrait" r:id="rId14"/>
      <headerFooter alignWithMargins="0"/>
    </customSheetView>
    <customSheetView guid="{E4188361-4B87-4969-89CB-DD6AB944FA81}" showGridLines="0" topLeftCell="A13">
      <selection activeCell="R22" sqref="R22:AA28"/>
      <pageMargins left="0.46" right="0.47" top="0.85499999999999998" bottom="0.35" header="0.31496062992125984" footer="0.31496062992125984"/>
      <pageSetup paperSize="9" scale="80" orientation="portrait" r:id="rId15"/>
      <headerFooter alignWithMargins="0"/>
    </customSheetView>
    <customSheetView guid="{0001DF65-3B0F-497C-ACF5-D49EC607FD88}" showGridLines="0" topLeftCell="A13">
      <selection activeCell="R22" sqref="R22:AA28"/>
      <pageMargins left="0.46" right="0.47" top="0.85499999999999998" bottom="0.35" header="0.31496062992125984" footer="0.31496062992125984"/>
      <pageSetup paperSize="9" scale="80" orientation="portrait" r:id="rId16"/>
      <headerFooter alignWithMargins="0"/>
    </customSheetView>
    <customSheetView guid="{39DA2FDD-4E3D-481D-A336-9D29DBC11B08}" showGridLines="0">
      <selection activeCell="F9" sqref="F9:AA10"/>
      <pageMargins left="0.46" right="0.47" top="0.85499999999999998" bottom="0.35" header="0.31496062992125984" footer="0.31496062992125984"/>
      <pageSetup paperSize="9" scale="80" orientation="portrait" r:id="rId17"/>
      <headerFooter alignWithMargins="0"/>
    </customSheetView>
    <customSheetView guid="{95329FFD-9B66-4A76-A861-4EF913CB9438}" showGridLines="0">
      <selection activeCell="F9" sqref="F9:AA10"/>
      <pageMargins left="0.46" right="0.47" top="0.85499999999999998" bottom="0.35" header="0.31496062992125984" footer="0.31496062992125984"/>
      <pageSetup paperSize="9" scale="80" orientation="portrait" r:id="rId18"/>
      <headerFooter alignWithMargins="0"/>
    </customSheetView>
    <customSheetView guid="{F7DB7EE5-42A9-41B9-A823-ADC3C22C28DE}" showGridLines="0">
      <selection activeCell="F9" sqref="F9:AA10"/>
      <pageMargins left="0.46" right="0.47" top="0.85499999999999998" bottom="0.35" header="0.31496062992125984" footer="0.31496062992125984"/>
      <pageSetup paperSize="9" scale="80" orientation="portrait" r:id="rId19"/>
      <headerFooter alignWithMargins="0"/>
    </customSheetView>
    <customSheetView guid="{187695E8-F439-4E8B-9390-62D53A41785B}" showGridLines="0">
      <selection activeCell="F9" sqref="F9:AA10"/>
      <pageMargins left="0.46" right="0.47" top="0.85499999999999998" bottom="0.35" header="0.31496062992125984" footer="0.31496062992125984"/>
      <pageSetup paperSize="9" scale="80" orientation="portrait" r:id="rId20"/>
      <headerFooter alignWithMargins="0"/>
    </customSheetView>
    <customSheetView guid="{C3D58349-1F04-4F6C-B93C-BB0D41DB41D6}" showGridLines="0" topLeftCell="A15">
      <selection activeCell="F9" sqref="F9:AA10"/>
      <pageMargins left="0.46" right="0.47" top="0.85499999999999998" bottom="0.35" header="0.31496062992125984" footer="0.31496062992125984"/>
      <pageSetup paperSize="9" scale="80" orientation="portrait" r:id="rId21"/>
      <headerFooter alignWithMargins="0"/>
    </customSheetView>
    <customSheetView guid="{71206789-1A95-4243-B1E4-204F0D4BB0C1}" showGridLines="0" topLeftCell="A15">
      <selection activeCell="F9" sqref="F9:AA10"/>
      <pageMargins left="0.46" right="0.47" top="0.85499999999999998" bottom="0.35" header="0.31496062992125984" footer="0.31496062992125984"/>
      <pageSetup paperSize="9" scale="80" orientation="portrait" r:id="rId22"/>
      <headerFooter alignWithMargins="0"/>
    </customSheetView>
    <customSheetView guid="{DAB8803B-91D8-4FA1-8E83-BA8E4F51ECEF}" showGridLines="0" topLeftCell="A21">
      <selection activeCell="L32" sqref="L32"/>
      <pageMargins left="0.46" right="0.47" top="0.85499999999999998" bottom="0.35" header="0.31496062992125984" footer="0.31496062992125984"/>
      <pageSetup paperSize="9" scale="80" orientation="portrait" r:id="rId23"/>
      <headerFooter alignWithMargins="0"/>
    </customSheetView>
    <customSheetView guid="{4B06A440-0745-43CE-8047-97DB98249CF6}" showGridLines="0" topLeftCell="A22">
      <selection activeCell="F31" sqref="F31"/>
      <pageMargins left="0.46" right="0.47" top="0.85499999999999998" bottom="0.35" header="0.31496062992125984" footer="0.31496062992125984"/>
      <pageSetup paperSize="9" scale="80" orientation="portrait" r:id="rId24"/>
      <headerFooter alignWithMargins="0"/>
    </customSheetView>
    <customSheetView guid="{201C1097-0C3C-4AFA-814C-99E885BB3BA9}" showGridLines="0" topLeftCell="A22">
      <selection activeCell="F31" sqref="F31"/>
      <pageMargins left="0.46" right="0.47" top="0.85499999999999998" bottom="0.35" header="0.31496062992125984" footer="0.31496062992125984"/>
      <pageSetup paperSize="9" scale="80" orientation="portrait" r:id="rId25"/>
      <headerFooter alignWithMargins="0"/>
    </customSheetView>
    <customSheetView guid="{44F0F931-FF8F-4146-9628-099A7B02EE59}" showGridLines="0" topLeftCell="A22">
      <selection activeCell="F31" sqref="F31"/>
      <pageMargins left="0.46" right="0.47" top="0.85499999999999998" bottom="0.35" header="0.31496062992125984" footer="0.31496062992125984"/>
      <pageSetup paperSize="9" scale="80" orientation="portrait" r:id="rId26"/>
      <headerFooter alignWithMargins="0"/>
    </customSheetView>
    <customSheetView guid="{DE4F901A-4159-44A8-9F61-37E29931259E}" showGridLines="0" topLeftCell="A22">
      <selection activeCell="F31" sqref="F31"/>
      <pageMargins left="0.46" right="0.47" top="0.85499999999999998" bottom="0.35" header="0.31496062992125984" footer="0.31496062992125984"/>
      <pageSetup paperSize="9" scale="80" orientation="portrait" r:id="rId27"/>
      <headerFooter alignWithMargins="0"/>
    </customSheetView>
    <customSheetView guid="{11E60353-53A2-40FD-8DD1-6654D3943E00}" showGridLines="0" topLeftCell="A22">
      <selection activeCell="F31" sqref="F31"/>
      <pageMargins left="0.46" right="0.47" top="0.85499999999999998" bottom="0.35" header="0.31496062992125984" footer="0.31496062992125984"/>
      <pageSetup paperSize="9" scale="80" orientation="portrait" r:id="rId28"/>
      <headerFooter alignWithMargins="0"/>
    </customSheetView>
    <customSheetView guid="{D405E5B0-829D-4CFF-BABC-C1974EED185D}" showGridLines="0" topLeftCell="A22">
      <selection activeCell="F31" sqref="F31"/>
      <pageMargins left="0.46" right="0.47" top="0.85499999999999998" bottom="0.35" header="0.31496062992125984" footer="0.31496062992125984"/>
      <pageSetup paperSize="9" scale="80" orientation="portrait" r:id="rId29"/>
      <headerFooter alignWithMargins="0"/>
    </customSheetView>
  </customSheetViews>
  <mergeCells count="71">
    <mergeCell ref="R22:AA28"/>
    <mergeCell ref="G3:P3"/>
    <mergeCell ref="G4:P4"/>
    <mergeCell ref="G5:P5"/>
    <mergeCell ref="C7:AA7"/>
    <mergeCell ref="C8:E8"/>
    <mergeCell ref="F8:P8"/>
    <mergeCell ref="Q8:R8"/>
    <mergeCell ref="S8:T8"/>
    <mergeCell ref="U8:V8"/>
    <mergeCell ref="W8:AA8"/>
    <mergeCell ref="C9:E10"/>
    <mergeCell ref="F9:AA10"/>
    <mergeCell ref="R12:AA12"/>
    <mergeCell ref="R13:AA20"/>
    <mergeCell ref="R21:AA21"/>
    <mergeCell ref="D30:E30"/>
    <mergeCell ref="D35:E35"/>
    <mergeCell ref="C37:N37"/>
    <mergeCell ref="O37:AA37"/>
    <mergeCell ref="C38:F38"/>
    <mergeCell ref="G38:N38"/>
    <mergeCell ref="O38:S38"/>
    <mergeCell ref="T38:AA38"/>
    <mergeCell ref="C39:F39"/>
    <mergeCell ref="G39:N39"/>
    <mergeCell ref="O39:S39"/>
    <mergeCell ref="T39:AA39"/>
    <mergeCell ref="C40:F40"/>
    <mergeCell ref="G40:N40"/>
    <mergeCell ref="O40:S40"/>
    <mergeCell ref="T40:AA40"/>
    <mergeCell ref="C41:F41"/>
    <mergeCell ref="G41:N41"/>
    <mergeCell ref="O41:S41"/>
    <mergeCell ref="T41:AA41"/>
    <mergeCell ref="C42:F43"/>
    <mergeCell ref="G42:N43"/>
    <mergeCell ref="O42:S42"/>
    <mergeCell ref="T42:AA42"/>
    <mergeCell ref="O43:S43"/>
    <mergeCell ref="T43:AA43"/>
    <mergeCell ref="C44:N44"/>
    <mergeCell ref="O44:AA44"/>
    <mergeCell ref="C45:F46"/>
    <mergeCell ref="G45:H45"/>
    <mergeCell ref="O45:R45"/>
    <mergeCell ref="S45:AA45"/>
    <mergeCell ref="G46:M46"/>
    <mergeCell ref="O46:R51"/>
    <mergeCell ref="S46:U46"/>
    <mergeCell ref="W46:Y46"/>
    <mergeCell ref="Z46:AA46"/>
    <mergeCell ref="C47:F47"/>
    <mergeCell ref="G47:N47"/>
    <mergeCell ref="S47:U48"/>
    <mergeCell ref="V47:V48"/>
    <mergeCell ref="W47:Y48"/>
    <mergeCell ref="Z47:AA48"/>
    <mergeCell ref="C48:F48"/>
    <mergeCell ref="G48:N48"/>
    <mergeCell ref="Z49:AA51"/>
    <mergeCell ref="C50:F50"/>
    <mergeCell ref="G50:N50"/>
    <mergeCell ref="C51:F51"/>
    <mergeCell ref="G51:N51"/>
    <mergeCell ref="C49:F49"/>
    <mergeCell ref="G49:N49"/>
    <mergeCell ref="S49:U51"/>
    <mergeCell ref="V49:V51"/>
    <mergeCell ref="W49:Y51"/>
  </mergeCells>
  <pageMargins left="0.46" right="0.47" top="0.85499999999999998" bottom="0.35" header="0.31496062992125984" footer="0.31496062992125984"/>
  <pageSetup paperSize="9" scale="80" orientation="portrait" r:id="rId30"/>
  <headerFooter alignWithMargins="0"/>
  <drawing r:id="rId3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8"/>
  <dimension ref="A1:AL83"/>
  <sheetViews>
    <sheetView showGridLines="0" topLeftCell="A21" workbookViewId="0">
      <selection activeCell="T41" sqref="T41:AA41"/>
    </sheetView>
  </sheetViews>
  <sheetFormatPr baseColWidth="10" defaultColWidth="11.42578125" defaultRowHeight="12.75" x14ac:dyDescent="0.2"/>
  <cols>
    <col min="1" max="2" width="1.140625" customWidth="1"/>
    <col min="3" max="3" width="4.28515625" customWidth="1"/>
    <col min="4" max="4" width="5.140625" customWidth="1"/>
    <col min="5" max="5" width="5.42578125" customWidth="1"/>
    <col min="6" max="27" width="8.7109375" customWidth="1"/>
    <col min="28" max="29" width="1.140625" customWidth="1"/>
    <col min="31" max="31"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9"/>
      <c r="AB7" s="5"/>
    </row>
    <row r="8" spans="2:38" ht="15" customHeight="1" x14ac:dyDescent="0.2">
      <c r="B8" s="4"/>
      <c r="C8" s="770" t="s">
        <v>1</v>
      </c>
      <c r="D8" s="771"/>
      <c r="E8" s="772"/>
      <c r="F8" s="773" t="s">
        <v>48</v>
      </c>
      <c r="G8" s="774"/>
      <c r="H8" s="774"/>
      <c r="I8" s="774"/>
      <c r="J8" s="774"/>
      <c r="K8" s="774"/>
      <c r="L8" s="774"/>
      <c r="M8" s="774"/>
      <c r="N8" s="774"/>
      <c r="O8" s="774"/>
      <c r="P8" s="775"/>
      <c r="Q8" s="776" t="s">
        <v>82</v>
      </c>
      <c r="R8" s="772"/>
      <c r="S8" s="777"/>
      <c r="T8" s="778"/>
      <c r="U8" s="776" t="s">
        <v>83</v>
      </c>
      <c r="V8" s="772"/>
      <c r="W8" s="972" t="s">
        <v>84</v>
      </c>
      <c r="X8" s="973"/>
      <c r="Y8" s="973"/>
      <c r="Z8" s="973"/>
      <c r="AA8" s="974"/>
      <c r="AB8" s="5"/>
      <c r="AE8" s="18"/>
      <c r="AF8" s="966"/>
      <c r="AG8" s="966"/>
      <c r="AH8" s="966"/>
      <c r="AI8" s="966"/>
      <c r="AJ8" s="966"/>
      <c r="AK8" s="966"/>
      <c r="AL8" s="966"/>
    </row>
    <row r="9" spans="2:38" ht="22.5" customHeight="1" x14ac:dyDescent="0.2">
      <c r="B9" s="4"/>
      <c r="C9" s="782" t="s">
        <v>2</v>
      </c>
      <c r="D9" s="783"/>
      <c r="E9" s="784"/>
      <c r="F9" s="788" t="s">
        <v>1118</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ht="63"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3"/>
      <c r="AB10" s="5"/>
      <c r="AE10" s="18"/>
      <c r="AF10" s="18"/>
      <c r="AG10" s="18"/>
      <c r="AH10" s="18"/>
      <c r="AI10" s="18"/>
      <c r="AJ10" s="18"/>
      <c r="AK10" s="18"/>
      <c r="AL10" s="18"/>
    </row>
    <row r="11" spans="2:38" ht="5.2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9"/>
      <c r="AB11" s="5"/>
      <c r="AD11" s="18"/>
      <c r="AE11" s="18"/>
      <c r="AF11" s="18"/>
      <c r="AG11" s="18"/>
      <c r="AH11" s="18"/>
      <c r="AI11" s="18"/>
      <c r="AJ11" s="18"/>
      <c r="AK11" s="18"/>
    </row>
    <row r="12" spans="2:38" ht="19.5" customHeight="1" thickBot="1" x14ac:dyDescent="0.25">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D12" s="18"/>
      <c r="AE12" s="18"/>
      <c r="AF12" s="18"/>
      <c r="AG12" s="18"/>
      <c r="AH12" s="18"/>
      <c r="AI12" s="18"/>
      <c r="AJ12" s="18"/>
      <c r="AK12" s="18"/>
    </row>
    <row r="13" spans="2:38" ht="23.25" customHeight="1" x14ac:dyDescent="0.2">
      <c r="B13" s="4"/>
      <c r="C13" s="6"/>
      <c r="D13" s="7"/>
      <c r="E13" s="7"/>
      <c r="F13" s="7"/>
      <c r="G13" s="7"/>
      <c r="H13" s="7"/>
      <c r="I13" s="7"/>
      <c r="J13" s="7"/>
      <c r="K13" s="7"/>
      <c r="L13" s="7"/>
      <c r="M13" s="7"/>
      <c r="N13" s="7"/>
      <c r="O13" s="7"/>
      <c r="P13" s="7"/>
      <c r="Q13" s="7"/>
      <c r="R13" s="975" t="s">
        <v>1264</v>
      </c>
      <c r="S13" s="976"/>
      <c r="T13" s="976"/>
      <c r="U13" s="976"/>
      <c r="V13" s="976"/>
      <c r="W13" s="976"/>
      <c r="X13" s="976"/>
      <c r="Y13" s="976"/>
      <c r="Z13" s="976"/>
      <c r="AA13" s="977"/>
      <c r="AB13" s="5"/>
      <c r="AD13" s="18"/>
      <c r="AE13" s="18"/>
      <c r="AF13" s="18"/>
      <c r="AG13" s="18"/>
      <c r="AH13" s="18"/>
      <c r="AI13" s="18"/>
      <c r="AJ13" s="18"/>
      <c r="AK13" s="18"/>
    </row>
    <row r="14" spans="2:38" ht="21.7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D14" s="18"/>
      <c r="AE14" s="18"/>
      <c r="AF14" s="18"/>
      <c r="AG14" s="18"/>
      <c r="AH14" s="18"/>
      <c r="AI14" s="18"/>
      <c r="AJ14" s="18"/>
      <c r="AK14" s="18"/>
    </row>
    <row r="15" spans="2:38" ht="26.25"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D15" s="18"/>
      <c r="AE15" s="18"/>
      <c r="AF15" s="18"/>
      <c r="AG15" s="18"/>
      <c r="AH15" s="18"/>
      <c r="AI15" s="18"/>
      <c r="AJ15" s="18"/>
      <c r="AK15" s="18"/>
    </row>
    <row r="16" spans="2:38" ht="17.25"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D16" s="18"/>
      <c r="AE16" s="18"/>
      <c r="AF16" s="18"/>
      <c r="AG16" s="18"/>
      <c r="AH16" s="18"/>
      <c r="AI16" s="18"/>
      <c r="AJ16" s="18"/>
      <c r="AK16" s="18"/>
    </row>
    <row r="17" spans="2:37" ht="17.25"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D17" s="18"/>
      <c r="AE17" s="18"/>
      <c r="AF17" s="18"/>
      <c r="AG17" s="18"/>
      <c r="AH17" s="18"/>
      <c r="AI17" s="18"/>
      <c r="AJ17" s="18"/>
      <c r="AK17" s="18"/>
    </row>
    <row r="18" spans="2:37" ht="17.25" customHeight="1" x14ac:dyDescent="0.2">
      <c r="B18" s="4"/>
      <c r="C18" s="6"/>
      <c r="D18" s="7"/>
      <c r="E18" s="7"/>
      <c r="F18" s="7"/>
      <c r="G18" s="7"/>
      <c r="H18" s="7"/>
      <c r="I18" s="7"/>
      <c r="J18" s="7"/>
      <c r="K18" s="7"/>
      <c r="L18" s="7"/>
      <c r="M18" s="7"/>
      <c r="N18" s="7"/>
      <c r="O18" s="7"/>
      <c r="P18" s="7"/>
      <c r="Q18" s="7"/>
      <c r="R18" s="978"/>
      <c r="S18" s="979"/>
      <c r="T18" s="979"/>
      <c r="U18" s="979"/>
      <c r="V18" s="979"/>
      <c r="W18" s="979"/>
      <c r="X18" s="979"/>
      <c r="Y18" s="979"/>
      <c r="Z18" s="979"/>
      <c r="AA18" s="980"/>
      <c r="AB18" s="5"/>
      <c r="AD18" s="18"/>
      <c r="AE18" s="18"/>
      <c r="AF18" s="18"/>
      <c r="AG18" s="18"/>
      <c r="AH18" s="18"/>
      <c r="AI18" s="18"/>
      <c r="AJ18" s="18"/>
      <c r="AK18" s="18"/>
    </row>
    <row r="19" spans="2:37" ht="17.25" customHeight="1" x14ac:dyDescent="0.2">
      <c r="B19" s="4"/>
      <c r="C19" s="6"/>
      <c r="D19" s="7"/>
      <c r="E19" s="7"/>
      <c r="F19" s="7"/>
      <c r="G19" s="7"/>
      <c r="H19" s="7"/>
      <c r="I19" s="7"/>
      <c r="J19" s="7"/>
      <c r="K19" s="7"/>
      <c r="L19" s="7"/>
      <c r="M19" s="7"/>
      <c r="N19" s="7"/>
      <c r="O19" s="7"/>
      <c r="P19" s="7"/>
      <c r="Q19" s="7"/>
      <c r="R19" s="978"/>
      <c r="S19" s="979"/>
      <c r="T19" s="979"/>
      <c r="U19" s="979"/>
      <c r="V19" s="979"/>
      <c r="W19" s="979"/>
      <c r="X19" s="979"/>
      <c r="Y19" s="979"/>
      <c r="Z19" s="979"/>
      <c r="AA19" s="980"/>
      <c r="AB19" s="5"/>
      <c r="AD19" s="18"/>
      <c r="AE19" s="18"/>
      <c r="AF19" s="18"/>
      <c r="AG19" s="18"/>
      <c r="AH19" s="18"/>
      <c r="AI19" s="18"/>
      <c r="AJ19" s="18"/>
      <c r="AK19" s="18"/>
    </row>
    <row r="20" spans="2:37" ht="17.25" customHeight="1" thickBot="1" x14ac:dyDescent="0.25">
      <c r="B20" s="4"/>
      <c r="C20" s="6"/>
      <c r="D20" s="7"/>
      <c r="E20" s="7"/>
      <c r="F20" s="7"/>
      <c r="G20" s="7"/>
      <c r="H20" s="7"/>
      <c r="I20" s="7"/>
      <c r="J20" s="7"/>
      <c r="K20" s="7"/>
      <c r="L20" s="7"/>
      <c r="M20" s="7"/>
      <c r="N20" s="7"/>
      <c r="O20" s="7"/>
      <c r="P20" s="7"/>
      <c r="Q20" s="7"/>
      <c r="R20" s="981"/>
      <c r="S20" s="982"/>
      <c r="T20" s="982"/>
      <c r="U20" s="982"/>
      <c r="V20" s="982"/>
      <c r="W20" s="982"/>
      <c r="X20" s="982"/>
      <c r="Y20" s="982"/>
      <c r="Z20" s="982"/>
      <c r="AA20" s="983"/>
      <c r="AB20" s="5"/>
      <c r="AD20" s="18"/>
      <c r="AE20" s="18"/>
      <c r="AF20" s="18"/>
      <c r="AG20" s="18"/>
      <c r="AH20" s="18"/>
      <c r="AI20" s="18"/>
      <c r="AJ20" s="18"/>
      <c r="AK20" s="18"/>
    </row>
    <row r="21" spans="2:37" ht="17.25" customHeight="1" thickBot="1" x14ac:dyDescent="0.25">
      <c r="B21" s="4"/>
      <c r="C21" s="6"/>
      <c r="D21" s="7"/>
      <c r="E21" s="7"/>
      <c r="F21" s="7"/>
      <c r="G21" s="7"/>
      <c r="H21" s="7"/>
      <c r="I21" s="7"/>
      <c r="J21" s="7"/>
      <c r="K21" s="7"/>
      <c r="L21" s="7"/>
      <c r="M21" s="7"/>
      <c r="N21" s="7"/>
      <c r="O21" s="7"/>
      <c r="P21" s="7"/>
      <c r="Q21" s="7"/>
      <c r="R21" s="806" t="s">
        <v>80</v>
      </c>
      <c r="S21" s="807"/>
      <c r="T21" s="807"/>
      <c r="U21" s="807"/>
      <c r="V21" s="807"/>
      <c r="W21" s="807"/>
      <c r="X21" s="807"/>
      <c r="Y21" s="807"/>
      <c r="Z21" s="807"/>
      <c r="AA21" s="808"/>
      <c r="AB21" s="5"/>
      <c r="AD21" s="18"/>
      <c r="AE21" s="18"/>
      <c r="AF21" s="18"/>
      <c r="AG21" s="18"/>
      <c r="AH21" s="18"/>
      <c r="AI21" s="18"/>
      <c r="AJ21" s="18"/>
      <c r="AK21" s="18"/>
    </row>
    <row r="22" spans="2:37" ht="17.25" customHeight="1" x14ac:dyDescent="0.2">
      <c r="B22" s="4"/>
      <c r="C22" s="6"/>
      <c r="D22" s="7"/>
      <c r="E22" s="7"/>
      <c r="F22" s="7"/>
      <c r="G22" s="7"/>
      <c r="H22" s="7"/>
      <c r="I22" s="7"/>
      <c r="J22" s="7"/>
      <c r="K22" s="7"/>
      <c r="L22" s="7"/>
      <c r="M22" s="7"/>
      <c r="N22" s="7"/>
      <c r="O22" s="7"/>
      <c r="P22" s="7"/>
      <c r="Q22" s="7"/>
      <c r="R22" s="760" t="s">
        <v>1243</v>
      </c>
      <c r="S22" s="761"/>
      <c r="T22" s="761"/>
      <c r="U22" s="761"/>
      <c r="V22" s="761"/>
      <c r="W22" s="761"/>
      <c r="X22" s="761"/>
      <c r="Y22" s="761"/>
      <c r="Z22" s="761"/>
      <c r="AA22" s="762"/>
      <c r="AB22" s="5"/>
      <c r="AD22" s="18"/>
      <c r="AE22" s="18"/>
      <c r="AF22" s="18"/>
      <c r="AG22" s="18"/>
      <c r="AH22" s="18"/>
      <c r="AI22" s="18"/>
      <c r="AJ22" s="18"/>
      <c r="AK22" s="18"/>
    </row>
    <row r="23" spans="2:37"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D23" s="18"/>
      <c r="AE23" s="18"/>
      <c r="AF23" s="18"/>
      <c r="AG23" s="18"/>
      <c r="AH23" s="18"/>
      <c r="AI23" s="18"/>
      <c r="AJ23" s="18"/>
      <c r="AK23" s="18"/>
    </row>
    <row r="24" spans="2:37"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D24" s="18"/>
      <c r="AE24" s="18"/>
      <c r="AF24" s="18"/>
      <c r="AG24" s="18"/>
      <c r="AH24" s="18"/>
      <c r="AI24" s="18"/>
      <c r="AJ24" s="18"/>
      <c r="AK24" s="18"/>
    </row>
    <row r="25" spans="2:37" ht="17.25"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D25" s="18"/>
      <c r="AE25" s="18"/>
      <c r="AF25" s="18"/>
      <c r="AG25" s="18"/>
      <c r="AH25" s="18"/>
      <c r="AI25" s="18"/>
      <c r="AJ25" s="18"/>
      <c r="AK25" s="18"/>
    </row>
    <row r="26" spans="2:37" ht="17.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D26" s="18"/>
      <c r="AE26" s="18"/>
      <c r="AF26" s="18"/>
      <c r="AG26" s="18"/>
      <c r="AH26" s="18"/>
      <c r="AI26" s="18"/>
      <c r="AJ26" s="18"/>
      <c r="AK26" s="18"/>
    </row>
    <row r="27" spans="2:37" ht="17.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D27" s="18"/>
      <c r="AE27" s="18"/>
      <c r="AF27" s="18"/>
      <c r="AG27" s="18"/>
      <c r="AH27" s="18"/>
      <c r="AI27" s="18"/>
      <c r="AJ27" s="18"/>
      <c r="AK27" s="18"/>
    </row>
    <row r="28" spans="2:37" ht="17.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D28" s="18"/>
      <c r="AE28" s="18"/>
      <c r="AF28" s="18"/>
      <c r="AG28" s="18"/>
      <c r="AH28" s="18"/>
      <c r="AI28" s="18"/>
      <c r="AJ28" s="18"/>
      <c r="AK28" s="18"/>
    </row>
    <row r="29" spans="2:37" ht="4.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D29" s="18"/>
      <c r="AE29" s="18"/>
      <c r="AF29" s="18"/>
      <c r="AG29" s="18"/>
      <c r="AH29" s="18"/>
      <c r="AI29" s="18"/>
      <c r="AJ29" s="18"/>
      <c r="AK29" s="18"/>
    </row>
    <row r="30" spans="2:37" ht="18"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D30" s="18"/>
      <c r="AE30" s="18"/>
      <c r="AF30" s="18"/>
      <c r="AG30" s="18"/>
      <c r="AH30" s="18"/>
      <c r="AI30" s="18"/>
      <c r="AJ30" s="18"/>
      <c r="AK30" s="18"/>
    </row>
    <row r="31" spans="2:37" ht="18" customHeight="1" x14ac:dyDescent="0.2">
      <c r="B31" s="4"/>
      <c r="C31" s="6"/>
      <c r="D31" s="70" t="s">
        <v>16</v>
      </c>
      <c r="E31" s="71"/>
      <c r="F31" s="569">
        <f>INDICADORES!H26</f>
        <v>25134</v>
      </c>
      <c r="G31" s="569">
        <f>INDICADORES!K26</f>
        <v>16590</v>
      </c>
      <c r="H31" s="569">
        <f>INDICADORES!N26</f>
        <v>31779</v>
      </c>
      <c r="I31" s="569">
        <f>INDICADORES!T26</f>
        <v>43462</v>
      </c>
      <c r="J31" s="569">
        <f>INDICADORES!W26</f>
        <v>60020</v>
      </c>
      <c r="K31" s="569">
        <f>INDICADORES!Z26</f>
        <v>31858</v>
      </c>
      <c r="L31" s="569">
        <f>INDICADORES!AF26</f>
        <v>29790</v>
      </c>
      <c r="M31" s="569">
        <f>INDICADORES!AI26</f>
        <v>15562</v>
      </c>
      <c r="N31" s="569">
        <f>INDICADORES!AL26</f>
        <v>12626</v>
      </c>
      <c r="O31" s="569">
        <f>INDICADORES!AR26</f>
        <v>20577</v>
      </c>
      <c r="P31" s="569">
        <f>INDICADORES!AU26</f>
        <v>0</v>
      </c>
      <c r="Q31" s="569">
        <f>INDICADORES!AX26</f>
        <v>0</v>
      </c>
      <c r="R31" s="568">
        <f>SUM(F31:Q31)</f>
        <v>287398</v>
      </c>
      <c r="U31" s="7"/>
      <c r="V31" s="7"/>
      <c r="W31" s="7"/>
      <c r="X31" s="7"/>
      <c r="Y31" s="7"/>
      <c r="Z31" s="7"/>
      <c r="AA31" s="8"/>
      <c r="AB31" s="5"/>
      <c r="AD31" s="18"/>
      <c r="AE31" s="18"/>
      <c r="AF31" s="18"/>
      <c r="AG31" s="18"/>
      <c r="AH31" s="18"/>
      <c r="AI31" s="18"/>
      <c r="AJ31" s="18"/>
      <c r="AK31" s="18"/>
    </row>
    <row r="32" spans="2:37" ht="18" customHeight="1" x14ac:dyDescent="0.2">
      <c r="B32" s="4"/>
      <c r="C32" s="6"/>
      <c r="D32" s="70" t="s">
        <v>248</v>
      </c>
      <c r="E32" s="71"/>
      <c r="F32" s="569">
        <f>INDICADORES!I26</f>
        <v>3050</v>
      </c>
      <c r="G32" s="569">
        <f>INDICADORES!L26</f>
        <v>2463</v>
      </c>
      <c r="H32" s="569">
        <f>INDICADORES!O26</f>
        <v>2748</v>
      </c>
      <c r="I32" s="569">
        <f>INDICADORES!U26</f>
        <v>2713</v>
      </c>
      <c r="J32" s="569">
        <f>INDICADORES!X26</f>
        <v>2548</v>
      </c>
      <c r="K32" s="569">
        <f>INDICADORES!AA26</f>
        <v>2170</v>
      </c>
      <c r="L32" s="569">
        <f>INDICADORES!AG26</f>
        <v>3145</v>
      </c>
      <c r="M32" s="569">
        <f>INDICADORES!AJ26</f>
        <v>3516</v>
      </c>
      <c r="N32" s="569">
        <f>INDICADORES!AM26</f>
        <v>3138</v>
      </c>
      <c r="O32" s="569">
        <f>INDICADORES!AS26</f>
        <v>3707</v>
      </c>
      <c r="P32" s="569">
        <f>INDICADORES!AV26</f>
        <v>0</v>
      </c>
      <c r="Q32" s="569">
        <f>INDICADORES!AY26</f>
        <v>0</v>
      </c>
      <c r="R32" s="568">
        <f>SUM(F32:Q32)</f>
        <v>29198</v>
      </c>
      <c r="U32" s="7"/>
      <c r="V32" s="7"/>
      <c r="W32" s="7"/>
      <c r="X32" s="7"/>
      <c r="Y32" s="7"/>
      <c r="Z32" s="7"/>
      <c r="AA32" s="8"/>
      <c r="AB32" s="5"/>
      <c r="AD32" s="18"/>
      <c r="AE32" s="18"/>
      <c r="AF32" s="18"/>
      <c r="AG32" s="18"/>
      <c r="AH32" s="18"/>
      <c r="AI32" s="18"/>
      <c r="AJ32" s="18"/>
      <c r="AK32" s="18"/>
    </row>
    <row r="33" spans="2:37" ht="17.25" customHeight="1" thickBot="1" x14ac:dyDescent="0.25">
      <c r="B33" s="4"/>
      <c r="C33" s="6"/>
      <c r="D33" s="48" t="s">
        <v>692</v>
      </c>
      <c r="E33" s="49"/>
      <c r="F33" s="67">
        <f t="shared" ref="F33:R33" si="0">F31/F32</f>
        <v>8.2406557377049179</v>
      </c>
      <c r="G33" s="67">
        <f t="shared" si="0"/>
        <v>6.7356881851400727</v>
      </c>
      <c r="H33" s="67">
        <f t="shared" si="0"/>
        <v>11.564410480349345</v>
      </c>
      <c r="I33" s="67">
        <f t="shared" si="0"/>
        <v>16.01990416513085</v>
      </c>
      <c r="J33" s="67">
        <f t="shared" si="0"/>
        <v>23.555729984301411</v>
      </c>
      <c r="K33" s="67">
        <f t="shared" si="0"/>
        <v>14.68110599078341</v>
      </c>
      <c r="L33" s="67">
        <f t="shared" si="0"/>
        <v>9.4721780604133539</v>
      </c>
      <c r="M33" s="67">
        <f t="shared" si="0"/>
        <v>4.4260523321956766</v>
      </c>
      <c r="N33" s="67">
        <f t="shared" si="0"/>
        <v>4.0235818992989163</v>
      </c>
      <c r="O33" s="67">
        <f t="shared" si="0"/>
        <v>5.5508497437280822</v>
      </c>
      <c r="P33" s="67" t="e">
        <f t="shared" si="0"/>
        <v>#DIV/0!</v>
      </c>
      <c r="Q33" s="67" t="e">
        <f t="shared" si="0"/>
        <v>#DIV/0!</v>
      </c>
      <c r="R33" s="67">
        <f t="shared" si="0"/>
        <v>9.8430714432495368</v>
      </c>
      <c r="U33" s="7"/>
      <c r="V33" s="7"/>
      <c r="W33" s="7"/>
      <c r="X33" s="7"/>
      <c r="Y33" s="7"/>
      <c r="Z33" s="7"/>
      <c r="AA33" s="8"/>
      <c r="AB33" s="5"/>
      <c r="AD33" s="18"/>
      <c r="AE33" s="18"/>
      <c r="AF33" s="18"/>
      <c r="AG33" s="18"/>
      <c r="AH33" s="18"/>
      <c r="AI33" s="18"/>
      <c r="AJ33" s="18"/>
      <c r="AK33" s="18"/>
    </row>
    <row r="34" spans="2:37" ht="17.25" customHeight="1" thickBot="1" x14ac:dyDescent="0.25">
      <c r="B34" s="4"/>
      <c r="C34" s="6"/>
      <c r="D34" s="48" t="s">
        <v>651</v>
      </c>
      <c r="E34" s="59"/>
      <c r="F34" s="246">
        <v>5</v>
      </c>
      <c r="G34" s="246">
        <v>5</v>
      </c>
      <c r="H34" s="246">
        <v>4.5819317635752039</v>
      </c>
      <c r="I34" s="246">
        <v>3.1862657091561939</v>
      </c>
      <c r="J34" s="246">
        <v>3.7503337783711617</v>
      </c>
      <c r="K34" s="246">
        <v>3.8226577437858507</v>
      </c>
      <c r="L34" s="246">
        <v>4.1261127596439167</v>
      </c>
      <c r="M34" s="246">
        <v>4.8388783269961975</v>
      </c>
      <c r="N34" s="246">
        <v>4.361946902654867</v>
      </c>
      <c r="O34" s="246">
        <v>2.7777307366638442</v>
      </c>
      <c r="P34" s="246">
        <v>2.6864497676081518</v>
      </c>
      <c r="Q34" s="246">
        <v>3.5743039248574302</v>
      </c>
      <c r="R34" s="244"/>
      <c r="U34" s="7"/>
      <c r="V34" s="7"/>
      <c r="W34" s="7"/>
      <c r="X34" s="7"/>
      <c r="Y34" s="7"/>
      <c r="Z34" s="7"/>
      <c r="AA34" s="8"/>
      <c r="AB34" s="5"/>
      <c r="AD34" s="18"/>
      <c r="AE34" s="18"/>
      <c r="AF34" s="18"/>
      <c r="AG34" s="18"/>
      <c r="AH34" s="18"/>
      <c r="AI34" s="18"/>
      <c r="AJ34" s="18"/>
      <c r="AK34" s="18"/>
    </row>
    <row r="35" spans="2:37" ht="16.5" customHeight="1" thickBot="1" x14ac:dyDescent="0.25">
      <c r="B35" s="4"/>
      <c r="C35" s="6"/>
      <c r="D35" s="809" t="s">
        <v>254</v>
      </c>
      <c r="E35" s="810"/>
      <c r="F35" s="245">
        <v>5</v>
      </c>
      <c r="G35" s="245">
        <v>5</v>
      </c>
      <c r="H35" s="245">
        <v>5</v>
      </c>
      <c r="I35" s="245">
        <v>5</v>
      </c>
      <c r="J35" s="245">
        <v>5</v>
      </c>
      <c r="K35" s="245">
        <v>5</v>
      </c>
      <c r="L35" s="245">
        <v>5</v>
      </c>
      <c r="M35" s="245">
        <v>5</v>
      </c>
      <c r="N35" s="245">
        <v>5</v>
      </c>
      <c r="O35" s="245">
        <v>5</v>
      </c>
      <c r="P35" s="245">
        <v>5</v>
      </c>
      <c r="Q35" s="245">
        <v>5</v>
      </c>
      <c r="R35" s="244">
        <v>5</v>
      </c>
      <c r="U35" s="7"/>
      <c r="V35" s="7"/>
      <c r="W35" s="7"/>
      <c r="X35" s="7"/>
      <c r="Y35" s="7"/>
      <c r="Z35" s="7"/>
      <c r="AA35" s="8"/>
      <c r="AB35" s="5"/>
      <c r="AD35" s="18"/>
      <c r="AE35" s="18"/>
      <c r="AF35" s="18"/>
      <c r="AG35" s="18"/>
      <c r="AH35" s="18"/>
      <c r="AI35" s="18"/>
      <c r="AJ35" s="18"/>
      <c r="AK35" s="18"/>
    </row>
    <row r="36" spans="2:37" ht="5.25" customHeight="1" thickBot="1" x14ac:dyDescent="0.25">
      <c r="B36" s="4"/>
      <c r="C36" s="6"/>
      <c r="D36" s="7"/>
      <c r="E36" s="7"/>
      <c r="F36" s="7"/>
      <c r="G36" s="7"/>
      <c r="H36" s="7"/>
      <c r="I36" s="7"/>
      <c r="J36" s="7"/>
      <c r="K36" s="7"/>
      <c r="L36" s="7"/>
      <c r="M36" s="7"/>
      <c r="N36" s="7"/>
      <c r="O36" s="7"/>
      <c r="P36" s="7"/>
      <c r="Q36" s="7"/>
      <c r="R36" s="7"/>
      <c r="S36" s="7"/>
      <c r="T36" s="7"/>
      <c r="W36" s="7"/>
      <c r="X36" s="7"/>
      <c r="Y36" s="7"/>
      <c r="Z36" s="7"/>
      <c r="AA36" s="8"/>
      <c r="AB36" s="5"/>
      <c r="AD36" s="18"/>
      <c r="AE36" s="18"/>
      <c r="AF36" s="18"/>
      <c r="AG36" s="18"/>
      <c r="AH36" s="18"/>
      <c r="AI36" s="18"/>
      <c r="AJ36" s="18"/>
      <c r="AK36" s="18"/>
    </row>
    <row r="37" spans="2:37" ht="13.5"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D37" s="18"/>
      <c r="AE37" s="18"/>
      <c r="AF37" s="18"/>
      <c r="AG37" s="18"/>
      <c r="AH37" s="18"/>
      <c r="AI37" s="18"/>
      <c r="AJ37" s="18"/>
      <c r="AK37" s="18"/>
    </row>
    <row r="38" spans="2:37" ht="30" customHeight="1" x14ac:dyDescent="0.2">
      <c r="B38" s="4"/>
      <c r="C38" s="817" t="s">
        <v>16</v>
      </c>
      <c r="D38" s="818"/>
      <c r="E38" s="818"/>
      <c r="F38" s="818"/>
      <c r="G38" s="861" t="s">
        <v>49</v>
      </c>
      <c r="H38" s="861"/>
      <c r="I38" s="861"/>
      <c r="J38" s="861"/>
      <c r="K38" s="861"/>
      <c r="L38" s="861"/>
      <c r="M38" s="861"/>
      <c r="N38" s="861"/>
      <c r="O38" s="822" t="s">
        <v>17</v>
      </c>
      <c r="P38" s="823"/>
      <c r="Q38" s="823"/>
      <c r="R38" s="823"/>
      <c r="S38" s="823"/>
      <c r="T38" s="970"/>
      <c r="U38" s="970"/>
      <c r="V38" s="970"/>
      <c r="W38" s="970"/>
      <c r="X38" s="970"/>
      <c r="Y38" s="970"/>
      <c r="Z38" s="970"/>
      <c r="AA38" s="971"/>
      <c r="AB38" s="29"/>
      <c r="AD38" s="9"/>
      <c r="AE38" s="877"/>
      <c r="AF38" s="877"/>
      <c r="AG38" s="877"/>
      <c r="AH38" s="877"/>
      <c r="AI38" s="877"/>
      <c r="AJ38" s="877"/>
      <c r="AK38" s="877"/>
    </row>
    <row r="39" spans="2:37" ht="15.75" customHeight="1" x14ac:dyDescent="0.2">
      <c r="B39" s="4"/>
      <c r="C39" s="827" t="s">
        <v>18</v>
      </c>
      <c r="D39" s="828"/>
      <c r="E39" s="828"/>
      <c r="F39" s="828"/>
      <c r="G39" s="861" t="s">
        <v>50</v>
      </c>
      <c r="H39" s="861"/>
      <c r="I39" s="861"/>
      <c r="J39" s="861"/>
      <c r="K39" s="861"/>
      <c r="L39" s="861"/>
      <c r="M39" s="861"/>
      <c r="N39" s="861"/>
      <c r="O39" s="827" t="s">
        <v>19</v>
      </c>
      <c r="P39" s="828"/>
      <c r="Q39" s="828"/>
      <c r="R39" s="828"/>
      <c r="S39" s="828"/>
      <c r="T39" s="955"/>
      <c r="U39" s="956"/>
      <c r="V39" s="956"/>
      <c r="W39" s="956"/>
      <c r="X39" s="956"/>
      <c r="Y39" s="956"/>
      <c r="Z39" s="956"/>
      <c r="AA39" s="957"/>
      <c r="AB39" s="29"/>
      <c r="AD39" s="9"/>
      <c r="AE39" s="877"/>
      <c r="AF39" s="877"/>
      <c r="AG39" s="877"/>
      <c r="AH39" s="877"/>
      <c r="AI39" s="877"/>
      <c r="AJ39" s="877"/>
      <c r="AK39" s="877"/>
    </row>
    <row r="40" spans="2:37" ht="20.25"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948" t="s">
        <v>22</v>
      </c>
      <c r="U40" s="948"/>
      <c r="V40" s="948"/>
      <c r="W40" s="948"/>
      <c r="X40" s="948"/>
      <c r="Y40" s="948"/>
      <c r="Z40" s="948"/>
      <c r="AA40" s="949"/>
      <c r="AB40" s="29"/>
      <c r="AD40" s="9"/>
      <c r="AE40" s="19"/>
      <c r="AF40" s="19"/>
      <c r="AG40" s="19"/>
      <c r="AH40" s="19"/>
      <c r="AI40" s="19"/>
      <c r="AJ40" s="19"/>
      <c r="AK40" s="19"/>
    </row>
    <row r="41" spans="2:37" ht="21"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948" t="s">
        <v>25</v>
      </c>
      <c r="U41" s="948"/>
      <c r="V41" s="948"/>
      <c r="W41" s="948"/>
      <c r="X41" s="948"/>
      <c r="Y41" s="948"/>
      <c r="Z41" s="948"/>
      <c r="AA41" s="949"/>
      <c r="AB41" s="29"/>
      <c r="AD41" s="9"/>
      <c r="AE41" s="792"/>
      <c r="AF41" s="792"/>
      <c r="AG41" s="792"/>
      <c r="AH41" s="792"/>
      <c r="AI41" s="792"/>
      <c r="AJ41" s="792"/>
      <c r="AK41" s="792"/>
    </row>
    <row r="42" spans="2:37" ht="18" customHeight="1" x14ac:dyDescent="0.2">
      <c r="B42" s="4"/>
      <c r="C42" s="827" t="s">
        <v>23</v>
      </c>
      <c r="D42" s="828"/>
      <c r="E42" s="828"/>
      <c r="F42" s="828"/>
      <c r="G42" s="942">
        <v>1</v>
      </c>
      <c r="H42" s="942"/>
      <c r="I42" s="942"/>
      <c r="J42" s="942"/>
      <c r="K42" s="942"/>
      <c r="L42" s="942"/>
      <c r="M42" s="942"/>
      <c r="N42" s="874"/>
      <c r="O42" s="827" t="s">
        <v>26</v>
      </c>
      <c r="P42" s="828"/>
      <c r="Q42" s="828"/>
      <c r="R42" s="828"/>
      <c r="S42" s="828"/>
      <c r="T42" s="948"/>
      <c r="U42" s="948"/>
      <c r="V42" s="948"/>
      <c r="W42" s="948"/>
      <c r="X42" s="948"/>
      <c r="Y42" s="948"/>
      <c r="Z42" s="948"/>
      <c r="AA42" s="949"/>
      <c r="AB42" s="29"/>
      <c r="AD42" s="9"/>
      <c r="AE42" s="792"/>
      <c r="AF42" s="792"/>
      <c r="AG42" s="792"/>
      <c r="AH42" s="792"/>
      <c r="AI42" s="792"/>
      <c r="AJ42" s="792"/>
      <c r="AK42" s="792"/>
    </row>
    <row r="43" spans="2:37"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4"/>
      <c r="AB43" s="29"/>
      <c r="AD43" s="9"/>
      <c r="AE43" s="20"/>
      <c r="AF43" s="20"/>
      <c r="AG43" s="20"/>
      <c r="AH43" s="20"/>
      <c r="AI43" s="20"/>
      <c r="AJ43" s="20"/>
      <c r="AK43" s="20"/>
    </row>
    <row r="44" spans="2:37" ht="13.5"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30"/>
      <c r="AB44" s="29"/>
      <c r="AD44" s="9"/>
      <c r="AE44" s="792"/>
      <c r="AF44" s="792"/>
      <c r="AG44" s="792"/>
      <c r="AH44" s="792"/>
      <c r="AI44" s="792"/>
      <c r="AJ44" s="792"/>
      <c r="AK44" s="792"/>
    </row>
    <row r="45" spans="2:37" ht="30" customHeight="1" x14ac:dyDescent="0.2">
      <c r="B45" s="4"/>
      <c r="C45" s="785" t="s">
        <v>92</v>
      </c>
      <c r="D45" s="786"/>
      <c r="E45" s="786"/>
      <c r="F45" s="787"/>
      <c r="G45" s="940" t="s">
        <v>93</v>
      </c>
      <c r="H45" s="941"/>
      <c r="I45" s="42" t="s">
        <v>94</v>
      </c>
      <c r="J45" s="31" t="s">
        <v>95</v>
      </c>
      <c r="K45" s="30"/>
      <c r="L45" s="31" t="s">
        <v>96</v>
      </c>
      <c r="M45" s="32"/>
      <c r="N45" s="156"/>
      <c r="O45" s="851" t="s">
        <v>97</v>
      </c>
      <c r="P45" s="852"/>
      <c r="Q45" s="852"/>
      <c r="R45" s="852"/>
      <c r="S45" s="853" t="s">
        <v>98</v>
      </c>
      <c r="T45" s="854"/>
      <c r="U45" s="854"/>
      <c r="V45" s="854"/>
      <c r="W45" s="854"/>
      <c r="X45" s="854"/>
      <c r="Y45" s="854"/>
      <c r="Z45" s="854"/>
      <c r="AA45" s="855"/>
      <c r="AB45" s="29"/>
      <c r="AD45" s="9"/>
      <c r="AE45" s="20"/>
      <c r="AF45" s="20"/>
      <c r="AG45" s="20"/>
      <c r="AH45" s="20"/>
      <c r="AI45" s="20"/>
      <c r="AJ45" s="20"/>
      <c r="AK45" s="20"/>
    </row>
    <row r="46" spans="2:37" ht="22.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3"/>
      <c r="AA46" s="864"/>
      <c r="AB46" s="29"/>
      <c r="AD46" s="9"/>
      <c r="AE46" s="792"/>
      <c r="AF46" s="792"/>
      <c r="AG46" s="792"/>
      <c r="AH46" s="792"/>
      <c r="AI46" s="792"/>
      <c r="AJ46" s="792"/>
      <c r="AK46" s="792"/>
    </row>
    <row r="47" spans="2:37" ht="31.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70"/>
      <c r="AA47" s="871"/>
      <c r="AB47" s="29"/>
      <c r="AD47" s="9"/>
      <c r="AE47" s="792"/>
      <c r="AF47" s="792"/>
      <c r="AG47" s="792"/>
      <c r="AH47" s="792"/>
      <c r="AI47" s="792"/>
      <c r="AJ47" s="792"/>
      <c r="AK47" s="792"/>
    </row>
    <row r="48" spans="2:37" ht="22.5" customHeight="1" x14ac:dyDescent="0.2">
      <c r="B48" s="4"/>
      <c r="C48" s="829" t="s">
        <v>28</v>
      </c>
      <c r="D48" s="830"/>
      <c r="E48" s="830"/>
      <c r="F48" s="830"/>
      <c r="G48" s="939" t="s">
        <v>109</v>
      </c>
      <c r="H48" s="939"/>
      <c r="I48" s="939"/>
      <c r="J48" s="939"/>
      <c r="K48" s="939"/>
      <c r="L48" s="939"/>
      <c r="M48" s="939"/>
      <c r="N48" s="835"/>
      <c r="O48" s="829"/>
      <c r="P48" s="830"/>
      <c r="Q48" s="830"/>
      <c r="R48" s="830"/>
      <c r="S48" s="862"/>
      <c r="T48" s="862"/>
      <c r="U48" s="862"/>
      <c r="V48" s="869"/>
      <c r="W48" s="862"/>
      <c r="X48" s="862"/>
      <c r="Y48" s="862"/>
      <c r="Z48" s="872"/>
      <c r="AA48" s="873"/>
      <c r="AB48" s="29"/>
      <c r="AD48" s="9"/>
      <c r="AE48" s="792"/>
      <c r="AF48" s="792"/>
      <c r="AG48" s="792"/>
      <c r="AH48" s="792"/>
      <c r="AI48" s="792"/>
      <c r="AJ48" s="792"/>
      <c r="AK48" s="792"/>
    </row>
    <row r="49" spans="1:37" ht="15" customHeight="1" x14ac:dyDescent="0.2">
      <c r="B49" s="4"/>
      <c r="C49" s="829" t="s">
        <v>27</v>
      </c>
      <c r="D49" s="830"/>
      <c r="E49" s="830"/>
      <c r="F49" s="830"/>
      <c r="G49" s="937" t="s">
        <v>256</v>
      </c>
      <c r="H49" s="938"/>
      <c r="I49" s="938"/>
      <c r="J49" s="938"/>
      <c r="K49" s="938"/>
      <c r="L49" s="938"/>
      <c r="M49" s="938"/>
      <c r="N49" s="856"/>
      <c r="O49" s="829"/>
      <c r="P49" s="830"/>
      <c r="Q49" s="830"/>
      <c r="R49" s="830"/>
      <c r="S49" s="862" t="s">
        <v>105</v>
      </c>
      <c r="T49" s="862"/>
      <c r="U49" s="862"/>
      <c r="V49" s="869" t="s">
        <v>94</v>
      </c>
      <c r="W49" s="697" t="s">
        <v>553</v>
      </c>
      <c r="X49" s="697"/>
      <c r="Y49" s="697"/>
      <c r="Z49" s="685" t="s">
        <v>94</v>
      </c>
      <c r="AA49" s="686"/>
      <c r="AB49" s="29"/>
      <c r="AD49" s="9"/>
      <c r="AE49" s="792"/>
      <c r="AF49" s="792"/>
      <c r="AG49" s="792"/>
      <c r="AH49" s="792"/>
      <c r="AI49" s="792"/>
      <c r="AJ49" s="792"/>
      <c r="AK49" s="792"/>
    </row>
    <row r="50" spans="1:37" ht="1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85"/>
      <c r="AA50" s="686"/>
      <c r="AB50" s="29"/>
      <c r="AD50" s="9"/>
      <c r="AE50" s="792"/>
      <c r="AF50" s="792"/>
      <c r="AG50" s="792"/>
      <c r="AH50" s="792"/>
      <c r="AI50" s="792"/>
      <c r="AJ50" s="792"/>
      <c r="AK50" s="792"/>
    </row>
    <row r="51" spans="1:37" ht="1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704"/>
      <c r="AB51" s="29"/>
      <c r="AD51" s="9"/>
      <c r="AE51" s="792"/>
      <c r="AF51" s="792"/>
      <c r="AG51" s="792"/>
      <c r="AH51" s="792"/>
      <c r="AI51" s="792"/>
      <c r="AJ51" s="792"/>
      <c r="AK51" s="792"/>
    </row>
    <row r="52" spans="1:37"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35"/>
      <c r="AB52" s="36"/>
      <c r="AD52" s="9"/>
      <c r="AE52" s="877"/>
      <c r="AF52" s="877"/>
      <c r="AG52" s="877"/>
      <c r="AH52" s="877"/>
      <c r="AI52" s="877"/>
      <c r="AJ52" s="877"/>
      <c r="AK52" s="877"/>
    </row>
    <row r="53" spans="1:37" ht="22.5" customHeight="1" x14ac:dyDescent="0.2">
      <c r="C53" s="15"/>
      <c r="D53" s="20"/>
      <c r="E53" s="20"/>
      <c r="F53" s="20"/>
      <c r="G53" s="20"/>
      <c r="H53" s="20"/>
      <c r="I53" s="20"/>
      <c r="J53" s="20"/>
      <c r="K53" s="20"/>
      <c r="L53" s="20"/>
      <c r="M53" s="20"/>
      <c r="N53" s="20"/>
      <c r="AB53" s="20"/>
      <c r="AD53" s="9"/>
      <c r="AE53" s="877"/>
      <c r="AF53" s="877"/>
      <c r="AG53" s="877"/>
      <c r="AH53" s="877"/>
      <c r="AI53" s="877"/>
      <c r="AJ53" s="877"/>
      <c r="AK53" s="877"/>
    </row>
    <row r="54" spans="1:37" ht="22.5" customHeight="1" x14ac:dyDescent="0.2">
      <c r="A54" s="7"/>
      <c r="C54" s="15"/>
      <c r="D54" s="20"/>
      <c r="E54" s="20"/>
      <c r="F54" s="20"/>
      <c r="G54" s="20"/>
      <c r="H54" s="20"/>
      <c r="I54" s="20"/>
      <c r="J54" s="20"/>
      <c r="K54" s="20"/>
      <c r="L54" s="20"/>
      <c r="M54" s="20"/>
      <c r="N54" s="20"/>
      <c r="AB54" s="20"/>
      <c r="AD54" s="9"/>
      <c r="AE54" s="19"/>
      <c r="AF54" s="19"/>
      <c r="AG54" s="19"/>
      <c r="AH54" s="19"/>
      <c r="AI54" s="19"/>
      <c r="AJ54" s="19"/>
      <c r="AK54" s="19"/>
    </row>
    <row r="55" spans="1:37" ht="22.5" customHeight="1" x14ac:dyDescent="0.2">
      <c r="C55" s="15"/>
      <c r="D55" s="20"/>
      <c r="E55" s="20"/>
      <c r="F55" s="20"/>
      <c r="G55" s="20"/>
      <c r="H55" s="20"/>
      <c r="I55" s="20"/>
      <c r="J55" s="20"/>
      <c r="K55" s="20"/>
      <c r="L55" s="20"/>
      <c r="M55" s="20"/>
      <c r="N55" s="20"/>
      <c r="AB55" s="20"/>
      <c r="AD55" s="9"/>
      <c r="AE55" s="877"/>
      <c r="AF55" s="877"/>
      <c r="AG55" s="877"/>
      <c r="AH55" s="877"/>
      <c r="AI55" s="877"/>
      <c r="AJ55" s="877"/>
      <c r="AK55" s="877"/>
    </row>
    <row r="56" spans="1:37" ht="22.5" customHeight="1" x14ac:dyDescent="0.2">
      <c r="C56" s="15"/>
      <c r="D56" s="20"/>
      <c r="E56" s="20"/>
      <c r="F56" s="20"/>
      <c r="G56" s="20"/>
      <c r="H56" s="20"/>
      <c r="I56" s="20"/>
      <c r="J56" s="20"/>
      <c r="K56" s="20"/>
      <c r="L56" s="20"/>
      <c r="M56" s="20"/>
      <c r="N56" s="20"/>
      <c r="AB56" s="20"/>
      <c r="AD56" s="9"/>
      <c r="AE56" s="877"/>
      <c r="AF56" s="877"/>
      <c r="AG56" s="877"/>
      <c r="AH56" s="877"/>
      <c r="AI56" s="877"/>
      <c r="AJ56" s="877"/>
      <c r="AK56" s="877"/>
    </row>
    <row r="57" spans="1:37"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row>
    <row r="58" spans="1:37"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row>
    <row r="59" spans="1:37"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row>
    <row r="60" spans="1:37"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row>
    <row r="61" spans="1:37"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row>
    <row r="62" spans="1:37"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row>
    <row r="63" spans="1:37"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row>
    <row r="64" spans="1:37"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row>
    <row r="65" spans="3:26"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row>
    <row r="66" spans="3:26"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row>
    <row r="67" spans="3:26"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row>
    <row r="68" spans="3:26"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row>
    <row r="69" spans="3:26"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row>
    <row r="70" spans="3:26"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row>
    <row r="71" spans="3:26"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row>
    <row r="72" spans="3:26"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row>
    <row r="73" spans="3:26"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row>
    <row r="74" spans="3:26"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row>
    <row r="75" spans="3:26"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row>
    <row r="76" spans="3:26" x14ac:dyDescent="0.2">
      <c r="C76" s="15"/>
      <c r="D76" s="20"/>
      <c r="E76" s="20"/>
      <c r="F76" s="20"/>
      <c r="G76" s="20"/>
      <c r="H76" s="20"/>
      <c r="I76" s="20"/>
      <c r="J76" s="20"/>
      <c r="K76" s="20"/>
      <c r="L76" s="20"/>
      <c r="M76" s="20"/>
      <c r="N76" s="20"/>
      <c r="P76" s="15"/>
      <c r="Q76" s="16"/>
      <c r="R76" s="16"/>
      <c r="S76" s="16"/>
      <c r="T76" s="16"/>
      <c r="U76" s="16"/>
      <c r="V76" s="16"/>
      <c r="W76" s="16"/>
      <c r="X76" s="16"/>
      <c r="Y76" s="16"/>
      <c r="Z76" s="16"/>
    </row>
    <row r="77" spans="3:26" x14ac:dyDescent="0.2">
      <c r="C77" s="15"/>
      <c r="D77" s="20"/>
      <c r="E77" s="20"/>
      <c r="F77" s="20"/>
      <c r="G77" s="20"/>
      <c r="H77" s="20"/>
      <c r="I77" s="20"/>
      <c r="J77" s="20"/>
      <c r="K77" s="20"/>
      <c r="L77" s="20"/>
      <c r="M77" s="20"/>
      <c r="N77" s="20"/>
      <c r="O77" s="17"/>
      <c r="P77" s="15"/>
      <c r="Q77" s="16"/>
      <c r="R77" s="16"/>
      <c r="S77" s="16"/>
      <c r="T77" s="16"/>
      <c r="U77" s="16"/>
      <c r="V77" s="16"/>
      <c r="W77" s="16"/>
      <c r="X77" s="16"/>
      <c r="Y77" s="16"/>
      <c r="Z77" s="16"/>
    </row>
    <row r="78" spans="3:26" x14ac:dyDescent="0.2">
      <c r="C78" s="15"/>
      <c r="D78" s="20"/>
      <c r="E78" s="20"/>
      <c r="F78" s="20"/>
      <c r="G78" s="20"/>
      <c r="H78" s="20"/>
      <c r="I78" s="20"/>
      <c r="J78" s="20"/>
      <c r="K78" s="20"/>
      <c r="L78" s="20"/>
      <c r="M78" s="20"/>
      <c r="N78" s="20"/>
      <c r="P78" s="15"/>
      <c r="Q78" s="16"/>
      <c r="R78" s="16"/>
      <c r="S78" s="16"/>
      <c r="T78" s="16"/>
      <c r="U78" s="16"/>
      <c r="V78" s="16"/>
      <c r="W78" s="16"/>
      <c r="X78" s="16"/>
      <c r="Y78" s="16"/>
      <c r="Z78" s="16"/>
    </row>
    <row r="79" spans="3:26" x14ac:dyDescent="0.2">
      <c r="C79" s="15"/>
      <c r="D79" s="20"/>
      <c r="E79" s="20"/>
      <c r="F79" s="20"/>
      <c r="G79" s="20"/>
      <c r="H79" s="20"/>
      <c r="I79" s="20"/>
      <c r="J79" s="20"/>
      <c r="K79" s="20"/>
      <c r="L79" s="20"/>
      <c r="M79" s="20"/>
      <c r="N79" s="20"/>
      <c r="P79" s="15"/>
      <c r="Q79" s="16"/>
      <c r="R79" s="16"/>
      <c r="S79" s="16"/>
      <c r="T79" s="16"/>
      <c r="U79" s="16"/>
      <c r="V79" s="16"/>
      <c r="W79" s="16"/>
      <c r="X79" s="16"/>
      <c r="Y79" s="16"/>
      <c r="Z79" s="16"/>
    </row>
    <row r="80" spans="3:26" x14ac:dyDescent="0.2">
      <c r="C80" s="15"/>
      <c r="D80" s="20"/>
      <c r="E80" s="20"/>
      <c r="F80" s="20"/>
      <c r="G80" s="20"/>
      <c r="H80" s="20"/>
      <c r="I80" s="20"/>
      <c r="J80" s="20"/>
      <c r="K80" s="20"/>
      <c r="L80" s="20"/>
      <c r="M80" s="20"/>
      <c r="N80" s="20"/>
      <c r="P80" s="15"/>
      <c r="Q80" s="16"/>
      <c r="R80" s="16"/>
      <c r="S80" s="16"/>
      <c r="T80" s="16"/>
      <c r="U80" s="16"/>
      <c r="V80" s="16"/>
      <c r="W80" s="16"/>
      <c r="X80" s="16"/>
      <c r="Y80" s="16"/>
      <c r="Z80" s="16"/>
    </row>
    <row r="81" spans="3:26" x14ac:dyDescent="0.2">
      <c r="C81" s="15"/>
      <c r="D81" s="20"/>
      <c r="E81" s="20"/>
      <c r="F81" s="20"/>
      <c r="G81" s="20"/>
      <c r="H81" s="20"/>
      <c r="I81" s="20"/>
      <c r="J81" s="20"/>
      <c r="K81" s="20"/>
      <c r="L81" s="20"/>
      <c r="M81" s="20"/>
      <c r="N81" s="20"/>
      <c r="P81" s="15"/>
      <c r="Q81" s="16"/>
      <c r="R81" s="16"/>
      <c r="S81" s="16"/>
      <c r="T81" s="16"/>
      <c r="U81" s="16"/>
      <c r="V81" s="16"/>
      <c r="W81" s="16"/>
      <c r="X81" s="16"/>
      <c r="Y81" s="16"/>
      <c r="Z81" s="16"/>
    </row>
    <row r="82" spans="3:26" x14ac:dyDescent="0.2">
      <c r="C82" s="15"/>
      <c r="D82" s="20"/>
      <c r="E82" s="20"/>
      <c r="F82" s="20"/>
      <c r="G82" s="20"/>
      <c r="H82" s="20"/>
      <c r="I82" s="20"/>
      <c r="J82" s="20"/>
      <c r="K82" s="20"/>
      <c r="L82" s="20"/>
      <c r="M82" s="20"/>
      <c r="N82" s="20"/>
      <c r="O82" s="17"/>
      <c r="P82" s="15"/>
      <c r="Q82" s="16"/>
      <c r="R82" s="16"/>
      <c r="S82" s="16"/>
      <c r="T82" s="16"/>
      <c r="U82" s="16"/>
      <c r="V82" s="16"/>
      <c r="W82" s="16"/>
      <c r="X82" s="16"/>
      <c r="Y82" s="16"/>
      <c r="Z82" s="16"/>
    </row>
    <row r="83" spans="3:26" x14ac:dyDescent="0.2">
      <c r="C83" s="15"/>
      <c r="D83" s="20"/>
      <c r="E83" s="20"/>
      <c r="F83" s="20"/>
      <c r="G83" s="20"/>
      <c r="H83" s="20"/>
      <c r="I83" s="20"/>
      <c r="J83" s="20"/>
      <c r="K83" s="20"/>
      <c r="L83" s="20"/>
      <c r="M83" s="20"/>
      <c r="N83" s="20"/>
      <c r="P83" s="15"/>
      <c r="Q83" s="16"/>
      <c r="R83" s="16"/>
      <c r="S83" s="16"/>
      <c r="T83" s="16"/>
      <c r="U83" s="16"/>
      <c r="V83" s="16"/>
      <c r="W83" s="16"/>
      <c r="X83" s="16"/>
      <c r="Y83" s="16"/>
      <c r="Z83" s="16"/>
    </row>
  </sheetData>
  <sheetProtection algorithmName="SHA-512" hashValue="Z3If4OEsj+fWRR9zNx/p6qEWeJopU/PCW4XCv16h5aZ+VUQ2O5zg3YH0Ox+PXni9mPHGSEBC1d9YbNmQk1Ku9w==" saltValue="UIpcpWY6OSmnkH6j6jASiQ==" spinCount="100000" sheet="1" objects="1" scenarios="1"/>
  <customSheetViews>
    <customSheetView guid="{9C949C4D-EB11-4549-99F8-6A6E19FEDD35}" showGridLines="0" topLeftCell="A15">
      <selection activeCell="F32" sqref="F32:N32"/>
      <pageMargins left="0.45" right="0.49" top="1.02" bottom="0.39" header="0.31496062992125984" footer="0.31496062992125984"/>
      <pageSetup paperSize="9" scale="80" orientation="portrait" r:id="rId1"/>
      <headerFooter alignWithMargins="0"/>
    </customSheetView>
    <customSheetView guid="{B4BD0B13-0F90-4B98-B77F-542E51A48189}" showGridLines="0" topLeftCell="A15">
      <selection activeCell="F32" sqref="F32:N32"/>
      <pageMargins left="0.45" right="0.49" top="1.02" bottom="0.39" header="0.31496062992125984" footer="0.31496062992125984"/>
      <pageSetup paperSize="9" scale="80" orientation="portrait" r:id="rId2"/>
      <headerFooter alignWithMargins="0"/>
    </customSheetView>
    <customSheetView guid="{1132D6BB-BD35-469F-BF41-A86B335BD97B}" showGridLines="0" topLeftCell="A15">
      <selection activeCell="F32" sqref="F32:N32"/>
      <pageMargins left="0.45" right="0.49" top="1.02" bottom="0.39" header="0.31496062992125984" footer="0.31496062992125984"/>
      <pageSetup paperSize="9" scale="80" orientation="portrait" r:id="rId3"/>
      <headerFooter alignWithMargins="0"/>
    </customSheetView>
    <customSheetView guid="{A5C6589E-C55F-4BEC-9ECE-919FCABF52F8}" showGridLines="0" topLeftCell="A15">
      <selection activeCell="F32" sqref="F32:N32"/>
      <pageMargins left="0.45" right="0.49" top="1.02" bottom="0.39" header="0.31496062992125984" footer="0.31496062992125984"/>
      <pageSetup paperSize="9" scale="80" orientation="portrait" r:id="rId4"/>
      <headerFooter alignWithMargins="0"/>
    </customSheetView>
    <customSheetView guid="{01A85145-F11B-4D07-813B-8A8758CDD710}" showGridLines="0" topLeftCell="A13">
      <selection activeCell="AF13" sqref="AF13"/>
      <pageMargins left="0.45" right="0.49" top="1.02" bottom="0.39" header="0.31496062992125984" footer="0.31496062992125984"/>
      <pageSetup paperSize="9" scale="80" orientation="portrait" r:id="rId5"/>
      <headerFooter alignWithMargins="0"/>
    </customSheetView>
    <customSheetView guid="{4F27A6F2-707D-47B2-BF4A-F027B75A33FC}" showGridLines="0" topLeftCell="J12">
      <selection activeCell="Q12" sqref="Q12"/>
      <pageMargins left="0.45" right="0.49" top="1.02" bottom="0.39" header="0.31496062992125984" footer="0.31496062992125984"/>
      <pageSetup paperSize="9" scale="80" orientation="portrait" r:id="rId6"/>
      <headerFooter alignWithMargins="0"/>
    </customSheetView>
    <customSheetView guid="{F4F98609-4C61-4A0E-851B-59BEC64AAB9F}" showGridLines="0" topLeftCell="J21">
      <selection activeCell="R12" sqref="R12:AA12"/>
      <pageMargins left="0.45" right="0.49" top="1.02" bottom="0.39" header="0.31496062992125984" footer="0.31496062992125984"/>
      <pageSetup paperSize="9" scale="80" orientation="portrait" r:id="rId7"/>
      <headerFooter alignWithMargins="0"/>
    </customSheetView>
    <customSheetView guid="{8381FC96-6810-4EAA-ACD8-B607E0FD2281}" showGridLines="0" topLeftCell="J12">
      <selection activeCell="R12" sqref="R12:AA12"/>
      <pageMargins left="0.45" right="0.49" top="1.02" bottom="0.39" header="0.31496062992125984" footer="0.31496062992125984"/>
      <pageSetup paperSize="9" scale="80" orientation="portrait" r:id="rId8"/>
      <headerFooter alignWithMargins="0"/>
    </customSheetView>
    <customSheetView guid="{7315456F-420E-439E-9602-F32EDF9D3E94}" showGridLines="0" topLeftCell="J12">
      <selection activeCell="R12" sqref="R12:AA12"/>
      <pageMargins left="0.45" right="0.49" top="1.02" bottom="0.39" header="0.31496062992125984" footer="0.31496062992125984"/>
      <pageSetup paperSize="9" scale="80" orientation="portrait" r:id="rId9"/>
      <headerFooter alignWithMargins="0"/>
    </customSheetView>
    <customSheetView guid="{216CB5F9-6788-4A70-880A-08553118F167}" showGridLines="0">
      <selection activeCell="R13" sqref="R13:AA20"/>
      <pageMargins left="0.45" right="0.49" top="1.02" bottom="0.39" header="0.31496062992125984" footer="0.31496062992125984"/>
      <pageSetup paperSize="9" scale="80" orientation="portrait" r:id="rId10"/>
      <headerFooter alignWithMargins="0"/>
    </customSheetView>
    <customSheetView guid="{B0451CD7-59C4-4E11-B7C2-BC13CF4127A6}" showGridLines="0">
      <selection activeCell="R13" sqref="R13:AA20"/>
      <pageMargins left="0.45" right="0.49" top="1.02" bottom="0.39" header="0.31496062992125984" footer="0.31496062992125984"/>
      <pageSetup paperSize="9" scale="80" orientation="portrait" r:id="rId11"/>
      <headerFooter alignWithMargins="0"/>
    </customSheetView>
    <customSheetView guid="{7A5BCE0F-1F1B-4E52-9652-01329CBCC77F}" showGridLines="0">
      <selection activeCell="R13" sqref="R13:AA20"/>
      <pageMargins left="0.45" right="0.49" top="1.02" bottom="0.39" header="0.31496062992125984" footer="0.31496062992125984"/>
      <pageSetup paperSize="9" scale="80" orientation="portrait" r:id="rId12"/>
      <headerFooter alignWithMargins="0"/>
    </customSheetView>
    <customSheetView guid="{62DF5315-3D99-4C8E-BAEC-100B3280B10D}" showGridLines="0">
      <selection activeCell="R13" sqref="R13:AA20"/>
      <pageMargins left="0.45" right="0.49" top="1.02" bottom="0.39" header="0.31496062992125984" footer="0.31496062992125984"/>
      <pageSetup paperSize="9" scale="80" orientation="portrait" r:id="rId13"/>
      <headerFooter alignWithMargins="0"/>
    </customSheetView>
    <customSheetView guid="{CAC1BF5B-64DA-4E65-B9F3-F58AF1593EA5}" showGridLines="0">
      <selection activeCell="R13" sqref="R13:AA20"/>
      <pageMargins left="0.45" right="0.49" top="1.02" bottom="0.39" header="0.31496062992125984" footer="0.31496062992125984"/>
      <pageSetup paperSize="9" scale="80" orientation="portrait" r:id="rId14"/>
      <headerFooter alignWithMargins="0"/>
    </customSheetView>
    <customSheetView guid="{E4188361-4B87-4969-89CB-DD6AB944FA81}" showGridLines="0">
      <selection activeCell="R13" sqref="R13:AA20"/>
      <pageMargins left="0.45" right="0.49" top="1.02" bottom="0.39" header="0.31496062992125984" footer="0.31496062992125984"/>
      <pageSetup paperSize="9" scale="80" orientation="portrait" r:id="rId15"/>
      <headerFooter alignWithMargins="0"/>
    </customSheetView>
    <customSheetView guid="{0001DF65-3B0F-497C-ACF5-D49EC607FD88}" showGridLines="0">
      <selection activeCell="R13" sqref="R13:AA20"/>
      <pageMargins left="0.45" right="0.49" top="1.02" bottom="0.39" header="0.31496062992125984" footer="0.31496062992125984"/>
      <pageSetup paperSize="9" scale="80" orientation="portrait" r:id="rId16"/>
      <headerFooter alignWithMargins="0"/>
    </customSheetView>
    <customSheetView guid="{39DA2FDD-4E3D-481D-A336-9D29DBC11B08}" showGridLines="0" topLeftCell="A10">
      <selection activeCell="F9" sqref="F9:AA10"/>
      <pageMargins left="0.45" right="0.49" top="1.02" bottom="0.39" header="0.31496062992125984" footer="0.31496062992125984"/>
      <pageSetup paperSize="9" scale="80" orientation="portrait" r:id="rId17"/>
      <headerFooter alignWithMargins="0"/>
    </customSheetView>
    <customSheetView guid="{95329FFD-9B66-4A76-A861-4EF913CB9438}" showGridLines="0" topLeftCell="A10">
      <selection activeCell="F9" sqref="F9:AA10"/>
      <pageMargins left="0.45" right="0.49" top="1.02" bottom="0.39" header="0.31496062992125984" footer="0.31496062992125984"/>
      <pageSetup paperSize="9" scale="80" orientation="portrait" r:id="rId18"/>
      <headerFooter alignWithMargins="0"/>
    </customSheetView>
    <customSheetView guid="{F7DB7EE5-42A9-41B9-A823-ADC3C22C28DE}" showGridLines="0" topLeftCell="A10">
      <selection activeCell="F9" sqref="F9:AA10"/>
      <pageMargins left="0.45" right="0.49" top="1.02" bottom="0.39" header="0.31496062992125984" footer="0.31496062992125984"/>
      <pageSetup paperSize="9" scale="80" orientation="portrait" r:id="rId19"/>
      <headerFooter alignWithMargins="0"/>
    </customSheetView>
    <customSheetView guid="{187695E8-F439-4E8B-9390-62D53A41785B}" showGridLines="0" topLeftCell="A10">
      <selection activeCell="F9" sqref="F9:AA10"/>
      <pageMargins left="0.45" right="0.49" top="1.02" bottom="0.39" header="0.31496062992125984" footer="0.31496062992125984"/>
      <pageSetup paperSize="9" scale="80" orientation="portrait" r:id="rId20"/>
      <headerFooter alignWithMargins="0"/>
    </customSheetView>
    <customSheetView guid="{C3D58349-1F04-4F6C-B93C-BB0D41DB41D6}" showGridLines="0" topLeftCell="A16">
      <selection activeCell="F9" sqref="F9:AA10"/>
      <pageMargins left="0.45" right="0.49" top="1.02" bottom="0.39" header="0.31496062992125984" footer="0.31496062992125984"/>
      <pageSetup paperSize="9" scale="80" orientation="portrait" r:id="rId21"/>
      <headerFooter alignWithMargins="0"/>
    </customSheetView>
    <customSheetView guid="{71206789-1A95-4243-B1E4-204F0D4BB0C1}" showGridLines="0" topLeftCell="J12">
      <selection activeCell="R12" sqref="R12:AA12"/>
      <pageMargins left="0.45" right="0.49" top="1.02" bottom="0.39" header="0.31496062992125984" footer="0.31496062992125984"/>
      <pageSetup paperSize="9" scale="80" orientation="portrait" r:id="rId22"/>
      <headerFooter alignWithMargins="0"/>
    </customSheetView>
    <customSheetView guid="{DAB8803B-91D8-4FA1-8E83-BA8E4F51ECEF}" showGridLines="0" topLeftCell="J21">
      <selection activeCell="R12" sqref="R12:AA12"/>
      <pageMargins left="0.45" right="0.49" top="1.02" bottom="0.39" header="0.31496062992125984" footer="0.31496062992125984"/>
      <pageSetup paperSize="9" scale="80" orientation="portrait" r:id="rId23"/>
      <headerFooter alignWithMargins="0"/>
    </customSheetView>
    <customSheetView guid="{4B06A440-0745-43CE-8047-97DB98249CF6}" showGridLines="0" topLeftCell="J12">
      <selection activeCell="Q12" sqref="Q12"/>
      <pageMargins left="0.45" right="0.49" top="1.02" bottom="0.39" header="0.31496062992125984" footer="0.31496062992125984"/>
      <pageSetup paperSize="9" scale="80" orientation="portrait" r:id="rId24"/>
      <headerFooter alignWithMargins="0"/>
    </customSheetView>
    <customSheetView guid="{201C1097-0C3C-4AFA-814C-99E885BB3BA9}" showGridLines="0" topLeftCell="A13">
      <selection activeCell="AF13" sqref="AF13"/>
      <pageMargins left="0.45" right="0.49" top="1.02" bottom="0.39" header="0.31496062992125984" footer="0.31496062992125984"/>
      <pageSetup paperSize="9" scale="80" orientation="portrait" r:id="rId25"/>
      <headerFooter alignWithMargins="0"/>
    </customSheetView>
    <customSheetView guid="{44F0F931-FF8F-4146-9628-099A7B02EE59}" showGridLines="0" topLeftCell="A13">
      <selection activeCell="AF13" sqref="AF13"/>
      <pageMargins left="0.45" right="0.49" top="1.02" bottom="0.39" header="0.31496062992125984" footer="0.31496062992125984"/>
      <pageSetup paperSize="9" scale="80" orientation="portrait" r:id="rId26"/>
      <headerFooter alignWithMargins="0"/>
    </customSheetView>
    <customSheetView guid="{DE4F901A-4159-44A8-9F61-37E29931259E}" showGridLines="0" topLeftCell="A13">
      <selection activeCell="AF13" sqref="AF13"/>
      <pageMargins left="0.45" right="0.49" top="1.02" bottom="0.39" header="0.31496062992125984" footer="0.31496062992125984"/>
      <pageSetup paperSize="9" scale="80" orientation="portrait" r:id="rId27"/>
      <headerFooter alignWithMargins="0"/>
    </customSheetView>
    <customSheetView guid="{11E60353-53A2-40FD-8DD1-6654D3943E00}" showGridLines="0" topLeftCell="A15">
      <selection activeCell="F32" sqref="F32:N32"/>
      <pageMargins left="0.45" right="0.49" top="1.02" bottom="0.39" header="0.31496062992125984" footer="0.31496062992125984"/>
      <pageSetup paperSize="9" scale="80" orientation="portrait" r:id="rId28"/>
      <headerFooter alignWithMargins="0"/>
    </customSheetView>
    <customSheetView guid="{D405E5B0-829D-4CFF-BABC-C1974EED185D}" showGridLines="0" topLeftCell="A15">
      <selection activeCell="F32" sqref="F32:N32"/>
      <pageMargins left="0.45" right="0.49" top="1.02" bottom="0.39" header="0.31496062992125984" footer="0.31496062992125984"/>
      <pageSetup paperSize="9" scale="80" orientation="portrait" r:id="rId29"/>
      <headerFooter alignWithMargins="0"/>
    </customSheetView>
  </customSheetViews>
  <mergeCells count="87">
    <mergeCell ref="AE42:AK42"/>
    <mergeCell ref="O44:AA44"/>
    <mergeCell ref="R22:AA28"/>
    <mergeCell ref="C44:N44"/>
    <mergeCell ref="O43:S43"/>
    <mergeCell ref="T43:AA43"/>
    <mergeCell ref="AE39:AK39"/>
    <mergeCell ref="G39:N39"/>
    <mergeCell ref="C39:F39"/>
    <mergeCell ref="D35:E35"/>
    <mergeCell ref="C42:F43"/>
    <mergeCell ref="G42:N43"/>
    <mergeCell ref="C40:F40"/>
    <mergeCell ref="G41:N41"/>
    <mergeCell ref="C41:F41"/>
    <mergeCell ref="G40:N40"/>
    <mergeCell ref="C51:F51"/>
    <mergeCell ref="G51:N51"/>
    <mergeCell ref="R13:AA20"/>
    <mergeCell ref="AE47:AK47"/>
    <mergeCell ref="C48:F48"/>
    <mergeCell ref="G47:N47"/>
    <mergeCell ref="S47:U48"/>
    <mergeCell ref="G48:N48"/>
    <mergeCell ref="AE46:AK46"/>
    <mergeCell ref="S46:U46"/>
    <mergeCell ref="Z47:AA48"/>
    <mergeCell ref="AE48:AK48"/>
    <mergeCell ref="AE41:AK41"/>
    <mergeCell ref="O39:S39"/>
    <mergeCell ref="T39:AA39"/>
    <mergeCell ref="AE44:AK44"/>
    <mergeCell ref="O41:S41"/>
    <mergeCell ref="T41:AA41"/>
    <mergeCell ref="O40:S40"/>
    <mergeCell ref="S49:U51"/>
    <mergeCell ref="V49:V51"/>
    <mergeCell ref="W49:Y51"/>
    <mergeCell ref="T42:AA42"/>
    <mergeCell ref="T40:AA40"/>
    <mergeCell ref="O42:S42"/>
    <mergeCell ref="C45:F46"/>
    <mergeCell ref="S45:AA45"/>
    <mergeCell ref="G46:M46"/>
    <mergeCell ref="G45:H45"/>
    <mergeCell ref="O45:R45"/>
    <mergeCell ref="O46:R51"/>
    <mergeCell ref="G49:N49"/>
    <mergeCell ref="C49:F49"/>
    <mergeCell ref="Z49:AA51"/>
    <mergeCell ref="C47:F47"/>
    <mergeCell ref="W46:Y46"/>
    <mergeCell ref="Z46:AA46"/>
    <mergeCell ref="V47:V48"/>
    <mergeCell ref="W47:Y48"/>
    <mergeCell ref="C50:F50"/>
    <mergeCell ref="G50:N50"/>
    <mergeCell ref="AE56:AK56"/>
    <mergeCell ref="AE49:AK49"/>
    <mergeCell ref="AE50:AK50"/>
    <mergeCell ref="AE52:AK52"/>
    <mergeCell ref="AE51:AK51"/>
    <mergeCell ref="AE55:AK55"/>
    <mergeCell ref="AE53:AK53"/>
    <mergeCell ref="G3:P3"/>
    <mergeCell ref="G4:P4"/>
    <mergeCell ref="G5:P5"/>
    <mergeCell ref="C7:AA7"/>
    <mergeCell ref="C8:E8"/>
    <mergeCell ref="S8:T8"/>
    <mergeCell ref="U8:V8"/>
    <mergeCell ref="W8:AA8"/>
    <mergeCell ref="F8:P8"/>
    <mergeCell ref="AF8:AL8"/>
    <mergeCell ref="AE38:AK38"/>
    <mergeCell ref="C38:F38"/>
    <mergeCell ref="C9:E10"/>
    <mergeCell ref="F9:AA10"/>
    <mergeCell ref="Q8:R8"/>
    <mergeCell ref="C37:N37"/>
    <mergeCell ref="AF9:AL9"/>
    <mergeCell ref="O37:AA37"/>
    <mergeCell ref="R12:AA12"/>
    <mergeCell ref="G38:N38"/>
    <mergeCell ref="O38:S38"/>
    <mergeCell ref="T38:AA38"/>
    <mergeCell ref="R21:AA21"/>
  </mergeCells>
  <phoneticPr fontId="0" type="noConversion"/>
  <pageMargins left="0.45" right="0.49" top="1.02" bottom="0.39" header="0.31496062992125984" footer="0.31496062992125984"/>
  <pageSetup paperSize="9" scale="80" orientation="portrait" r:id="rId30"/>
  <headerFooter alignWithMargins="0"/>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9"/>
  <dimension ref="A1:AL84"/>
  <sheetViews>
    <sheetView showGridLines="0" topLeftCell="E19" workbookViewId="0">
      <selection activeCell="AD22" sqref="AD22"/>
    </sheetView>
  </sheetViews>
  <sheetFormatPr baseColWidth="10" defaultColWidth="11.42578125" defaultRowHeight="12.75" x14ac:dyDescent="0.2"/>
  <cols>
    <col min="1" max="2" width="1.140625" customWidth="1"/>
    <col min="3" max="3" width="4.28515625" customWidth="1"/>
    <col min="4" max="4" width="6.140625" customWidth="1"/>
    <col min="5" max="5" width="4.28515625" customWidth="1"/>
    <col min="6" max="17" width="6.7109375" customWidth="1"/>
    <col min="18"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51</v>
      </c>
      <c r="G8" s="989"/>
      <c r="H8" s="989"/>
      <c r="I8" s="989"/>
      <c r="J8" s="989"/>
      <c r="K8" s="989"/>
      <c r="L8" s="989"/>
      <c r="M8" s="989"/>
      <c r="N8" s="989"/>
      <c r="O8" s="989"/>
      <c r="P8" s="989"/>
      <c r="Q8" s="818" t="s">
        <v>82</v>
      </c>
      <c r="R8" s="818"/>
      <c r="S8" s="990"/>
      <c r="T8" s="990"/>
      <c r="U8" s="818" t="s">
        <v>83</v>
      </c>
      <c r="V8" s="818"/>
      <c r="W8" s="779" t="s">
        <v>84</v>
      </c>
      <c r="X8" s="780"/>
      <c r="Y8" s="780"/>
      <c r="Z8" s="780"/>
      <c r="AA8" s="781"/>
      <c r="AB8" s="5"/>
      <c r="AE8" s="18"/>
      <c r="AF8" s="966"/>
      <c r="AG8" s="966"/>
      <c r="AH8" s="966"/>
      <c r="AI8" s="966"/>
      <c r="AJ8" s="966"/>
      <c r="AK8" s="966"/>
      <c r="AL8" s="966"/>
    </row>
    <row r="9" spans="2:38" ht="22.5" customHeight="1" x14ac:dyDescent="0.2">
      <c r="B9" s="4"/>
      <c r="C9" s="827" t="s">
        <v>2</v>
      </c>
      <c r="D9" s="828"/>
      <c r="E9" s="828"/>
      <c r="F9" s="789" t="s">
        <v>391</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ht="29.25" customHeight="1"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4.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12.75" customHeight="1" thickBot="1" x14ac:dyDescent="0.25">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7.25" customHeight="1" x14ac:dyDescent="0.2">
      <c r="B13" s="4"/>
      <c r="C13" s="6"/>
      <c r="D13" s="7"/>
      <c r="E13" s="7"/>
      <c r="F13" s="7"/>
      <c r="G13" s="7"/>
      <c r="H13" s="7"/>
      <c r="I13" s="7"/>
      <c r="J13" s="7"/>
      <c r="K13" s="7"/>
      <c r="L13" s="7"/>
      <c r="M13" s="7"/>
      <c r="N13" s="7"/>
      <c r="O13" s="7"/>
      <c r="P13" s="7"/>
      <c r="Q13" s="7"/>
      <c r="R13" s="960" t="s">
        <v>1271</v>
      </c>
      <c r="S13" s="961"/>
      <c r="T13" s="961"/>
      <c r="U13" s="961"/>
      <c r="V13" s="961"/>
      <c r="W13" s="961"/>
      <c r="X13" s="961"/>
      <c r="Y13" s="961"/>
      <c r="Z13" s="961"/>
      <c r="AA13" s="962"/>
      <c r="AB13" s="5"/>
      <c r="AE13" s="18"/>
      <c r="AF13" s="18"/>
      <c r="AG13" s="18"/>
      <c r="AH13" s="18"/>
      <c r="AI13" s="18"/>
      <c r="AJ13" s="18"/>
      <c r="AK13" s="18"/>
      <c r="AL13" s="18"/>
    </row>
    <row r="14" spans="2:38" ht="17.25"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7.25"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7.25"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7.25"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17.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7.25" customHeight="1" thickBot="1" x14ac:dyDescent="0.25">
      <c r="B21" s="4"/>
      <c r="C21" s="6"/>
      <c r="D21" s="7"/>
      <c r="E21" s="7"/>
      <c r="F21" s="7"/>
      <c r="G21" s="7"/>
      <c r="H21" s="7"/>
      <c r="I21" s="7"/>
      <c r="J21" s="7"/>
      <c r="K21" s="7"/>
      <c r="L21" s="7"/>
      <c r="M21" s="7"/>
      <c r="N21" s="7"/>
      <c r="O21" s="7"/>
      <c r="P21" s="7"/>
      <c r="Q21" s="7"/>
      <c r="R21" s="806" t="s">
        <v>80</v>
      </c>
      <c r="S21" s="807"/>
      <c r="T21" s="807"/>
      <c r="U21" s="807"/>
      <c r="V21" s="807"/>
      <c r="W21" s="807"/>
      <c r="X21" s="807"/>
      <c r="Y21" s="807"/>
      <c r="Z21" s="807"/>
      <c r="AA21" s="808"/>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t="s">
        <v>1244</v>
      </c>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7.25"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7.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7.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7.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9.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INDICADORES!H27</f>
        <v>580</v>
      </c>
      <c r="G31" s="569">
        <f>INDICADORES!K27</f>
        <v>646</v>
      </c>
      <c r="H31" s="569">
        <f>INDICADORES!N27</f>
        <v>928</v>
      </c>
      <c r="I31" s="569">
        <f>INDICADORES!T27</f>
        <v>675</v>
      </c>
      <c r="J31" s="569">
        <f>INDICADORES!W27</f>
        <v>680</v>
      </c>
      <c r="K31" s="569">
        <f>INDICADORES!Z27</f>
        <v>910</v>
      </c>
      <c r="L31" s="569">
        <f>INDICADORES!AF27</f>
        <v>1302</v>
      </c>
      <c r="M31" s="569">
        <f>INDICADORES!AI27</f>
        <v>1872</v>
      </c>
      <c r="N31" s="569">
        <f>INDICADORES!AL27</f>
        <v>1353</v>
      </c>
      <c r="O31" s="569">
        <f>INDICADORES!AR27</f>
        <v>700</v>
      </c>
      <c r="P31" s="569">
        <f>INDICADORES!AU27</f>
        <v>1023</v>
      </c>
      <c r="Q31" s="569">
        <f>INDICADORES!AX27</f>
        <v>0</v>
      </c>
      <c r="R31" s="568">
        <f>SUM(F31:Q31)</f>
        <v>10669</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INDICADORES!I27</f>
        <v>86</v>
      </c>
      <c r="G32" s="569">
        <f>INDICADORES!L27</f>
        <v>116</v>
      </c>
      <c r="H32" s="569">
        <f>INDICADORES!O27</f>
        <v>116</v>
      </c>
      <c r="I32" s="569">
        <f>INDICADORES!U27</f>
        <v>135</v>
      </c>
      <c r="J32" s="569">
        <f>INDICADORES!X27</f>
        <v>136</v>
      </c>
      <c r="K32" s="569">
        <f>INDICADORES!AA27</f>
        <v>175</v>
      </c>
      <c r="L32" s="569">
        <f>INDICADORES!AG27</f>
        <v>186</v>
      </c>
      <c r="M32" s="569">
        <f>INDICADORES!AJ27</f>
        <v>234</v>
      </c>
      <c r="N32" s="569">
        <f>INDICADORES!AM27</f>
        <v>246</v>
      </c>
      <c r="O32" s="569">
        <f>INDICADORES!AS27</f>
        <v>360</v>
      </c>
      <c r="P32" s="569">
        <f>INDICADORES!AV27</f>
        <v>248</v>
      </c>
      <c r="Q32" s="569">
        <f>INDICADORES!AY27</f>
        <v>0</v>
      </c>
      <c r="R32" s="568">
        <f>SUM(F32:Q32)</f>
        <v>2038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 t="shared" ref="F33:R33" si="0">F31/F32</f>
        <v>6.7441860465116283</v>
      </c>
      <c r="G33" s="67">
        <f t="shared" si="0"/>
        <v>5.568965517241379</v>
      </c>
      <c r="H33" s="67">
        <f t="shared" si="0"/>
        <v>8</v>
      </c>
      <c r="I33" s="67">
        <f t="shared" si="0"/>
        <v>5</v>
      </c>
      <c r="J33" s="67">
        <f t="shared" si="0"/>
        <v>5</v>
      </c>
      <c r="K33" s="67">
        <f t="shared" si="0"/>
        <v>5.2</v>
      </c>
      <c r="L33" s="67">
        <f t="shared" si="0"/>
        <v>7</v>
      </c>
      <c r="M33" s="67">
        <f t="shared" si="0"/>
        <v>8</v>
      </c>
      <c r="N33" s="67">
        <f t="shared" si="0"/>
        <v>5.5</v>
      </c>
      <c r="O33" s="67">
        <f t="shared" si="0"/>
        <v>1.9444444444444444</v>
      </c>
      <c r="P33" s="67">
        <f t="shared" si="0"/>
        <v>4.125</v>
      </c>
      <c r="Q33" s="67" t="e">
        <f t="shared" si="0"/>
        <v>#DIV/0!</v>
      </c>
      <c r="R33" s="67">
        <f t="shared" si="0"/>
        <v>5.2350343473994112</v>
      </c>
      <c r="U33" s="7"/>
      <c r="V33" s="7"/>
      <c r="W33" s="7"/>
      <c r="X33" s="7"/>
      <c r="Y33" s="7"/>
      <c r="Z33" s="7"/>
      <c r="AA33" s="8"/>
      <c r="AB33" s="5"/>
      <c r="AE33" s="18"/>
      <c r="AF33" s="18"/>
      <c r="AG33" s="18"/>
      <c r="AH33" s="18"/>
      <c r="AI33" s="18"/>
      <c r="AJ33" s="18"/>
      <c r="AK33" s="18"/>
      <c r="AL33" s="18"/>
    </row>
    <row r="34" spans="2:38" ht="20.25" customHeight="1" thickBot="1" x14ac:dyDescent="0.25">
      <c r="B34" s="4"/>
      <c r="C34" s="6"/>
      <c r="D34" s="48" t="s">
        <v>651</v>
      </c>
      <c r="E34" s="72"/>
      <c r="F34" s="246">
        <v>8</v>
      </c>
      <c r="G34" s="246">
        <v>8</v>
      </c>
      <c r="H34" s="246">
        <v>8</v>
      </c>
      <c r="I34" s="246">
        <v>8.1</v>
      </c>
      <c r="J34" s="246">
        <v>2</v>
      </c>
      <c r="K34" s="246">
        <v>3</v>
      </c>
      <c r="L34" s="246">
        <v>5</v>
      </c>
      <c r="M34" s="246">
        <v>5</v>
      </c>
      <c r="N34" s="246">
        <v>5</v>
      </c>
      <c r="O34" s="246">
        <v>5.6</v>
      </c>
      <c r="P34" s="246">
        <v>6.2</v>
      </c>
      <c r="Q34" s="246">
        <v>5</v>
      </c>
      <c r="R34" s="244"/>
      <c r="U34" s="7"/>
      <c r="V34" s="7"/>
      <c r="W34" s="7"/>
      <c r="X34" s="7"/>
      <c r="Y34" s="7"/>
      <c r="Z34" s="7"/>
      <c r="AA34" s="8"/>
      <c r="AB34" s="5"/>
      <c r="AE34" s="18"/>
      <c r="AF34" s="18"/>
      <c r="AG34" s="18"/>
      <c r="AH34" s="18"/>
      <c r="AI34" s="18"/>
      <c r="AJ34" s="18"/>
      <c r="AK34" s="18"/>
      <c r="AL34" s="18"/>
    </row>
    <row r="35" spans="2:38" ht="14.25" customHeight="1" thickBot="1" x14ac:dyDescent="0.25">
      <c r="B35" s="4"/>
      <c r="C35" s="6"/>
      <c r="D35" s="809" t="s">
        <v>254</v>
      </c>
      <c r="E35" s="810"/>
      <c r="F35" s="252">
        <v>8</v>
      </c>
      <c r="G35" s="252">
        <v>8</v>
      </c>
      <c r="H35" s="252">
        <v>8</v>
      </c>
      <c r="I35" s="252">
        <v>8</v>
      </c>
      <c r="J35" s="252">
        <v>8</v>
      </c>
      <c r="K35" s="252">
        <v>8</v>
      </c>
      <c r="L35" s="252">
        <v>8</v>
      </c>
      <c r="M35" s="252">
        <v>8</v>
      </c>
      <c r="N35" s="252">
        <v>8</v>
      </c>
      <c r="O35" s="252">
        <v>8</v>
      </c>
      <c r="P35" s="252">
        <v>8</v>
      </c>
      <c r="Q35" s="252">
        <v>8</v>
      </c>
      <c r="R35" s="244">
        <v>8</v>
      </c>
      <c r="U35" s="7"/>
      <c r="V35" s="7"/>
      <c r="W35" s="7"/>
      <c r="X35" s="7"/>
      <c r="Y35" s="7"/>
      <c r="Z35" s="7"/>
      <c r="AA35" s="8"/>
      <c r="AB35" s="5"/>
      <c r="AE35" s="18"/>
      <c r="AF35" s="18"/>
      <c r="AG35" s="18"/>
      <c r="AH35" s="18"/>
      <c r="AI35" s="18"/>
      <c r="AJ35" s="18"/>
      <c r="AK35" s="18"/>
      <c r="AL35" s="18"/>
    </row>
    <row r="36" spans="2:38" ht="6.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D37" s="18"/>
      <c r="AE37" s="18"/>
      <c r="AF37" s="18"/>
      <c r="AG37" s="18"/>
      <c r="AH37" s="18"/>
      <c r="AI37" s="18"/>
      <c r="AJ37" s="18"/>
      <c r="AK37" s="18"/>
    </row>
    <row r="38" spans="2:38" ht="27" customHeight="1" thickBot="1" x14ac:dyDescent="0.25">
      <c r="B38" s="4"/>
      <c r="C38" s="817" t="s">
        <v>16</v>
      </c>
      <c r="D38" s="818"/>
      <c r="E38" s="818"/>
      <c r="F38" s="818"/>
      <c r="G38" s="861" t="s">
        <v>52</v>
      </c>
      <c r="H38" s="861"/>
      <c r="I38" s="861"/>
      <c r="J38" s="861"/>
      <c r="K38" s="861"/>
      <c r="L38" s="861"/>
      <c r="M38" s="861"/>
      <c r="N38" s="861"/>
      <c r="O38" s="822" t="s">
        <v>17</v>
      </c>
      <c r="P38" s="823"/>
      <c r="Q38" s="823"/>
      <c r="R38" s="823"/>
      <c r="S38" s="823"/>
      <c r="T38" s="950"/>
      <c r="U38" s="951"/>
      <c r="V38" s="951"/>
      <c r="W38" s="951"/>
      <c r="X38" s="951"/>
      <c r="Y38" s="951"/>
      <c r="Z38" s="951"/>
      <c r="AA38" s="952"/>
      <c r="AB38" s="29"/>
      <c r="AD38" s="9"/>
      <c r="AE38" s="877"/>
      <c r="AF38" s="877"/>
      <c r="AG38" s="877"/>
      <c r="AH38" s="877"/>
      <c r="AI38" s="877"/>
      <c r="AJ38" s="877"/>
      <c r="AK38" s="877"/>
    </row>
    <row r="39" spans="2:38" ht="27.75" customHeight="1" x14ac:dyDescent="0.2">
      <c r="B39" s="4"/>
      <c r="C39" s="827" t="s">
        <v>18</v>
      </c>
      <c r="D39" s="828"/>
      <c r="E39" s="828"/>
      <c r="F39" s="828"/>
      <c r="G39" s="861" t="s">
        <v>53</v>
      </c>
      <c r="H39" s="861"/>
      <c r="I39" s="861"/>
      <c r="J39" s="861"/>
      <c r="K39" s="861"/>
      <c r="L39" s="861"/>
      <c r="M39" s="861"/>
      <c r="N39" s="861"/>
      <c r="O39" s="827" t="s">
        <v>19</v>
      </c>
      <c r="P39" s="828"/>
      <c r="Q39" s="828"/>
      <c r="R39" s="828"/>
      <c r="S39" s="828"/>
      <c r="T39" s="950"/>
      <c r="U39" s="951"/>
      <c r="V39" s="951"/>
      <c r="W39" s="951"/>
      <c r="X39" s="951"/>
      <c r="Y39" s="951"/>
      <c r="Z39" s="951"/>
      <c r="AA39" s="952"/>
      <c r="AB39" s="29"/>
      <c r="AD39" s="9"/>
      <c r="AE39" s="877"/>
      <c r="AF39" s="877"/>
      <c r="AG39" s="877"/>
      <c r="AH39" s="877"/>
      <c r="AI39" s="877"/>
      <c r="AJ39" s="877"/>
      <c r="AK39" s="877"/>
    </row>
    <row r="40" spans="2:38" ht="24"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948" t="s">
        <v>22</v>
      </c>
      <c r="U40" s="948"/>
      <c r="V40" s="948"/>
      <c r="W40" s="948"/>
      <c r="X40" s="948"/>
      <c r="Y40" s="948"/>
      <c r="Z40" s="948"/>
      <c r="AA40" s="949"/>
      <c r="AB40" s="29"/>
      <c r="AD40" s="9"/>
      <c r="AE40" s="19"/>
      <c r="AF40" s="19"/>
      <c r="AG40" s="19"/>
      <c r="AH40" s="19"/>
      <c r="AI40" s="19"/>
      <c r="AJ40" s="19"/>
      <c r="AK40" s="19"/>
    </row>
    <row r="41" spans="2:38" ht="18.75"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948" t="s">
        <v>25</v>
      </c>
      <c r="U41" s="948"/>
      <c r="V41" s="948"/>
      <c r="W41" s="948"/>
      <c r="X41" s="948"/>
      <c r="Y41" s="948"/>
      <c r="Z41" s="948"/>
      <c r="AA41" s="949"/>
      <c r="AB41" s="29"/>
      <c r="AD41" s="9"/>
      <c r="AE41" s="792"/>
      <c r="AF41" s="792"/>
      <c r="AG41" s="792"/>
      <c r="AH41" s="792"/>
      <c r="AI41" s="792"/>
      <c r="AJ41" s="792"/>
      <c r="AK41" s="792"/>
    </row>
    <row r="42" spans="2:38" ht="21.75" customHeight="1" x14ac:dyDescent="0.2">
      <c r="B42" s="4"/>
      <c r="C42" s="827" t="s">
        <v>23</v>
      </c>
      <c r="D42" s="828"/>
      <c r="E42" s="828"/>
      <c r="F42" s="828"/>
      <c r="G42" s="942">
        <v>1</v>
      </c>
      <c r="H42" s="942"/>
      <c r="I42" s="942"/>
      <c r="J42" s="942"/>
      <c r="K42" s="942"/>
      <c r="L42" s="942"/>
      <c r="M42" s="942"/>
      <c r="N42" s="874"/>
      <c r="O42" s="827" t="s">
        <v>26</v>
      </c>
      <c r="P42" s="828"/>
      <c r="Q42" s="828"/>
      <c r="R42" s="828"/>
      <c r="S42" s="828"/>
      <c r="T42" s="948"/>
      <c r="U42" s="948"/>
      <c r="V42" s="948"/>
      <c r="W42" s="948"/>
      <c r="X42" s="948"/>
      <c r="Y42" s="948"/>
      <c r="Z42" s="948"/>
      <c r="AA42" s="949"/>
      <c r="AB42" s="29"/>
      <c r="AD42" s="9"/>
      <c r="AE42" s="792"/>
      <c r="AF42" s="792"/>
      <c r="AG42" s="792"/>
      <c r="AH42" s="792"/>
      <c r="AI42" s="792"/>
      <c r="AJ42" s="792"/>
      <c r="AK42" s="792"/>
    </row>
    <row r="43" spans="2:38"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4"/>
      <c r="AB43" s="29"/>
      <c r="AD43" s="9"/>
      <c r="AE43" s="20"/>
      <c r="AF43" s="20"/>
      <c r="AG43" s="20"/>
      <c r="AH43" s="20"/>
      <c r="AI43" s="20"/>
      <c r="AJ43" s="20"/>
      <c r="AK43" s="20"/>
    </row>
    <row r="44" spans="2:38"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30"/>
      <c r="AB44" s="29"/>
      <c r="AD44" s="9"/>
      <c r="AE44" s="792"/>
      <c r="AF44" s="792"/>
      <c r="AG44" s="792"/>
      <c r="AH44" s="792"/>
      <c r="AI44" s="792"/>
      <c r="AJ44" s="792"/>
      <c r="AK44" s="792"/>
    </row>
    <row r="45" spans="2:38" ht="27.75" customHeight="1" x14ac:dyDescent="0.2">
      <c r="B45" s="4"/>
      <c r="C45" s="785" t="s">
        <v>92</v>
      </c>
      <c r="D45" s="786"/>
      <c r="E45" s="786"/>
      <c r="F45" s="787"/>
      <c r="G45" s="940" t="s">
        <v>93</v>
      </c>
      <c r="H45" s="941"/>
      <c r="I45" s="42" t="s">
        <v>94</v>
      </c>
      <c r="J45" s="31" t="s">
        <v>95</v>
      </c>
      <c r="K45" s="30"/>
      <c r="L45" s="31" t="s">
        <v>96</v>
      </c>
      <c r="M45" s="32"/>
      <c r="N45" s="156"/>
      <c r="O45" s="851" t="s">
        <v>97</v>
      </c>
      <c r="P45" s="852"/>
      <c r="Q45" s="852"/>
      <c r="R45" s="852"/>
      <c r="S45" s="853" t="s">
        <v>98</v>
      </c>
      <c r="T45" s="854"/>
      <c r="U45" s="854"/>
      <c r="V45" s="854"/>
      <c r="W45" s="854"/>
      <c r="X45" s="854"/>
      <c r="Y45" s="854"/>
      <c r="Z45" s="854"/>
      <c r="AA45" s="855"/>
      <c r="AB45" s="29"/>
      <c r="AD45" s="9"/>
      <c r="AE45" s="20"/>
      <c r="AF45" s="20"/>
      <c r="AG45" s="20"/>
      <c r="AH45" s="20"/>
      <c r="AI45" s="20"/>
      <c r="AJ45" s="20"/>
      <c r="AK45" s="20"/>
    </row>
    <row r="46" spans="2:38" ht="20.2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3"/>
      <c r="AA46" s="864"/>
      <c r="AB46" s="29"/>
      <c r="AD46" s="9"/>
      <c r="AE46" s="792"/>
      <c r="AF46" s="792"/>
      <c r="AG46" s="792"/>
      <c r="AH46" s="792"/>
      <c r="AI46" s="792"/>
      <c r="AJ46" s="792"/>
      <c r="AK46" s="792"/>
    </row>
    <row r="47" spans="2:38" ht="37.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70"/>
      <c r="AA47" s="871"/>
      <c r="AB47" s="29"/>
      <c r="AD47" s="9"/>
      <c r="AE47" s="792"/>
      <c r="AF47" s="792"/>
      <c r="AG47" s="792"/>
      <c r="AH47" s="792"/>
      <c r="AI47" s="792"/>
      <c r="AJ47" s="792"/>
      <c r="AK47" s="792"/>
    </row>
    <row r="48" spans="2:38" ht="19.5" customHeight="1" x14ac:dyDescent="0.2">
      <c r="B48" s="4"/>
      <c r="C48" s="829" t="s">
        <v>28</v>
      </c>
      <c r="D48" s="830"/>
      <c r="E48" s="830"/>
      <c r="F48" s="830"/>
      <c r="G48" s="939" t="s">
        <v>109</v>
      </c>
      <c r="H48" s="939"/>
      <c r="I48" s="939"/>
      <c r="J48" s="939"/>
      <c r="K48" s="939"/>
      <c r="L48" s="939"/>
      <c r="M48" s="939"/>
      <c r="N48" s="835"/>
      <c r="O48" s="829"/>
      <c r="P48" s="830"/>
      <c r="Q48" s="830"/>
      <c r="R48" s="830"/>
      <c r="S48" s="862"/>
      <c r="T48" s="862"/>
      <c r="U48" s="862"/>
      <c r="V48" s="869"/>
      <c r="W48" s="862"/>
      <c r="X48" s="862"/>
      <c r="Y48" s="862"/>
      <c r="Z48" s="872"/>
      <c r="AA48" s="873"/>
      <c r="AB48" s="29"/>
      <c r="AD48" s="9"/>
      <c r="AE48" s="792"/>
      <c r="AF48" s="792"/>
      <c r="AG48" s="792"/>
      <c r="AH48" s="792"/>
      <c r="AI48" s="792"/>
      <c r="AJ48" s="792"/>
      <c r="AK48" s="792"/>
    </row>
    <row r="49" spans="1:38" ht="18.75" customHeight="1" x14ac:dyDescent="0.2">
      <c r="B49" s="4"/>
      <c r="C49" s="829" t="s">
        <v>27</v>
      </c>
      <c r="D49" s="830"/>
      <c r="E49" s="830"/>
      <c r="F49" s="830"/>
      <c r="G49" s="937" t="s">
        <v>1119</v>
      </c>
      <c r="H49" s="938"/>
      <c r="I49" s="938"/>
      <c r="J49" s="938"/>
      <c r="K49" s="938"/>
      <c r="L49" s="938"/>
      <c r="M49" s="938"/>
      <c r="N49" s="856"/>
      <c r="O49" s="829"/>
      <c r="P49" s="830"/>
      <c r="Q49" s="830"/>
      <c r="R49" s="830"/>
      <c r="S49" s="862" t="s">
        <v>105</v>
      </c>
      <c r="T49" s="862"/>
      <c r="U49" s="862"/>
      <c r="V49" s="869" t="s">
        <v>94</v>
      </c>
      <c r="W49" s="697" t="s">
        <v>553</v>
      </c>
      <c r="X49" s="697"/>
      <c r="Y49" s="697"/>
      <c r="Z49" s="685" t="s">
        <v>94</v>
      </c>
      <c r="AA49" s="686"/>
      <c r="AB49" s="29"/>
      <c r="AD49" s="9"/>
      <c r="AE49" s="792"/>
      <c r="AF49" s="792"/>
      <c r="AG49" s="792"/>
      <c r="AH49" s="792"/>
      <c r="AI49" s="792"/>
      <c r="AJ49" s="792"/>
      <c r="AK49" s="792"/>
    </row>
    <row r="50" spans="1:38" ht="14.2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85"/>
      <c r="AA50" s="686"/>
      <c r="AB50" s="29"/>
      <c r="AD50" s="9"/>
      <c r="AE50" s="792"/>
      <c r="AF50" s="792"/>
      <c r="AG50" s="792"/>
      <c r="AH50" s="792"/>
      <c r="AI50" s="792"/>
      <c r="AJ50" s="792"/>
      <c r="AK50" s="792"/>
    </row>
    <row r="51" spans="1:38" ht="21.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704"/>
      <c r="AB51" s="29"/>
      <c r="AD51" s="9"/>
      <c r="AE51" s="792"/>
      <c r="AF51" s="792"/>
      <c r="AG51" s="792"/>
      <c r="AH51" s="792"/>
      <c r="AI51" s="792"/>
      <c r="AJ51" s="792"/>
      <c r="AK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35"/>
      <c r="AB52" s="36"/>
      <c r="AD52" s="9"/>
      <c r="AE52" s="877"/>
      <c r="AF52" s="877"/>
      <c r="AG52" s="877"/>
      <c r="AH52" s="877"/>
      <c r="AI52" s="877"/>
      <c r="AJ52" s="877"/>
      <c r="AK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7"/>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A55" s="16"/>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A56" s="16"/>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A57" s="16"/>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JDB/lI/ytdYjMApXdGDolvlhZGM7JaPKFewWeHSnt+PJkhTaw+nORE9wBYAfPYu8YVzTNg3SwSQN/+czzT12yQ==" saltValue="Oq1halKV8ADyOkatlaWURQ==" spinCount="100000" sheet="1" objects="1" scenarios="1"/>
  <customSheetViews>
    <customSheetView guid="{9C949C4D-EB11-4549-99F8-6A6E19FEDD35}" showGridLines="0" topLeftCell="E19">
      <selection activeCell="AD22" sqref="AD22"/>
      <pageMargins left="0.41" right="0.51" top="1.01" bottom="0.41" header="0.31496062992125984" footer="0.31496062992125984"/>
      <pageSetup paperSize="9" scale="80" orientation="portrait" r:id="rId1"/>
      <headerFooter alignWithMargins="0"/>
    </customSheetView>
    <customSheetView guid="{B4BD0B13-0F90-4B98-B77F-542E51A48189}" showGridLines="0" topLeftCell="E1">
      <selection activeCell="AD22" sqref="AD22"/>
      <pageMargins left="0.41" right="0.51" top="1.01" bottom="0.41" header="0.31496062992125984" footer="0.31496062992125984"/>
      <pageSetup paperSize="9" scale="80" orientation="portrait" r:id="rId2"/>
      <headerFooter alignWithMargins="0"/>
    </customSheetView>
    <customSheetView guid="{1132D6BB-BD35-469F-BF41-A86B335BD97B}" showGridLines="0" topLeftCell="E1">
      <selection activeCell="AD22" sqref="AD22"/>
      <pageMargins left="0.41" right="0.51" top="1.01" bottom="0.41" header="0.31496062992125984" footer="0.31496062992125984"/>
      <pageSetup paperSize="9" scale="80" orientation="portrait" r:id="rId3"/>
      <headerFooter alignWithMargins="0"/>
    </customSheetView>
    <customSheetView guid="{A5C6589E-C55F-4BEC-9ECE-919FCABF52F8}" showGridLines="0" topLeftCell="E1">
      <selection activeCell="AD22" sqref="AD22"/>
      <pageMargins left="0.41" right="0.51" top="1.01" bottom="0.41" header="0.31496062992125984" footer="0.31496062992125984"/>
      <pageSetup paperSize="9" scale="80" orientation="portrait" r:id="rId4"/>
      <headerFooter alignWithMargins="0"/>
    </customSheetView>
    <customSheetView guid="{01A85145-F11B-4D07-813B-8A8758CDD710}" showGridLines="0">
      <selection activeCell="R22" sqref="R22:AA28"/>
      <pageMargins left="0.41" right="0.51" top="1.01" bottom="0.41" header="0.31496062992125984" footer="0.31496062992125984"/>
      <pageSetup paperSize="9" scale="80" orientation="portrait" r:id="rId5"/>
      <headerFooter alignWithMargins="0"/>
    </customSheetView>
    <customSheetView guid="{4F27A6F2-707D-47B2-BF4A-F027B75A33FC}" showGridLines="0" topLeftCell="A10">
      <selection activeCell="R22" sqref="R22:AA28"/>
      <pageMargins left="0.41" right="0.51" top="1.01" bottom="0.41" header="0.31496062992125984" footer="0.31496062992125984"/>
      <pageSetup paperSize="9" scale="80" orientation="portrait" r:id="rId6"/>
      <headerFooter alignWithMargins="0"/>
    </customSheetView>
    <customSheetView guid="{F4F98609-4C61-4A0E-851B-59BEC64AAB9F}" showGridLines="0" topLeftCell="A10">
      <selection activeCell="R22" sqref="R22:AA28"/>
      <pageMargins left="0.41" right="0.51" top="1.01" bottom="0.41" header="0.31496062992125984" footer="0.31496062992125984"/>
      <pageSetup paperSize="9" scale="80" orientation="portrait" r:id="rId7"/>
      <headerFooter alignWithMargins="0"/>
    </customSheetView>
    <customSheetView guid="{8381FC96-6810-4EAA-ACD8-B607E0FD2281}" showGridLines="0">
      <selection activeCell="R22" sqref="R22:AA28"/>
      <pageMargins left="0.41" right="0.51" top="1.01" bottom="0.41" header="0.31496062992125984" footer="0.31496062992125984"/>
      <pageSetup paperSize="9" scale="80" orientation="portrait" r:id="rId8"/>
      <headerFooter alignWithMargins="0"/>
    </customSheetView>
    <customSheetView guid="{7315456F-420E-439E-9602-F32EDF9D3E94}" showGridLines="0">
      <selection activeCell="R22" sqref="R22:AA28"/>
      <pageMargins left="0.41" right="0.51" top="1.01" bottom="0.41" header="0.31496062992125984" footer="0.31496062992125984"/>
      <pageSetup paperSize="9" scale="80" orientation="portrait" r:id="rId9"/>
      <headerFooter alignWithMargins="0"/>
    </customSheetView>
    <customSheetView guid="{216CB5F9-6788-4A70-880A-08553118F167}" showGridLines="0" topLeftCell="A7">
      <selection activeCell="R12" sqref="R12:AA28"/>
      <pageMargins left="0.41" right="0.51" top="1.01" bottom="0.41" header="0.31496062992125984" footer="0.31496062992125984"/>
      <pageSetup paperSize="9" scale="80" orientation="portrait" r:id="rId10"/>
      <headerFooter alignWithMargins="0"/>
    </customSheetView>
    <customSheetView guid="{B0451CD7-59C4-4E11-B7C2-BC13CF4127A6}" showGridLines="0" topLeftCell="A7">
      <selection activeCell="R12" sqref="R12:AA28"/>
      <pageMargins left="0.41" right="0.51" top="1.01" bottom="0.41" header="0.31496062992125984" footer="0.31496062992125984"/>
      <pageSetup paperSize="9" scale="80" orientation="portrait" r:id="rId11"/>
      <headerFooter alignWithMargins="0"/>
    </customSheetView>
    <customSheetView guid="{7A5BCE0F-1F1B-4E52-9652-01329CBCC77F}" showGridLines="0" topLeftCell="A7">
      <selection activeCell="R12" sqref="R12:AA28"/>
      <pageMargins left="0.41" right="0.51" top="1.01" bottom="0.41" header="0.31496062992125984" footer="0.31496062992125984"/>
      <pageSetup paperSize="9" scale="80" orientation="portrait" r:id="rId12"/>
      <headerFooter alignWithMargins="0"/>
    </customSheetView>
    <customSheetView guid="{62DF5315-3D99-4C8E-BAEC-100B3280B10D}" showGridLines="0" topLeftCell="A7">
      <selection activeCell="R12" sqref="R12:AA28"/>
      <pageMargins left="0.41" right="0.51" top="1.01" bottom="0.41" header="0.31496062992125984" footer="0.31496062992125984"/>
      <pageSetup paperSize="9" scale="80" orientation="portrait" r:id="rId13"/>
      <headerFooter alignWithMargins="0"/>
    </customSheetView>
    <customSheetView guid="{CAC1BF5B-64DA-4E65-B9F3-F58AF1593EA5}" showGridLines="0" topLeftCell="A7">
      <selection activeCell="R12" sqref="R12:AA28"/>
      <pageMargins left="0.41" right="0.51" top="1.01" bottom="0.41" header="0.31496062992125984" footer="0.31496062992125984"/>
      <pageSetup paperSize="9" scale="80" orientation="portrait" r:id="rId14"/>
      <headerFooter alignWithMargins="0"/>
    </customSheetView>
    <customSheetView guid="{E4188361-4B87-4969-89CB-DD6AB944FA81}" showGridLines="0" topLeftCell="A7">
      <selection activeCell="R12" sqref="R12:AA28"/>
      <pageMargins left="0.41" right="0.51" top="1.01" bottom="0.41" header="0.31496062992125984" footer="0.31496062992125984"/>
      <pageSetup paperSize="9" scale="80" orientation="portrait" r:id="rId15"/>
      <headerFooter alignWithMargins="0"/>
    </customSheetView>
    <customSheetView guid="{0001DF65-3B0F-497C-ACF5-D49EC607FD88}" showGridLines="0" topLeftCell="A7">
      <selection activeCell="R12" sqref="R12:AA28"/>
      <pageMargins left="0.41" right="0.51" top="1.01" bottom="0.41" header="0.31496062992125984" footer="0.31496062992125984"/>
      <pageSetup paperSize="9" scale="80" orientation="portrait" r:id="rId16"/>
      <headerFooter alignWithMargins="0"/>
    </customSheetView>
    <customSheetView guid="{39DA2FDD-4E3D-481D-A336-9D29DBC11B08}" showGridLines="0" topLeftCell="A28">
      <selection activeCell="F9" sqref="F9:AA10"/>
      <pageMargins left="0.41" right="0.51" top="1.01" bottom="0.41" header="0.31496062992125984" footer="0.31496062992125984"/>
      <pageSetup paperSize="9" scale="80" orientation="portrait" r:id="rId17"/>
      <headerFooter alignWithMargins="0"/>
    </customSheetView>
    <customSheetView guid="{95329FFD-9B66-4A76-A861-4EF913CB9438}" showGridLines="0" topLeftCell="A28">
      <selection activeCell="F9" sqref="F9:AA10"/>
      <pageMargins left="0.41" right="0.51" top="1.01" bottom="0.41" header="0.31496062992125984" footer="0.31496062992125984"/>
      <pageSetup paperSize="9" scale="80" orientation="portrait" r:id="rId18"/>
      <headerFooter alignWithMargins="0"/>
    </customSheetView>
    <customSheetView guid="{F7DB7EE5-42A9-41B9-A823-ADC3C22C28DE}" showGridLines="0" topLeftCell="A28">
      <selection activeCell="F9" sqref="F9:AA10"/>
      <pageMargins left="0.41" right="0.51" top="1.01" bottom="0.41" header="0.31496062992125984" footer="0.31496062992125984"/>
      <pageSetup paperSize="9" scale="80" orientation="portrait" r:id="rId19"/>
      <headerFooter alignWithMargins="0"/>
    </customSheetView>
    <customSheetView guid="{187695E8-F439-4E8B-9390-62D53A41785B}" showGridLines="0" topLeftCell="A28">
      <selection activeCell="F9" sqref="F9:AA10"/>
      <pageMargins left="0.41" right="0.51" top="1.01" bottom="0.41" header="0.31496062992125984" footer="0.31496062992125984"/>
      <pageSetup paperSize="9" scale="80" orientation="portrait" r:id="rId20"/>
      <headerFooter alignWithMargins="0"/>
    </customSheetView>
    <customSheetView guid="{C3D58349-1F04-4F6C-B93C-BB0D41DB41D6}" showGridLines="0" topLeftCell="A28">
      <selection activeCell="F9" sqref="F9:AA10"/>
      <pageMargins left="0.41" right="0.51" top="1.01" bottom="0.41" header="0.31496062992125984" footer="0.31496062992125984"/>
      <pageSetup paperSize="9" scale="80" orientation="portrait" r:id="rId21"/>
      <headerFooter alignWithMargins="0"/>
    </customSheetView>
    <customSheetView guid="{71206789-1A95-4243-B1E4-204F0D4BB0C1}" showGridLines="0">
      <selection activeCell="R22" sqref="R22:AA28"/>
      <pageMargins left="0.41" right="0.51" top="1.01" bottom="0.41" header="0.31496062992125984" footer="0.31496062992125984"/>
      <pageSetup paperSize="9" scale="80" orientation="portrait" r:id="rId22"/>
      <headerFooter alignWithMargins="0"/>
    </customSheetView>
    <customSheetView guid="{DAB8803B-91D8-4FA1-8E83-BA8E4F51ECEF}" showGridLines="0" topLeftCell="A22">
      <selection activeCell="R22" sqref="R22:AA28"/>
      <pageMargins left="0.41" right="0.51" top="1.01" bottom="0.41" header="0.31496062992125984" footer="0.31496062992125984"/>
      <pageSetup paperSize="9" scale="80" orientation="portrait" r:id="rId23"/>
      <headerFooter alignWithMargins="0"/>
    </customSheetView>
    <customSheetView guid="{4B06A440-0745-43CE-8047-97DB98249CF6}" showGridLines="0" topLeftCell="A10">
      <selection activeCell="R22" sqref="R22:AA28"/>
      <pageMargins left="0.41" right="0.51" top="1.01" bottom="0.41" header="0.31496062992125984" footer="0.31496062992125984"/>
      <pageSetup paperSize="9" scale="80" orientation="portrait" r:id="rId24"/>
      <headerFooter alignWithMargins="0"/>
    </customSheetView>
    <customSheetView guid="{201C1097-0C3C-4AFA-814C-99E885BB3BA9}" showGridLines="0" topLeftCell="A25">
      <selection activeCell="R22" sqref="R22:AA28"/>
      <pageMargins left="0.41" right="0.51" top="1.01" bottom="0.41" header="0.31496062992125984" footer="0.31496062992125984"/>
      <pageSetup paperSize="9" scale="80" orientation="portrait" r:id="rId25"/>
      <headerFooter alignWithMargins="0"/>
    </customSheetView>
    <customSheetView guid="{44F0F931-FF8F-4146-9628-099A7B02EE59}" showGridLines="0">
      <selection activeCell="R22" sqref="R22:AA28"/>
      <pageMargins left="0.41" right="0.51" top="1.01" bottom="0.41" header="0.31496062992125984" footer="0.31496062992125984"/>
      <pageSetup paperSize="9" scale="80" orientation="portrait" r:id="rId26"/>
      <headerFooter alignWithMargins="0"/>
    </customSheetView>
    <customSheetView guid="{DE4F901A-4159-44A8-9F61-37E29931259E}" showGridLines="0">
      <selection activeCell="R22" sqref="R22:AA28"/>
      <pageMargins left="0.41" right="0.51" top="1.01" bottom="0.41" header="0.31496062992125984" footer="0.31496062992125984"/>
      <pageSetup paperSize="9" scale="80" orientation="portrait" r:id="rId27"/>
      <headerFooter alignWithMargins="0"/>
    </customSheetView>
    <customSheetView guid="{11E60353-53A2-40FD-8DD1-6654D3943E00}" showGridLines="0" topLeftCell="E1">
      <selection activeCell="AD22" sqref="AD22"/>
      <pageMargins left="0.41" right="0.51" top="1.01" bottom="0.41" header="0.31496062992125984" footer="0.31496062992125984"/>
      <pageSetup paperSize="9" scale="80" orientation="portrait" r:id="rId28"/>
      <headerFooter alignWithMargins="0"/>
    </customSheetView>
    <customSheetView guid="{D405E5B0-829D-4CFF-BABC-C1974EED185D}" showGridLines="0" topLeftCell="E1">
      <selection activeCell="AD22" sqref="AD22"/>
      <pageMargins left="0.41" right="0.51" top="1.01" bottom="0.41" header="0.31496062992125984" footer="0.31496062992125984"/>
      <pageSetup paperSize="9" scale="80" orientation="portrait" r:id="rId29"/>
      <headerFooter alignWithMargins="0"/>
    </customSheetView>
  </customSheetViews>
  <mergeCells count="88">
    <mergeCell ref="AF8:AL8"/>
    <mergeCell ref="C9:E10"/>
    <mergeCell ref="F9:AA10"/>
    <mergeCell ref="AF9:AL9"/>
    <mergeCell ref="C8:E8"/>
    <mergeCell ref="U8:V8"/>
    <mergeCell ref="W8:AA8"/>
    <mergeCell ref="F8:P8"/>
    <mergeCell ref="Q8:R8"/>
    <mergeCell ref="S8:T8"/>
    <mergeCell ref="C37:N37"/>
    <mergeCell ref="O37:AA37"/>
    <mergeCell ref="R21:AA21"/>
    <mergeCell ref="R22:AA28"/>
    <mergeCell ref="R13:AA20"/>
    <mergeCell ref="D35:E35"/>
    <mergeCell ref="R12:AA12"/>
    <mergeCell ref="G3:P3"/>
    <mergeCell ref="G4:P4"/>
    <mergeCell ref="G5:P5"/>
    <mergeCell ref="C7:AA7"/>
    <mergeCell ref="C40:F40"/>
    <mergeCell ref="T40:AA40"/>
    <mergeCell ref="G40:N40"/>
    <mergeCell ref="O40:S40"/>
    <mergeCell ref="O38:S38"/>
    <mergeCell ref="T38:AA38"/>
    <mergeCell ref="C39:F39"/>
    <mergeCell ref="G39:N39"/>
    <mergeCell ref="C38:F38"/>
    <mergeCell ref="G38:N38"/>
    <mergeCell ref="O43:S43"/>
    <mergeCell ref="T43:AA43"/>
    <mergeCell ref="AE38:AK38"/>
    <mergeCell ref="O39:S39"/>
    <mergeCell ref="T39:AA39"/>
    <mergeCell ref="AE39:AK39"/>
    <mergeCell ref="AE41:AK41"/>
    <mergeCell ref="C41:F41"/>
    <mergeCell ref="G41:N41"/>
    <mergeCell ref="O41:S41"/>
    <mergeCell ref="T41:AA41"/>
    <mergeCell ref="AF56:AL56"/>
    <mergeCell ref="C47:F47"/>
    <mergeCell ref="G47:N47"/>
    <mergeCell ref="C42:F43"/>
    <mergeCell ref="G42:N43"/>
    <mergeCell ref="O42:S42"/>
    <mergeCell ref="T42:AA42"/>
    <mergeCell ref="AE42:AK42"/>
    <mergeCell ref="S47:U48"/>
    <mergeCell ref="O44:AA44"/>
    <mergeCell ref="AE44:AK44"/>
    <mergeCell ref="C45:F46"/>
    <mergeCell ref="AF57:AL57"/>
    <mergeCell ref="S45:AA45"/>
    <mergeCell ref="V47:V48"/>
    <mergeCell ref="W47:Y48"/>
    <mergeCell ref="Z47:AA48"/>
    <mergeCell ref="AE47:AK47"/>
    <mergeCell ref="W46:Y46"/>
    <mergeCell ref="Z49:AA51"/>
    <mergeCell ref="AE49:AK49"/>
    <mergeCell ref="AE50:AK50"/>
    <mergeCell ref="AE51:AK51"/>
    <mergeCell ref="S49:U51"/>
    <mergeCell ref="AF53:AL53"/>
    <mergeCell ref="AF55:AL55"/>
    <mergeCell ref="AE48:AK48"/>
    <mergeCell ref="AE46:AK46"/>
    <mergeCell ref="G45:H45"/>
    <mergeCell ref="O45:R45"/>
    <mergeCell ref="C44:N44"/>
    <mergeCell ref="G46:M46"/>
    <mergeCell ref="C51:F51"/>
    <mergeCell ref="G51:N51"/>
    <mergeCell ref="W49:Y51"/>
    <mergeCell ref="AE52:AK52"/>
    <mergeCell ref="C49:F49"/>
    <mergeCell ref="G49:N49"/>
    <mergeCell ref="V49:V51"/>
    <mergeCell ref="C50:F50"/>
    <mergeCell ref="G50:N50"/>
    <mergeCell ref="O46:R51"/>
    <mergeCell ref="S46:U46"/>
    <mergeCell ref="Z46:AA46"/>
    <mergeCell ref="C48:F48"/>
    <mergeCell ref="G48:N48"/>
  </mergeCells>
  <phoneticPr fontId="0" type="noConversion"/>
  <pageMargins left="0.41" right="0.51" top="1.01" bottom="0.41" header="0.31496062992125984" footer="0.31496062992125984"/>
  <pageSetup paperSize="9" scale="80" orientation="portrait" r:id="rId30"/>
  <headerFooter alignWithMargins="0"/>
  <drawing r:id="rId3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0"/>
  <dimension ref="A1:AL84"/>
  <sheetViews>
    <sheetView showGridLines="0" topLeftCell="D19" zoomScale="110" zoomScaleNormal="110" zoomScalePageLayoutView="110" workbookViewId="0">
      <selection activeCell="R21" sqref="R21:AA28"/>
    </sheetView>
  </sheetViews>
  <sheetFormatPr baseColWidth="10" defaultColWidth="11.42578125" defaultRowHeight="12.75" x14ac:dyDescent="0.2"/>
  <cols>
    <col min="1" max="2" width="1.140625" customWidth="1"/>
    <col min="3" max="3" width="4.28515625" customWidth="1"/>
    <col min="4" max="4" width="5.42578125" customWidth="1"/>
    <col min="5" max="5" width="5" customWidth="1"/>
    <col min="6" max="17" width="6.7109375" customWidth="1"/>
    <col min="18"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+INDICADORES!C2</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30.75" customHeight="1" x14ac:dyDescent="0.2">
      <c r="B8" s="4"/>
      <c r="C8" s="817" t="s">
        <v>1</v>
      </c>
      <c r="D8" s="818"/>
      <c r="E8" s="818"/>
      <c r="F8" s="989" t="s">
        <v>467</v>
      </c>
      <c r="G8" s="989"/>
      <c r="H8" s="989"/>
      <c r="I8" s="989"/>
      <c r="J8" s="989"/>
      <c r="K8" s="989"/>
      <c r="L8" s="989"/>
      <c r="M8" s="989"/>
      <c r="N8" s="989"/>
      <c r="O8" s="989"/>
      <c r="P8" s="989"/>
      <c r="Q8" s="818" t="s">
        <v>82</v>
      </c>
      <c r="R8" s="818"/>
      <c r="S8" s="990"/>
      <c r="T8" s="990"/>
      <c r="U8" s="818" t="s">
        <v>83</v>
      </c>
      <c r="V8" s="818"/>
      <c r="W8" s="991" t="s">
        <v>111</v>
      </c>
      <c r="X8" s="992"/>
      <c r="Y8" s="992"/>
      <c r="Z8" s="992"/>
      <c r="AA8" s="993"/>
      <c r="AB8" s="5"/>
      <c r="AE8" s="18"/>
      <c r="AF8" s="966"/>
      <c r="AG8" s="966"/>
      <c r="AH8" s="966"/>
      <c r="AI8" s="966"/>
      <c r="AJ8" s="966"/>
      <c r="AK8" s="966"/>
      <c r="AL8" s="966"/>
    </row>
    <row r="9" spans="2:38" ht="22.5" customHeight="1" x14ac:dyDescent="0.2">
      <c r="B9" s="4"/>
      <c r="C9" s="827" t="s">
        <v>2</v>
      </c>
      <c r="D9" s="828"/>
      <c r="E9" s="828"/>
      <c r="F9" s="789" t="s">
        <v>1120</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40"/>
      <c r="D11" s="41"/>
      <c r="E11" s="41"/>
      <c r="F11" s="41"/>
      <c r="G11" s="16"/>
      <c r="H11" s="16"/>
      <c r="I11" s="16"/>
      <c r="J11" s="16"/>
      <c r="K11" s="16"/>
      <c r="L11" s="16"/>
      <c r="M11" s="16"/>
      <c r="N11" s="16"/>
      <c r="O11" s="16"/>
      <c r="P11" s="16"/>
      <c r="Q11" s="16"/>
      <c r="R11" s="16"/>
      <c r="S11" s="16"/>
      <c r="T11" s="16"/>
      <c r="U11" s="16"/>
      <c r="V11" s="16"/>
      <c r="W11" s="16"/>
      <c r="X11" s="16"/>
      <c r="Y11" s="16"/>
      <c r="Z11" s="16"/>
      <c r="AA11" s="45"/>
      <c r="AB11" s="5"/>
      <c r="AE11" s="18"/>
      <c r="AF11" s="18"/>
      <c r="AG11" s="18"/>
      <c r="AH11" s="18"/>
      <c r="AI11" s="18"/>
      <c r="AJ11" s="18"/>
      <c r="AK11" s="18"/>
      <c r="AL11" s="18"/>
    </row>
    <row r="12" spans="2:38" ht="17.25" customHeight="1" thickBot="1" x14ac:dyDescent="0.25">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7.25" customHeight="1" x14ac:dyDescent="0.2">
      <c r="B13" s="4"/>
      <c r="C13" s="6"/>
      <c r="D13" s="7"/>
      <c r="E13" s="7"/>
      <c r="F13" s="7"/>
      <c r="G13" s="7"/>
      <c r="H13" s="7"/>
      <c r="I13" s="7"/>
      <c r="J13" s="7"/>
      <c r="K13" s="7"/>
      <c r="L13" s="7"/>
      <c r="M13" s="7"/>
      <c r="N13" s="7"/>
      <c r="O13" s="7"/>
      <c r="P13" s="7"/>
      <c r="Q13" s="7"/>
      <c r="R13" s="960" t="s">
        <v>1261</v>
      </c>
      <c r="S13" s="961"/>
      <c r="T13" s="961"/>
      <c r="U13" s="961"/>
      <c r="V13" s="961"/>
      <c r="W13" s="961"/>
      <c r="X13" s="961"/>
      <c r="Y13" s="961"/>
      <c r="Z13" s="961"/>
      <c r="AA13" s="962"/>
      <c r="AB13" s="5"/>
      <c r="AE13" s="18"/>
      <c r="AF13" s="18"/>
      <c r="AG13" s="18"/>
      <c r="AH13" s="18"/>
      <c r="AI13" s="18"/>
      <c r="AJ13" s="18"/>
      <c r="AK13" s="18"/>
      <c r="AL13" s="18"/>
    </row>
    <row r="14" spans="2:38" ht="17.25"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574"/>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7.25"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7.25"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17.25" customHeight="1" thickBot="1" x14ac:dyDescent="0.25">
      <c r="B20" s="4"/>
      <c r="C20" s="6"/>
      <c r="D20" s="7"/>
      <c r="E20" s="7"/>
      <c r="F20" s="7"/>
      <c r="G20" s="7"/>
      <c r="H20" s="7"/>
      <c r="I20" s="7"/>
      <c r="J20" s="7"/>
      <c r="K20" s="7"/>
      <c r="L20" s="7"/>
      <c r="M20" s="7"/>
      <c r="N20" s="7"/>
      <c r="O20" s="7"/>
      <c r="P20" s="7"/>
      <c r="Q20" s="7"/>
      <c r="R20" s="794" t="s">
        <v>80</v>
      </c>
      <c r="S20" s="795"/>
      <c r="T20" s="795"/>
      <c r="U20" s="795"/>
      <c r="V20" s="795"/>
      <c r="W20" s="795"/>
      <c r="X20" s="795"/>
      <c r="Y20" s="795"/>
      <c r="Z20" s="795"/>
      <c r="AA20" s="796"/>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960" t="s">
        <v>1262</v>
      </c>
      <c r="S21" s="961"/>
      <c r="T21" s="961"/>
      <c r="U21" s="961"/>
      <c r="V21" s="961"/>
      <c r="W21" s="961"/>
      <c r="X21" s="961"/>
      <c r="Y21" s="961"/>
      <c r="Z21" s="961"/>
      <c r="AA21" s="962"/>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7.25"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7.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7.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7.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16.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18.75" customHeight="1" x14ac:dyDescent="0.2">
      <c r="B31" s="4"/>
      <c r="C31" s="6"/>
      <c r="D31" s="70" t="s">
        <v>16</v>
      </c>
      <c r="E31" s="71"/>
      <c r="F31" s="569">
        <f>INDICADORES!H28</f>
        <v>3</v>
      </c>
      <c r="G31" s="569">
        <f>INDICADORES!K28</f>
        <v>2</v>
      </c>
      <c r="H31" s="569">
        <f>INDICADORES!N28</f>
        <v>3</v>
      </c>
      <c r="I31" s="569">
        <f>INDICADORES!T28</f>
        <v>4</v>
      </c>
      <c r="J31" s="569">
        <f>INDICADORES!W28</f>
        <v>3</v>
      </c>
      <c r="K31" s="569">
        <f>INDICADORES!Z28</f>
        <v>7</v>
      </c>
      <c r="L31" s="569">
        <f>INDICADORES!AF28</f>
        <v>11</v>
      </c>
      <c r="M31" s="569">
        <f>INDICADORES!AI28</f>
        <v>9</v>
      </c>
      <c r="N31" s="569">
        <f>INDICADORES!AL28</f>
        <v>11</v>
      </c>
      <c r="O31" s="569">
        <f>INDICADORES!AR28</f>
        <v>8</v>
      </c>
      <c r="P31" s="569">
        <f>INDICADORES!AU28</f>
        <v>7</v>
      </c>
      <c r="Q31" s="569">
        <f>INDICADORES!AX28</f>
        <v>9</v>
      </c>
      <c r="R31" s="568">
        <f>SUM(F31:Q31)</f>
        <v>77</v>
      </c>
      <c r="U31" s="47"/>
      <c r="V31" s="7"/>
      <c r="W31" s="7"/>
      <c r="X31" s="7"/>
      <c r="Y31" s="7"/>
      <c r="Z31" s="7"/>
      <c r="AA31" s="8"/>
      <c r="AB31" s="5"/>
      <c r="AE31" s="18"/>
      <c r="AF31" s="18"/>
      <c r="AG31" s="18"/>
      <c r="AH31" s="18"/>
      <c r="AI31" s="18"/>
      <c r="AJ31" s="18"/>
      <c r="AK31" s="18"/>
      <c r="AL31" s="18"/>
    </row>
    <row r="32" spans="2:38" ht="18.75" customHeight="1" x14ac:dyDescent="0.2">
      <c r="B32" s="4"/>
      <c r="C32" s="6"/>
      <c r="D32" s="70" t="s">
        <v>18</v>
      </c>
      <c r="E32" s="71"/>
      <c r="F32" s="569">
        <f>INDICADORES!I28</f>
        <v>615</v>
      </c>
      <c r="G32" s="569">
        <f>INDICADORES!L28</f>
        <v>533</v>
      </c>
      <c r="H32" s="569">
        <f>INDICADORES!O28</f>
        <v>654</v>
      </c>
      <c r="I32" s="569">
        <f>INDICADORES!U28</f>
        <v>751</v>
      </c>
      <c r="J32" s="569">
        <f>INDICADORES!X28</f>
        <v>703</v>
      </c>
      <c r="K32" s="569">
        <f>INDICADORES!AA28</f>
        <v>785</v>
      </c>
      <c r="L32" s="569">
        <f>INDICADORES!AG28</f>
        <v>788</v>
      </c>
      <c r="M32" s="569">
        <f>INDICADORES!AJ28</f>
        <v>730</v>
      </c>
      <c r="N32" s="569">
        <f>INDICADORES!AM28</f>
        <v>771</v>
      </c>
      <c r="O32" s="569">
        <f>INDICADORES!AS28</f>
        <v>823</v>
      </c>
      <c r="P32" s="569">
        <f>INDICADORES!AV28</f>
        <v>802</v>
      </c>
      <c r="Q32" s="569">
        <f>INDICADORES!AY28</f>
        <v>731</v>
      </c>
      <c r="R32" s="568">
        <f>SUM(F32:Q32)</f>
        <v>8686</v>
      </c>
      <c r="U32" s="47"/>
      <c r="V32" s="7"/>
      <c r="W32" s="7"/>
      <c r="X32" s="7"/>
      <c r="Y32" s="7"/>
      <c r="Z32" s="7"/>
      <c r="AA32" s="8"/>
      <c r="AB32" s="5"/>
      <c r="AE32" s="18"/>
      <c r="AF32" s="18"/>
      <c r="AG32" s="18"/>
      <c r="AH32" s="18"/>
      <c r="AI32" s="18"/>
      <c r="AJ32" s="18"/>
      <c r="AK32" s="18"/>
      <c r="AL32" s="18"/>
    </row>
    <row r="33" spans="2:38" ht="18" customHeight="1" thickBot="1" x14ac:dyDescent="0.25">
      <c r="B33" s="4"/>
      <c r="C33" s="6"/>
      <c r="D33" s="48" t="s">
        <v>692</v>
      </c>
      <c r="E33" s="72"/>
      <c r="F33" s="67">
        <f>F31/F32*100</f>
        <v>0.48780487804878048</v>
      </c>
      <c r="G33" s="67">
        <f t="shared" ref="G33:R33" si="0">G31/G32*100</f>
        <v>0.37523452157598497</v>
      </c>
      <c r="H33" s="67">
        <f t="shared" si="0"/>
        <v>0.45871559633027525</v>
      </c>
      <c r="I33" s="67">
        <f t="shared" si="0"/>
        <v>0.53262316910785623</v>
      </c>
      <c r="J33" s="67">
        <f t="shared" si="0"/>
        <v>0.42674253200568996</v>
      </c>
      <c r="K33" s="67">
        <f t="shared" si="0"/>
        <v>0.89171974522292996</v>
      </c>
      <c r="L33" s="67">
        <f t="shared" si="0"/>
        <v>1.3959390862944163</v>
      </c>
      <c r="M33" s="67">
        <f t="shared" si="0"/>
        <v>1.2328767123287672</v>
      </c>
      <c r="N33" s="67">
        <f t="shared" si="0"/>
        <v>1.4267185473411155</v>
      </c>
      <c r="O33" s="67">
        <f t="shared" si="0"/>
        <v>0.97205346294046169</v>
      </c>
      <c r="P33" s="67">
        <f t="shared" si="0"/>
        <v>0.87281795511221938</v>
      </c>
      <c r="Q33" s="67">
        <f t="shared" si="0"/>
        <v>1.2311901504787961</v>
      </c>
      <c r="R33" s="67">
        <f t="shared" si="0"/>
        <v>0.88648399723693305</v>
      </c>
      <c r="U33" s="47"/>
      <c r="V33" s="7"/>
      <c r="W33" s="7"/>
      <c r="X33" s="7"/>
      <c r="Y33" s="7"/>
      <c r="Z33" s="7"/>
      <c r="AA33" s="8"/>
      <c r="AB33" s="5"/>
      <c r="AE33" s="18"/>
      <c r="AF33" s="18"/>
      <c r="AG33" s="18"/>
      <c r="AH33" s="18"/>
      <c r="AI33" s="18"/>
      <c r="AJ33" s="18"/>
      <c r="AK33" s="18"/>
      <c r="AL33" s="18"/>
    </row>
    <row r="34" spans="2:38" ht="18" customHeight="1" thickBot="1" x14ac:dyDescent="0.25">
      <c r="B34" s="4"/>
      <c r="C34" s="6"/>
      <c r="D34" s="48" t="s">
        <v>651</v>
      </c>
      <c r="E34" s="72"/>
      <c r="F34" s="246">
        <v>1.4553014553014554</v>
      </c>
      <c r="G34" s="246">
        <v>0</v>
      </c>
      <c r="H34" s="246">
        <v>0.64102564102564097</v>
      </c>
      <c r="I34" s="246">
        <v>0.17761989342806395</v>
      </c>
      <c r="J34" s="246">
        <v>0</v>
      </c>
      <c r="K34" s="246">
        <v>0.18832391713747645</v>
      </c>
      <c r="L34" s="246">
        <v>0.5357142857142857</v>
      </c>
      <c r="M34" s="246">
        <v>3.0018761726078798</v>
      </c>
      <c r="N34" s="246">
        <v>0.58479532163742687</v>
      </c>
      <c r="O34" s="246">
        <v>0</v>
      </c>
      <c r="P34" s="246">
        <v>0</v>
      </c>
      <c r="Q34" s="246">
        <v>0</v>
      </c>
      <c r="R34" s="399"/>
      <c r="U34" s="47"/>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400">
        <v>2</v>
      </c>
      <c r="G35" s="400">
        <v>2</v>
      </c>
      <c r="H35" s="400">
        <v>2</v>
      </c>
      <c r="I35" s="400">
        <v>2</v>
      </c>
      <c r="J35" s="400">
        <v>2</v>
      </c>
      <c r="K35" s="400">
        <v>2</v>
      </c>
      <c r="L35" s="400">
        <v>2</v>
      </c>
      <c r="M35" s="400">
        <v>2</v>
      </c>
      <c r="N35" s="400">
        <v>2</v>
      </c>
      <c r="O35" s="400">
        <v>2</v>
      </c>
      <c r="P35" s="400">
        <v>2</v>
      </c>
      <c r="Q35" s="400">
        <v>2</v>
      </c>
      <c r="R35" s="400">
        <v>2</v>
      </c>
      <c r="U35" s="7"/>
      <c r="V35" s="7"/>
      <c r="W35" s="7"/>
      <c r="X35" s="7"/>
      <c r="Y35" s="7"/>
      <c r="Z35" s="7"/>
      <c r="AA35" s="8"/>
      <c r="AB35" s="5"/>
      <c r="AE35" s="18"/>
      <c r="AF35" s="18"/>
      <c r="AG35" s="18"/>
      <c r="AH35" s="18"/>
      <c r="AI35" s="18"/>
      <c r="AJ35" s="18"/>
      <c r="AK35" s="18"/>
      <c r="AL35" s="18"/>
    </row>
    <row r="36" spans="2:38" ht="5.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D37" s="18"/>
      <c r="AE37" s="18"/>
      <c r="AF37" s="18"/>
      <c r="AG37" s="18"/>
      <c r="AH37" s="18"/>
      <c r="AI37" s="18"/>
      <c r="AJ37" s="18"/>
      <c r="AK37" s="18"/>
    </row>
    <row r="38" spans="2:38" ht="21" customHeight="1" thickBot="1" x14ac:dyDescent="0.25">
      <c r="B38" s="4"/>
      <c r="C38" s="817" t="s">
        <v>16</v>
      </c>
      <c r="D38" s="818"/>
      <c r="E38" s="818"/>
      <c r="F38" s="818"/>
      <c r="G38" s="861" t="s">
        <v>468</v>
      </c>
      <c r="H38" s="861"/>
      <c r="I38" s="861"/>
      <c r="J38" s="861"/>
      <c r="K38" s="861"/>
      <c r="L38" s="861"/>
      <c r="M38" s="861"/>
      <c r="N38" s="861"/>
      <c r="O38" s="822" t="s">
        <v>17</v>
      </c>
      <c r="P38" s="823"/>
      <c r="Q38" s="823"/>
      <c r="R38" s="823"/>
      <c r="S38" s="823"/>
      <c r="T38" s="970"/>
      <c r="U38" s="970"/>
      <c r="V38" s="970"/>
      <c r="W38" s="970"/>
      <c r="X38" s="970"/>
      <c r="Y38" s="970"/>
      <c r="Z38" s="970"/>
      <c r="AA38" s="971"/>
      <c r="AB38" s="29"/>
      <c r="AD38" s="9"/>
      <c r="AE38" s="877"/>
      <c r="AF38" s="877"/>
      <c r="AG38" s="877"/>
      <c r="AH38" s="877"/>
      <c r="AI38" s="877"/>
      <c r="AJ38" s="877"/>
      <c r="AK38" s="877"/>
    </row>
    <row r="39" spans="2:38" ht="27.75" customHeight="1" x14ac:dyDescent="0.2">
      <c r="B39" s="4"/>
      <c r="C39" s="827" t="s">
        <v>18</v>
      </c>
      <c r="D39" s="828"/>
      <c r="E39" s="828"/>
      <c r="F39" s="828"/>
      <c r="G39" s="861" t="s">
        <v>72</v>
      </c>
      <c r="H39" s="861"/>
      <c r="I39" s="861"/>
      <c r="J39" s="861"/>
      <c r="K39" s="861"/>
      <c r="L39" s="861"/>
      <c r="M39" s="861"/>
      <c r="N39" s="861"/>
      <c r="O39" s="827" t="s">
        <v>19</v>
      </c>
      <c r="P39" s="828"/>
      <c r="Q39" s="828"/>
      <c r="R39" s="828"/>
      <c r="S39" s="828"/>
      <c r="T39" s="970"/>
      <c r="U39" s="970"/>
      <c r="V39" s="970"/>
      <c r="W39" s="970"/>
      <c r="X39" s="970"/>
      <c r="Y39" s="970"/>
      <c r="Z39" s="970"/>
      <c r="AA39" s="971"/>
      <c r="AB39" s="29"/>
      <c r="AD39" s="9"/>
      <c r="AE39" s="877"/>
      <c r="AF39" s="877"/>
      <c r="AG39" s="877"/>
      <c r="AH39" s="877"/>
      <c r="AI39" s="877"/>
      <c r="AJ39" s="877"/>
      <c r="AK39" s="877"/>
    </row>
    <row r="40" spans="2:38" ht="25.5" customHeight="1" x14ac:dyDescent="0.2">
      <c r="B40" s="4"/>
      <c r="C40" s="827" t="s">
        <v>20</v>
      </c>
      <c r="D40" s="828"/>
      <c r="E40" s="828"/>
      <c r="F40" s="828"/>
      <c r="G40" s="861" t="s">
        <v>112</v>
      </c>
      <c r="H40" s="861"/>
      <c r="I40" s="861"/>
      <c r="J40" s="861"/>
      <c r="K40" s="861"/>
      <c r="L40" s="861"/>
      <c r="M40" s="861"/>
      <c r="N40" s="779"/>
      <c r="O40" s="829" t="s">
        <v>88</v>
      </c>
      <c r="P40" s="830"/>
      <c r="Q40" s="830"/>
      <c r="R40" s="830"/>
      <c r="S40" s="830"/>
      <c r="T40" s="948" t="s">
        <v>22</v>
      </c>
      <c r="U40" s="948"/>
      <c r="V40" s="948"/>
      <c r="W40" s="948"/>
      <c r="X40" s="948"/>
      <c r="Y40" s="948"/>
      <c r="Z40" s="948"/>
      <c r="AA40" s="949"/>
      <c r="AB40" s="29"/>
      <c r="AD40" s="9"/>
      <c r="AE40" s="19"/>
      <c r="AF40" s="19"/>
      <c r="AG40" s="19"/>
      <c r="AH40" s="19"/>
      <c r="AI40" s="19"/>
      <c r="AJ40" s="19"/>
      <c r="AK40" s="19"/>
    </row>
    <row r="41" spans="2:38" ht="18.75" customHeight="1" thickBot="1" x14ac:dyDescent="0.25">
      <c r="B41" s="4"/>
      <c r="C41" s="827" t="s">
        <v>21</v>
      </c>
      <c r="D41" s="828"/>
      <c r="E41" s="828"/>
      <c r="F41" s="828"/>
      <c r="G41" s="861" t="s">
        <v>68</v>
      </c>
      <c r="H41" s="861"/>
      <c r="I41" s="861"/>
      <c r="J41" s="861"/>
      <c r="K41" s="861"/>
      <c r="L41" s="861"/>
      <c r="M41" s="861"/>
      <c r="N41" s="779"/>
      <c r="O41" s="829" t="s">
        <v>24</v>
      </c>
      <c r="P41" s="830"/>
      <c r="Q41" s="830"/>
      <c r="R41" s="830"/>
      <c r="S41" s="830"/>
      <c r="T41" s="948" t="s">
        <v>25</v>
      </c>
      <c r="U41" s="948"/>
      <c r="V41" s="948"/>
      <c r="W41" s="948"/>
      <c r="X41" s="948"/>
      <c r="Y41" s="948"/>
      <c r="Z41" s="948"/>
      <c r="AA41" s="949"/>
      <c r="AB41" s="29"/>
      <c r="AD41" s="9"/>
      <c r="AE41" s="792"/>
      <c r="AF41" s="792"/>
      <c r="AG41" s="792"/>
      <c r="AH41" s="792"/>
      <c r="AI41" s="792"/>
      <c r="AJ41" s="792"/>
      <c r="AK41" s="792"/>
    </row>
    <row r="42" spans="2:38" ht="16.5" customHeight="1" x14ac:dyDescent="0.2">
      <c r="B42" s="4"/>
      <c r="C42" s="827" t="s">
        <v>23</v>
      </c>
      <c r="D42" s="828"/>
      <c r="E42" s="828"/>
      <c r="F42" s="828"/>
      <c r="G42" s="942">
        <v>1000</v>
      </c>
      <c r="H42" s="942"/>
      <c r="I42" s="942"/>
      <c r="J42" s="942"/>
      <c r="K42" s="942"/>
      <c r="L42" s="942"/>
      <c r="M42" s="942"/>
      <c r="N42" s="874"/>
      <c r="O42" s="827" t="s">
        <v>26</v>
      </c>
      <c r="P42" s="828"/>
      <c r="Q42" s="828"/>
      <c r="R42" s="828"/>
      <c r="S42" s="828"/>
      <c r="T42" s="970"/>
      <c r="U42" s="970"/>
      <c r="V42" s="970"/>
      <c r="W42" s="970"/>
      <c r="X42" s="970"/>
      <c r="Y42" s="970"/>
      <c r="Z42" s="970"/>
      <c r="AA42" s="971"/>
      <c r="AB42" s="29"/>
      <c r="AD42" s="9"/>
      <c r="AE42" s="792"/>
      <c r="AF42" s="792"/>
      <c r="AG42" s="792"/>
      <c r="AH42" s="792"/>
      <c r="AI42" s="792"/>
      <c r="AJ42" s="792"/>
      <c r="AK42" s="792"/>
    </row>
    <row r="43" spans="2:38"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4"/>
      <c r="AB43" s="29"/>
      <c r="AD43" s="9"/>
      <c r="AE43" s="20"/>
      <c r="AF43" s="20"/>
      <c r="AG43" s="20"/>
      <c r="AH43" s="20"/>
      <c r="AI43" s="20"/>
      <c r="AJ43" s="20"/>
      <c r="AK43" s="20"/>
    </row>
    <row r="44" spans="2:38"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30"/>
      <c r="AB44" s="29"/>
      <c r="AD44" s="9"/>
      <c r="AE44" s="792"/>
      <c r="AF44" s="792"/>
      <c r="AG44" s="792"/>
      <c r="AH44" s="792"/>
      <c r="AI44" s="792"/>
      <c r="AJ44" s="792"/>
      <c r="AK44" s="792"/>
    </row>
    <row r="45" spans="2:38" ht="27.75" customHeight="1" x14ac:dyDescent="0.2">
      <c r="B45" s="4"/>
      <c r="C45" s="785" t="s">
        <v>92</v>
      </c>
      <c r="D45" s="786"/>
      <c r="E45" s="786"/>
      <c r="F45" s="787"/>
      <c r="G45" s="940" t="s">
        <v>93</v>
      </c>
      <c r="H45" s="941"/>
      <c r="I45" s="42" t="s">
        <v>94</v>
      </c>
      <c r="J45" s="31" t="s">
        <v>95</v>
      </c>
      <c r="K45" s="30"/>
      <c r="L45" s="31" t="s">
        <v>96</v>
      </c>
      <c r="M45" s="32"/>
      <c r="N45" s="156"/>
      <c r="O45" s="851" t="s">
        <v>97</v>
      </c>
      <c r="P45" s="852"/>
      <c r="Q45" s="852"/>
      <c r="R45" s="852"/>
      <c r="S45" s="853" t="s">
        <v>98</v>
      </c>
      <c r="T45" s="854"/>
      <c r="U45" s="854"/>
      <c r="V45" s="854"/>
      <c r="W45" s="854"/>
      <c r="X45" s="854"/>
      <c r="Y45" s="854"/>
      <c r="Z45" s="854"/>
      <c r="AA45" s="855"/>
      <c r="AB45" s="29"/>
      <c r="AD45" s="9"/>
      <c r="AE45" s="20"/>
      <c r="AF45" s="20"/>
      <c r="AG45" s="20"/>
      <c r="AH45" s="20"/>
      <c r="AI45" s="20"/>
      <c r="AJ45" s="20"/>
      <c r="AK45" s="20"/>
    </row>
    <row r="46" spans="2:38"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3"/>
      <c r="AA46" s="864"/>
      <c r="AB46" s="29"/>
      <c r="AD46" s="9"/>
      <c r="AE46" s="792"/>
      <c r="AF46" s="792"/>
      <c r="AG46" s="792"/>
      <c r="AH46" s="792"/>
      <c r="AI46" s="792"/>
      <c r="AJ46" s="792"/>
      <c r="AK46" s="792"/>
    </row>
    <row r="47" spans="2:38" ht="28.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70"/>
      <c r="AA47" s="871"/>
      <c r="AB47" s="29"/>
      <c r="AD47" s="9"/>
      <c r="AE47" s="792"/>
      <c r="AF47" s="792"/>
      <c r="AG47" s="792"/>
      <c r="AH47" s="792"/>
      <c r="AI47" s="792"/>
      <c r="AJ47" s="792"/>
      <c r="AK47" s="792"/>
    </row>
    <row r="48" spans="2:38" ht="19.5" customHeight="1" x14ac:dyDescent="0.2">
      <c r="B48" s="4"/>
      <c r="C48" s="829" t="s">
        <v>28</v>
      </c>
      <c r="D48" s="830"/>
      <c r="E48" s="830"/>
      <c r="F48" s="830"/>
      <c r="G48" s="939" t="s">
        <v>109</v>
      </c>
      <c r="H48" s="939"/>
      <c r="I48" s="939"/>
      <c r="J48" s="939"/>
      <c r="K48" s="939"/>
      <c r="L48" s="939"/>
      <c r="M48" s="939"/>
      <c r="N48" s="835"/>
      <c r="O48" s="829"/>
      <c r="P48" s="830"/>
      <c r="Q48" s="830"/>
      <c r="R48" s="830"/>
      <c r="S48" s="862"/>
      <c r="T48" s="862"/>
      <c r="U48" s="862"/>
      <c r="V48" s="869"/>
      <c r="W48" s="862"/>
      <c r="X48" s="862"/>
      <c r="Y48" s="862"/>
      <c r="Z48" s="872"/>
      <c r="AA48" s="873"/>
      <c r="AB48" s="29"/>
      <c r="AD48" s="9"/>
      <c r="AE48" s="792"/>
      <c r="AF48" s="792"/>
      <c r="AG48" s="792"/>
      <c r="AH48" s="792"/>
      <c r="AI48" s="792"/>
      <c r="AJ48" s="792"/>
      <c r="AK48" s="792"/>
    </row>
    <row r="49" spans="1:38" ht="18.75" customHeight="1" x14ac:dyDescent="0.2">
      <c r="B49" s="4"/>
      <c r="C49" s="829" t="s">
        <v>27</v>
      </c>
      <c r="D49" s="830"/>
      <c r="E49" s="830"/>
      <c r="F49" s="830"/>
      <c r="G49" s="938" t="s">
        <v>647</v>
      </c>
      <c r="H49" s="938"/>
      <c r="I49" s="938"/>
      <c r="J49" s="938"/>
      <c r="K49" s="938"/>
      <c r="L49" s="938"/>
      <c r="M49" s="938"/>
      <c r="N49" s="856"/>
      <c r="O49" s="829"/>
      <c r="P49" s="830"/>
      <c r="Q49" s="830"/>
      <c r="R49" s="830"/>
      <c r="S49" s="862" t="s">
        <v>105</v>
      </c>
      <c r="T49" s="862"/>
      <c r="U49" s="862"/>
      <c r="V49" s="869" t="s">
        <v>94</v>
      </c>
      <c r="W49" s="697" t="s">
        <v>553</v>
      </c>
      <c r="X49" s="697"/>
      <c r="Y49" s="697"/>
      <c r="Z49" s="685" t="s">
        <v>94</v>
      </c>
      <c r="AA49" s="686"/>
      <c r="AB49" s="29"/>
      <c r="AD49" s="9"/>
      <c r="AE49" s="792"/>
      <c r="AF49" s="792"/>
      <c r="AG49" s="792"/>
      <c r="AH49" s="792"/>
      <c r="AI49" s="792"/>
      <c r="AJ49" s="792"/>
      <c r="AK49" s="792"/>
    </row>
    <row r="50" spans="1:38" ht="14.2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85"/>
      <c r="AA50" s="686"/>
      <c r="AB50" s="29"/>
      <c r="AD50" s="9"/>
      <c r="AE50" s="792"/>
      <c r="AF50" s="792"/>
      <c r="AG50" s="792"/>
      <c r="AH50" s="792"/>
      <c r="AI50" s="792"/>
      <c r="AJ50" s="792"/>
      <c r="AK50" s="792"/>
    </row>
    <row r="51" spans="1:38" ht="21.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704"/>
      <c r="AB51" s="29"/>
      <c r="AD51" s="9"/>
      <c r="AE51" s="792"/>
      <c r="AF51" s="792"/>
      <c r="AG51" s="792"/>
      <c r="AH51" s="792"/>
      <c r="AI51" s="792"/>
      <c r="AJ51" s="792"/>
      <c r="AK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35"/>
      <c r="AB52" s="36"/>
      <c r="AD52" s="9"/>
      <c r="AE52" s="877"/>
      <c r="AF52" s="877"/>
      <c r="AG52" s="877"/>
      <c r="AH52" s="877"/>
      <c r="AI52" s="877"/>
      <c r="AJ52" s="877"/>
      <c r="AK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7"/>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A55" s="16"/>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A56" s="16"/>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A57" s="16"/>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MzWvWFuG7VGp5MdAOTCcGsNl0cfhs+OGXSyf2/llBgji0TdZg9z/hA3kkyqgXyd5caNc5afZ33SeciU2YAI6g==" saltValue="edS01gZQODAr+senVy+ZWw==" spinCount="100000" sheet="1" objects="1" scenarios="1"/>
  <customSheetViews>
    <customSheetView guid="{9C949C4D-EB11-4549-99F8-6A6E19FEDD35}" scale="110" showGridLines="0" topLeftCell="D19">
      <selection activeCell="R21" sqref="R21:AA28"/>
      <pageMargins left="0.7" right="0.7" top="1.3149999999999999" bottom="0.75" header="0.3" footer="0.3"/>
      <pageSetup paperSize="9" scale="76" orientation="portrait" r:id="rId1"/>
      <headerFooter alignWithMargins="0"/>
    </customSheetView>
    <customSheetView guid="{B4BD0B13-0F90-4B98-B77F-542E51A48189}" scale="110" showGridLines="0" topLeftCell="D19">
      <selection activeCell="R21" sqref="R21:AA28"/>
      <pageMargins left="0.7" right="0.7" top="1.3149999999999999" bottom="0.75" header="0.3" footer="0.3"/>
      <pageSetup paperSize="9" scale="76" orientation="portrait" r:id="rId2"/>
      <headerFooter alignWithMargins="0"/>
    </customSheetView>
    <customSheetView guid="{1132D6BB-BD35-469F-BF41-A86B335BD97B}" scale="110" showGridLines="0" topLeftCell="D19">
      <selection activeCell="R21" sqref="R21:AA28"/>
      <pageMargins left="0.7" right="0.7" top="1.3149999999999999" bottom="0.75" header="0.3" footer="0.3"/>
      <pageSetup paperSize="9" scale="76" orientation="portrait" r:id="rId3"/>
      <headerFooter alignWithMargins="0"/>
    </customSheetView>
    <customSheetView guid="{A5C6589E-C55F-4BEC-9ECE-919FCABF52F8}" scale="110" showGridLines="0" topLeftCell="D19">
      <selection activeCell="R21" sqref="R21:AA28"/>
      <pageMargins left="0.7" right="0.7" top="1.3149999999999999" bottom="0.75" header="0.3" footer="0.3"/>
      <pageSetup paperSize="9" scale="76" orientation="portrait" r:id="rId4"/>
      <headerFooter alignWithMargins="0"/>
    </customSheetView>
    <customSheetView guid="{01A85145-F11B-4D07-813B-8A8758CDD710}" scale="110" showGridLines="0" topLeftCell="D19">
      <selection activeCell="R21" sqref="R21:AA28"/>
      <pageMargins left="0.7" right="0.7" top="1.3149999999999999" bottom="0.75" header="0.3" footer="0.3"/>
      <pageSetup paperSize="9" scale="76" orientation="portrait" r:id="rId5"/>
      <headerFooter alignWithMargins="0"/>
    </customSheetView>
    <customSheetView guid="{4F27A6F2-707D-47B2-BF4A-F027B75A33FC}" scale="110" showGridLines="0" topLeftCell="D1">
      <selection activeCell="R21" sqref="R21:AA28"/>
      <pageMargins left="0.7" right="0.7" top="1.3149999999999999" bottom="0.75" header="0.3" footer="0.3"/>
      <pageSetup paperSize="9" scale="76" orientation="portrait" r:id="rId6"/>
      <headerFooter alignWithMargins="0"/>
    </customSheetView>
    <customSheetView guid="{F4F98609-4C61-4A0E-851B-59BEC64AAB9F}" scale="110" showGridLines="0" topLeftCell="D4">
      <selection activeCell="R21" sqref="R21:AA28"/>
      <pageMargins left="0.7" right="0.7" top="1.3149999999999999" bottom="0.75" header="0.3" footer="0.3"/>
      <pageSetup paperSize="9" scale="76" orientation="portrait" r:id="rId7"/>
      <headerFooter alignWithMargins="0"/>
    </customSheetView>
    <customSheetView guid="{8381FC96-6810-4EAA-ACD8-B607E0FD2281}" scale="110" showGridLines="0" topLeftCell="B14">
      <selection activeCell="B34" sqref="A34:XFD34"/>
      <pageMargins left="0.7" right="0.7" top="1.3149999999999999" bottom="0.75" header="0.3" footer="0.3"/>
      <pageSetup paperSize="9" scale="76" orientation="portrait" r:id="rId8"/>
      <headerFooter alignWithMargins="0"/>
    </customSheetView>
    <customSheetView guid="{7315456F-420E-439E-9602-F32EDF9D3E94}" scale="110" showGridLines="0" topLeftCell="B14">
      <selection activeCell="B34" sqref="A34:XFD34"/>
      <pageMargins left="0.7" right="0.7" top="1.3149999999999999" bottom="0.75" header="0.3" footer="0.3"/>
      <pageSetup paperSize="9" scale="76" orientation="portrait" r:id="rId9"/>
      <headerFooter alignWithMargins="0"/>
    </customSheetView>
    <customSheetView guid="{216CB5F9-6788-4A70-880A-08553118F167}" showGridLines="0">
      <selection activeCell="G32" sqref="G32"/>
      <pageMargins left="0.7" right="0.7" top="1.3149999999999999" bottom="0.75" header="0.3" footer="0.3"/>
      <pageSetup paperSize="9" scale="76" orientation="portrait" r:id="rId10"/>
      <headerFooter alignWithMargins="0"/>
    </customSheetView>
    <customSheetView guid="{B0451CD7-59C4-4E11-B7C2-BC13CF4127A6}" showGridLines="0">
      <selection activeCell="G32" sqref="G32"/>
      <pageMargins left="0.7" right="0.7" top="1.3149999999999999" bottom="0.75" header="0.3" footer="0.3"/>
      <pageSetup paperSize="9" scale="76" orientation="portrait" r:id="rId11"/>
      <headerFooter alignWithMargins="0"/>
    </customSheetView>
    <customSheetView guid="{7A5BCE0F-1F1B-4E52-9652-01329CBCC77F}" showGridLines="0">
      <selection activeCell="G32" sqref="G32"/>
      <pageMargins left="0.7" right="0.7" top="1.3149999999999999" bottom="0.75" header="0.3" footer="0.3"/>
      <pageSetup paperSize="9" scale="76" orientation="portrait" r:id="rId12"/>
      <headerFooter alignWithMargins="0"/>
    </customSheetView>
    <customSheetView guid="{62DF5315-3D99-4C8E-BAEC-100B3280B10D}" showGridLines="0">
      <selection activeCell="G32" sqref="G32"/>
      <pageMargins left="0.7" right="0.7" top="1.3149999999999999" bottom="0.75" header="0.3" footer="0.3"/>
      <pageSetup paperSize="9" scale="76" orientation="portrait" r:id="rId13"/>
      <headerFooter alignWithMargins="0"/>
    </customSheetView>
    <customSheetView guid="{CAC1BF5B-64DA-4E65-B9F3-F58AF1593EA5}" showGridLines="0">
      <selection activeCell="G32" sqref="G32"/>
      <pageMargins left="0.7" right="0.7" top="1.3149999999999999" bottom="0.75" header="0.3" footer="0.3"/>
      <pageSetup paperSize="9" scale="76" orientation="portrait" r:id="rId14"/>
      <headerFooter alignWithMargins="0"/>
    </customSheetView>
    <customSheetView guid="{E4188361-4B87-4969-89CB-DD6AB944FA81}" showGridLines="0">
      <selection activeCell="G32" sqref="G32"/>
      <pageMargins left="0.7" right="0.7" top="1.3149999999999999" bottom="0.75" header="0.3" footer="0.3"/>
      <pageSetup paperSize="9" scale="76" orientation="portrait" r:id="rId15"/>
      <headerFooter alignWithMargins="0"/>
    </customSheetView>
    <customSheetView guid="{0001DF65-3B0F-497C-ACF5-D49EC607FD88}" showGridLines="0">
      <selection activeCell="G32" sqref="G32"/>
      <pageMargins left="0.7" right="0.7" top="1.3149999999999999" bottom="0.75" header="0.3" footer="0.3"/>
      <pageSetup paperSize="9" scale="76" orientation="portrait" r:id="rId16"/>
      <headerFooter alignWithMargins="0"/>
    </customSheetView>
    <customSheetView guid="{39DA2FDD-4E3D-481D-A336-9D29DBC11B08}" scale="110" showGridLines="0" topLeftCell="B25">
      <selection activeCell="F9" sqref="F9:AA10"/>
      <pageMargins left="0.7" right="0.7" top="1.3149999999999999" bottom="0.75" header="0.3" footer="0.3"/>
      <pageSetup paperSize="9" scale="76" orientation="portrait" r:id="rId17"/>
      <headerFooter alignWithMargins="0"/>
    </customSheetView>
    <customSheetView guid="{95329FFD-9B66-4A76-A861-4EF913CB9438}" scale="110" showGridLines="0" topLeftCell="B25">
      <selection activeCell="F9" sqref="F9:AA10"/>
      <pageMargins left="0.7" right="0.7" top="1.3149999999999999" bottom="0.75" header="0.3" footer="0.3"/>
      <pageSetup paperSize="9" scale="76" orientation="portrait" r:id="rId18"/>
      <headerFooter alignWithMargins="0"/>
    </customSheetView>
    <customSheetView guid="{F7DB7EE5-42A9-41B9-A823-ADC3C22C28DE}" scale="110" showGridLines="0" topLeftCell="B25">
      <selection activeCell="F9" sqref="F9:AA10"/>
      <pageMargins left="0.7" right="0.7" top="1.3149999999999999" bottom="0.75" header="0.3" footer="0.3"/>
      <pageSetup paperSize="9" scale="76" orientation="portrait" r:id="rId19"/>
      <headerFooter alignWithMargins="0"/>
    </customSheetView>
    <customSheetView guid="{187695E8-F439-4E8B-9390-62D53A41785B}" scale="110" showGridLines="0" topLeftCell="B25">
      <selection activeCell="F9" sqref="F9:AA10"/>
      <pageMargins left="0.7" right="0.7" top="1.3149999999999999" bottom="0.75" header="0.3" footer="0.3"/>
      <pageSetup paperSize="9" scale="76" orientation="portrait" r:id="rId20"/>
      <headerFooter alignWithMargins="0"/>
    </customSheetView>
    <customSheetView guid="{C3D58349-1F04-4F6C-B93C-BB0D41DB41D6}" scale="110" showGridLines="0" topLeftCell="B20">
      <selection activeCell="F9" sqref="F9:AA10"/>
      <pageMargins left="0.7" right="0.7" top="1.3149999999999999" bottom="0.75" header="0.3" footer="0.3"/>
      <pageSetup paperSize="9" scale="76" orientation="portrait" r:id="rId21"/>
      <headerFooter alignWithMargins="0"/>
    </customSheetView>
    <customSheetView guid="{71206789-1A95-4243-B1E4-204F0D4BB0C1}" scale="110" showGridLines="0" topLeftCell="B14">
      <selection activeCell="B34" sqref="A34:XFD34"/>
      <pageMargins left="0.7" right="0.7" top="1.3149999999999999" bottom="0.75" header="0.3" footer="0.3"/>
      <pageSetup paperSize="9" scale="76" orientation="portrait" r:id="rId22"/>
      <headerFooter alignWithMargins="0"/>
    </customSheetView>
    <customSheetView guid="{DAB8803B-91D8-4FA1-8E83-BA8E4F51ECEF}" scale="110" showGridLines="0" topLeftCell="B23">
      <selection activeCell="B34" sqref="A34:XFD34"/>
      <pageMargins left="0.7" right="0.7" top="1.3149999999999999" bottom="0.75" header="0.3" footer="0.3"/>
      <pageSetup paperSize="9" scale="76" orientation="portrait" r:id="rId23"/>
      <headerFooter alignWithMargins="0"/>
    </customSheetView>
    <customSheetView guid="{4B06A440-0745-43CE-8047-97DB98249CF6}" scale="110" showGridLines="0" topLeftCell="D1">
      <selection activeCell="R21" sqref="R21:AA28"/>
      <pageMargins left="0.7" right="0.7" top="1.3149999999999999" bottom="0.75" header="0.3" footer="0.3"/>
      <pageSetup paperSize="9" scale="76" orientation="portrait" r:id="rId24"/>
      <headerFooter alignWithMargins="0"/>
    </customSheetView>
    <customSheetView guid="{201C1097-0C3C-4AFA-814C-99E885BB3BA9}" scale="110" showGridLines="0" topLeftCell="D19">
      <selection activeCell="R21" sqref="R21:AA28"/>
      <pageMargins left="0.7" right="0.7" top="1.3149999999999999" bottom="0.75" header="0.3" footer="0.3"/>
      <pageSetup paperSize="9" scale="76" orientation="portrait" r:id="rId25"/>
      <headerFooter alignWithMargins="0"/>
    </customSheetView>
    <customSheetView guid="{44F0F931-FF8F-4146-9628-099A7B02EE59}" scale="110" showGridLines="0" topLeftCell="D19">
      <selection activeCell="R21" sqref="R21:AA28"/>
      <pageMargins left="0.7" right="0.7" top="1.3149999999999999" bottom="0.75" header="0.3" footer="0.3"/>
      <pageSetup paperSize="9" scale="76" orientation="portrait" r:id="rId26"/>
      <headerFooter alignWithMargins="0"/>
    </customSheetView>
    <customSheetView guid="{DE4F901A-4159-44A8-9F61-37E29931259E}" scale="110" showGridLines="0" topLeftCell="D19">
      <selection activeCell="R21" sqref="R21:AA28"/>
      <pageMargins left="0.7" right="0.7" top="1.3149999999999999" bottom="0.75" header="0.3" footer="0.3"/>
      <pageSetup paperSize="9" scale="76" orientation="portrait" r:id="rId27"/>
      <headerFooter alignWithMargins="0"/>
    </customSheetView>
    <customSheetView guid="{11E60353-53A2-40FD-8DD1-6654D3943E00}" scale="110" showGridLines="0" topLeftCell="D19">
      <selection activeCell="R21" sqref="R21:AA28"/>
      <pageMargins left="0.7" right="0.7" top="1.3149999999999999" bottom="0.75" header="0.3" footer="0.3"/>
      <pageSetup paperSize="9" scale="76" orientation="portrait" r:id="rId28"/>
      <headerFooter alignWithMargins="0"/>
    </customSheetView>
    <customSheetView guid="{D405E5B0-829D-4CFF-BABC-C1974EED185D}" scale="110" showGridLines="0" topLeftCell="D19">
      <selection activeCell="R21" sqref="R21:AA28"/>
      <pageMargins left="0.7" right="0.7" top="1.3149999999999999" bottom="0.75" header="0.3" footer="0.3"/>
      <pageSetup paperSize="9" scale="76" orientation="portrait" r:id="rId29"/>
      <headerFooter alignWithMargins="0"/>
    </customSheetView>
  </customSheetViews>
  <mergeCells count="88">
    <mergeCell ref="D35:E35"/>
    <mergeCell ref="C9:E10"/>
    <mergeCell ref="R13:AA19"/>
    <mergeCell ref="R21:AA28"/>
    <mergeCell ref="C40:F40"/>
    <mergeCell ref="G40:N40"/>
    <mergeCell ref="O44:AA44"/>
    <mergeCell ref="C37:N37"/>
    <mergeCell ref="O37:AA37"/>
    <mergeCell ref="C38:F38"/>
    <mergeCell ref="G38:N38"/>
    <mergeCell ref="C39:F39"/>
    <mergeCell ref="G39:N39"/>
    <mergeCell ref="O38:S38"/>
    <mergeCell ref="T38:AA38"/>
    <mergeCell ref="C41:F41"/>
    <mergeCell ref="G41:N41"/>
    <mergeCell ref="O41:S41"/>
    <mergeCell ref="O43:S43"/>
    <mergeCell ref="G3:P3"/>
    <mergeCell ref="G4:P4"/>
    <mergeCell ref="G5:P5"/>
    <mergeCell ref="C7:AA7"/>
    <mergeCell ref="C8:E8"/>
    <mergeCell ref="F8:P8"/>
    <mergeCell ref="Q8:R8"/>
    <mergeCell ref="S8:T8"/>
    <mergeCell ref="U8:V8"/>
    <mergeCell ref="AF9:AL9"/>
    <mergeCell ref="W8:AA8"/>
    <mergeCell ref="T39:AA39"/>
    <mergeCell ref="O40:S40"/>
    <mergeCell ref="T40:AA40"/>
    <mergeCell ref="AE39:AK39"/>
    <mergeCell ref="AE38:AK38"/>
    <mergeCell ref="O39:S39"/>
    <mergeCell ref="R12:AA12"/>
    <mergeCell ref="AF8:AL8"/>
    <mergeCell ref="F9:AA10"/>
    <mergeCell ref="R20:AA20"/>
    <mergeCell ref="W47:Y48"/>
    <mergeCell ref="W46:Y46"/>
    <mergeCell ref="Z46:AA46"/>
    <mergeCell ref="S45:AA45"/>
    <mergeCell ref="O45:R45"/>
    <mergeCell ref="G47:N47"/>
    <mergeCell ref="S47:U48"/>
    <mergeCell ref="V47:V48"/>
    <mergeCell ref="G46:M46"/>
    <mergeCell ref="G48:N48"/>
    <mergeCell ref="G45:H45"/>
    <mergeCell ref="C49:F49"/>
    <mergeCell ref="AE42:AK42"/>
    <mergeCell ref="T41:AA41"/>
    <mergeCell ref="C42:F43"/>
    <mergeCell ref="G42:N43"/>
    <mergeCell ref="AE41:AK41"/>
    <mergeCell ref="O42:S42"/>
    <mergeCell ref="T42:AA42"/>
    <mergeCell ref="T43:AA43"/>
    <mergeCell ref="G49:N49"/>
    <mergeCell ref="AE46:AK46"/>
    <mergeCell ref="AE48:AK48"/>
    <mergeCell ref="AE44:AK44"/>
    <mergeCell ref="C44:N44"/>
    <mergeCell ref="C47:F47"/>
    <mergeCell ref="C50:F50"/>
    <mergeCell ref="G50:N50"/>
    <mergeCell ref="AE50:AK50"/>
    <mergeCell ref="S49:U51"/>
    <mergeCell ref="V49:V51"/>
    <mergeCell ref="W49:Y51"/>
    <mergeCell ref="Z49:AA51"/>
    <mergeCell ref="AE49:AK49"/>
    <mergeCell ref="O46:R51"/>
    <mergeCell ref="S46:U46"/>
    <mergeCell ref="C48:F48"/>
    <mergeCell ref="C51:F51"/>
    <mergeCell ref="G51:N51"/>
    <mergeCell ref="AE47:AK47"/>
    <mergeCell ref="Z47:AA48"/>
    <mergeCell ref="C45:F46"/>
    <mergeCell ref="AF57:AL57"/>
    <mergeCell ref="AE51:AK51"/>
    <mergeCell ref="AE52:AK52"/>
    <mergeCell ref="AF53:AL53"/>
    <mergeCell ref="AF55:AL55"/>
    <mergeCell ref="AF56:AL56"/>
  </mergeCells>
  <phoneticPr fontId="39" type="noConversion"/>
  <pageMargins left="0.7" right="0.7" top="1.3149999999999999" bottom="0.75" header="0.3" footer="0.3"/>
  <pageSetup paperSize="9" scale="76" orientation="portrait" r:id="rId30"/>
  <headerFooter alignWithMargins="0"/>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1"/>
  <dimension ref="A1:AN84"/>
  <sheetViews>
    <sheetView showGridLines="0" topLeftCell="A22" workbookViewId="0"/>
  </sheetViews>
  <sheetFormatPr baseColWidth="10" defaultColWidth="11.42578125" defaultRowHeight="12.75" x14ac:dyDescent="0.2"/>
  <cols>
    <col min="1" max="2" width="1.140625" customWidth="1"/>
    <col min="3" max="3" width="4.28515625" customWidth="1"/>
    <col min="4" max="4" width="5.42578125" customWidth="1"/>
    <col min="5" max="5" width="4.28515625" customWidth="1"/>
    <col min="6" max="17" width="6.7109375" customWidth="1"/>
    <col min="18"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5"/>
      <c r="AB7" s="985"/>
      <c r="AC7" s="986"/>
      <c r="AD7" s="5"/>
    </row>
    <row r="8" spans="2:40" ht="15" customHeight="1" x14ac:dyDescent="0.2">
      <c r="B8" s="4"/>
      <c r="C8" s="817" t="s">
        <v>1</v>
      </c>
      <c r="D8" s="818"/>
      <c r="E8" s="818"/>
      <c r="F8" s="989" t="s">
        <v>54</v>
      </c>
      <c r="G8" s="989"/>
      <c r="H8" s="989"/>
      <c r="I8" s="989"/>
      <c r="J8" s="989"/>
      <c r="K8" s="989"/>
      <c r="L8" s="989"/>
      <c r="M8" s="989"/>
      <c r="N8" s="989"/>
      <c r="O8" s="989"/>
      <c r="P8" s="989"/>
      <c r="Q8" s="818" t="s">
        <v>82</v>
      </c>
      <c r="R8" s="818"/>
      <c r="S8" s="990"/>
      <c r="T8" s="990"/>
      <c r="U8" s="818" t="s">
        <v>83</v>
      </c>
      <c r="V8" s="818"/>
      <c r="W8" s="818"/>
      <c r="X8" s="818"/>
      <c r="Y8" s="991" t="s">
        <v>518</v>
      </c>
      <c r="Z8" s="992"/>
      <c r="AA8" s="992"/>
      <c r="AB8" s="992"/>
      <c r="AC8" s="993"/>
      <c r="AD8" s="5"/>
      <c r="AG8" s="18"/>
      <c r="AH8" s="966"/>
      <c r="AI8" s="966"/>
      <c r="AJ8" s="966"/>
      <c r="AK8" s="966"/>
      <c r="AL8" s="966"/>
      <c r="AM8" s="966"/>
      <c r="AN8" s="966"/>
    </row>
    <row r="9" spans="2:40" ht="22.5" customHeight="1" x14ac:dyDescent="0.2">
      <c r="B9" s="4"/>
      <c r="C9" s="827" t="s">
        <v>2</v>
      </c>
      <c r="D9" s="828"/>
      <c r="E9" s="828"/>
      <c r="F9" s="789" t="s">
        <v>392</v>
      </c>
      <c r="G9" s="789"/>
      <c r="H9" s="789"/>
      <c r="I9" s="789"/>
      <c r="J9" s="789"/>
      <c r="K9" s="789"/>
      <c r="L9" s="789"/>
      <c r="M9" s="789"/>
      <c r="N9" s="789"/>
      <c r="O9" s="789"/>
      <c r="P9" s="789"/>
      <c r="Q9" s="789"/>
      <c r="R9" s="789"/>
      <c r="S9" s="789"/>
      <c r="T9" s="789"/>
      <c r="U9" s="789"/>
      <c r="V9" s="789"/>
      <c r="W9" s="789"/>
      <c r="X9" s="789"/>
      <c r="Y9" s="789"/>
      <c r="Z9" s="789"/>
      <c r="AA9" s="789"/>
      <c r="AB9" s="789"/>
      <c r="AC9" s="790"/>
      <c r="AD9" s="5"/>
      <c r="AG9" s="46"/>
      <c r="AH9" s="966"/>
      <c r="AI9" s="966"/>
      <c r="AJ9" s="966"/>
      <c r="AK9" s="966"/>
      <c r="AL9" s="966"/>
      <c r="AM9" s="966"/>
      <c r="AN9" s="966"/>
    </row>
    <row r="10" spans="2:40" ht="7.5" customHeight="1"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7"/>
      <c r="AB10" s="987"/>
      <c r="AC10" s="988"/>
      <c r="AD10" s="5"/>
      <c r="AG10" s="18"/>
      <c r="AH10" s="18"/>
      <c r="AI10" s="18"/>
      <c r="AJ10" s="18"/>
      <c r="AK10" s="18"/>
      <c r="AL10" s="18"/>
      <c r="AM10" s="18"/>
      <c r="AN10" s="18"/>
    </row>
    <row r="11" spans="2:40" ht="4.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7"/>
      <c r="AB11" s="7"/>
      <c r="AC11" s="8"/>
      <c r="AD11" s="5"/>
      <c r="AG11" s="18"/>
      <c r="AH11" s="18"/>
      <c r="AI11" s="18"/>
      <c r="AJ11" s="18"/>
      <c r="AK11" s="18"/>
      <c r="AL11" s="18"/>
      <c r="AM11" s="18"/>
      <c r="AN11" s="18"/>
    </row>
    <row r="12" spans="2:40" ht="17.25" customHeight="1" thickBot="1" x14ac:dyDescent="0.25">
      <c r="B12" s="4"/>
      <c r="C12" s="6"/>
      <c r="D12" s="7"/>
      <c r="E12" s="7"/>
      <c r="F12" s="7"/>
      <c r="G12" s="7"/>
      <c r="H12" s="7"/>
      <c r="I12" s="7"/>
      <c r="J12" s="7"/>
      <c r="K12" s="7"/>
      <c r="L12" s="7"/>
      <c r="M12" s="7"/>
      <c r="N12" s="7"/>
      <c r="O12" s="7"/>
      <c r="P12" s="7"/>
      <c r="Q12" s="7"/>
      <c r="R12" s="806" t="s">
        <v>191</v>
      </c>
      <c r="S12" s="807"/>
      <c r="T12" s="807"/>
      <c r="U12" s="807"/>
      <c r="V12" s="807"/>
      <c r="W12" s="807"/>
      <c r="X12" s="807"/>
      <c r="Y12" s="807"/>
      <c r="Z12" s="807"/>
      <c r="AA12" s="807"/>
      <c r="AB12" s="807"/>
      <c r="AC12" s="808"/>
      <c r="AD12" s="5"/>
      <c r="AG12" s="18"/>
      <c r="AH12" s="18"/>
      <c r="AI12" s="18"/>
      <c r="AJ12" s="18"/>
      <c r="AK12" s="18"/>
      <c r="AL12" s="18"/>
      <c r="AM12" s="18"/>
      <c r="AN12" s="18"/>
    </row>
    <row r="13" spans="2:40" ht="26.25" customHeight="1" x14ac:dyDescent="0.2">
      <c r="B13" s="4"/>
      <c r="C13" s="6"/>
      <c r="D13" s="7"/>
      <c r="E13" s="7"/>
      <c r="F13" s="7"/>
      <c r="G13" s="7"/>
      <c r="H13" s="7"/>
      <c r="I13" s="7"/>
      <c r="J13" s="7"/>
      <c r="K13" s="7"/>
      <c r="L13" s="7"/>
      <c r="M13" s="7"/>
      <c r="N13" s="7"/>
      <c r="O13" s="7"/>
      <c r="P13" s="7"/>
      <c r="Q13" s="7"/>
      <c r="R13" s="1008" t="s">
        <v>1259</v>
      </c>
      <c r="S13" s="1009"/>
      <c r="T13" s="1009"/>
      <c r="U13" s="1009"/>
      <c r="V13" s="1009"/>
      <c r="W13" s="1009"/>
      <c r="X13" s="1009"/>
      <c r="Y13" s="1009"/>
      <c r="Z13" s="1009"/>
      <c r="AA13" s="1009"/>
      <c r="AB13" s="1009"/>
      <c r="AC13" s="1010"/>
      <c r="AD13" s="5"/>
      <c r="AG13" s="18"/>
      <c r="AH13" s="18"/>
      <c r="AI13" s="18"/>
      <c r="AJ13" s="18"/>
      <c r="AK13" s="18"/>
      <c r="AL13" s="18"/>
      <c r="AM13" s="18"/>
      <c r="AN13" s="18"/>
    </row>
    <row r="14" spans="2:40" ht="37.5" customHeight="1" x14ac:dyDescent="0.2">
      <c r="B14" s="4"/>
      <c r="C14" s="6"/>
      <c r="D14" s="7"/>
      <c r="E14" s="7"/>
      <c r="F14" s="7"/>
      <c r="G14" s="7"/>
      <c r="H14" s="7"/>
      <c r="I14" s="7"/>
      <c r="J14" s="7"/>
      <c r="K14" s="7"/>
      <c r="L14" s="7"/>
      <c r="M14" s="7"/>
      <c r="N14" s="7"/>
      <c r="O14" s="7"/>
      <c r="P14" s="7"/>
      <c r="Q14" s="7"/>
      <c r="R14" s="1008"/>
      <c r="S14" s="1009"/>
      <c r="T14" s="1009"/>
      <c r="U14" s="1009"/>
      <c r="V14" s="1009"/>
      <c r="W14" s="1009"/>
      <c r="X14" s="1009"/>
      <c r="Y14" s="1009"/>
      <c r="Z14" s="1009"/>
      <c r="AA14" s="1009"/>
      <c r="AB14" s="1009"/>
      <c r="AC14" s="1010"/>
      <c r="AD14" s="5"/>
      <c r="AG14" s="18"/>
      <c r="AH14" s="18"/>
      <c r="AI14" s="18"/>
      <c r="AJ14" s="18"/>
      <c r="AK14" s="18"/>
      <c r="AL14" s="18"/>
      <c r="AM14" s="18"/>
      <c r="AN14" s="18"/>
    </row>
    <row r="15" spans="2:40" ht="21.75" customHeight="1" x14ac:dyDescent="0.2">
      <c r="B15" s="4"/>
      <c r="C15" s="6"/>
      <c r="D15" s="7"/>
      <c r="E15" s="7"/>
      <c r="F15" s="7"/>
      <c r="G15" s="7"/>
      <c r="H15" s="7"/>
      <c r="I15" s="7"/>
      <c r="J15" s="7"/>
      <c r="K15" s="7"/>
      <c r="L15" s="7"/>
      <c r="M15" s="7"/>
      <c r="N15" s="7"/>
      <c r="O15" s="7"/>
      <c r="P15" s="7"/>
      <c r="Q15" s="7"/>
      <c r="R15" s="1008"/>
      <c r="S15" s="1009"/>
      <c r="T15" s="1009"/>
      <c r="U15" s="1009"/>
      <c r="V15" s="1009"/>
      <c r="W15" s="1009"/>
      <c r="X15" s="1009"/>
      <c r="Y15" s="1009"/>
      <c r="Z15" s="1009"/>
      <c r="AA15" s="1009"/>
      <c r="AB15" s="1009"/>
      <c r="AC15" s="1010"/>
      <c r="AD15" s="5"/>
      <c r="AG15" s="18"/>
      <c r="AH15" s="18"/>
      <c r="AI15" s="18"/>
      <c r="AJ15" s="18"/>
      <c r="AK15" s="18"/>
      <c r="AL15" s="18"/>
      <c r="AM15" s="18"/>
      <c r="AN15" s="18"/>
    </row>
    <row r="16" spans="2:40" ht="17.25" customHeight="1" x14ac:dyDescent="0.2">
      <c r="B16" s="4"/>
      <c r="C16" s="6"/>
      <c r="D16" s="7"/>
      <c r="E16" s="7"/>
      <c r="F16" s="7"/>
      <c r="G16" s="7"/>
      <c r="H16" s="7"/>
      <c r="I16" s="7"/>
      <c r="J16" s="7"/>
      <c r="K16" s="7"/>
      <c r="L16" s="7"/>
      <c r="M16" s="7"/>
      <c r="N16" s="7"/>
      <c r="O16" s="7"/>
      <c r="P16" s="7"/>
      <c r="Q16" s="7"/>
      <c r="R16" s="1008"/>
      <c r="S16" s="1009"/>
      <c r="T16" s="1009"/>
      <c r="U16" s="1009"/>
      <c r="V16" s="1009"/>
      <c r="W16" s="1009"/>
      <c r="X16" s="1009"/>
      <c r="Y16" s="1009"/>
      <c r="Z16" s="1009"/>
      <c r="AA16" s="1009"/>
      <c r="AB16" s="1009"/>
      <c r="AC16" s="1010"/>
      <c r="AD16" s="5"/>
      <c r="AG16" s="18"/>
      <c r="AH16" s="18"/>
      <c r="AI16" s="18"/>
      <c r="AJ16" s="18"/>
      <c r="AK16" s="18"/>
      <c r="AL16" s="18"/>
      <c r="AM16" s="18"/>
      <c r="AN16" s="18"/>
    </row>
    <row r="17" spans="2:40" ht="22.5" customHeight="1" x14ac:dyDescent="0.2">
      <c r="B17" s="4"/>
      <c r="C17" s="6"/>
      <c r="D17" s="7"/>
      <c r="E17" s="7"/>
      <c r="F17" s="7"/>
      <c r="G17" s="7"/>
      <c r="H17" s="7"/>
      <c r="I17" s="7"/>
      <c r="J17" s="7"/>
      <c r="K17" s="7"/>
      <c r="L17" s="7"/>
      <c r="M17" s="7"/>
      <c r="N17" s="7"/>
      <c r="O17" s="7"/>
      <c r="P17" s="7"/>
      <c r="Q17" s="7"/>
      <c r="R17" s="1008"/>
      <c r="S17" s="1009"/>
      <c r="T17" s="1009"/>
      <c r="U17" s="1009"/>
      <c r="V17" s="1009"/>
      <c r="W17" s="1009"/>
      <c r="X17" s="1009"/>
      <c r="Y17" s="1009"/>
      <c r="Z17" s="1009"/>
      <c r="AA17" s="1009"/>
      <c r="AB17" s="1009"/>
      <c r="AC17" s="1010"/>
      <c r="AD17" s="5"/>
      <c r="AG17" s="18"/>
      <c r="AH17" s="18"/>
      <c r="AI17" s="18"/>
      <c r="AJ17" s="18"/>
      <c r="AK17" s="18"/>
      <c r="AL17" s="18"/>
      <c r="AM17" s="18"/>
      <c r="AN17" s="18"/>
    </row>
    <row r="18" spans="2:40" ht="19.5" customHeight="1" thickBot="1" x14ac:dyDescent="0.25">
      <c r="B18" s="4"/>
      <c r="C18" s="6"/>
      <c r="D18" s="7"/>
      <c r="E18" s="7"/>
      <c r="F18" s="7"/>
      <c r="G18" s="7"/>
      <c r="H18" s="7"/>
      <c r="I18" s="7"/>
      <c r="J18" s="7"/>
      <c r="K18" s="7"/>
      <c r="L18" s="7"/>
      <c r="M18" s="7"/>
      <c r="N18" s="7"/>
      <c r="O18" s="7"/>
      <c r="P18" s="7"/>
      <c r="Q18" s="7"/>
      <c r="R18" s="1011"/>
      <c r="S18" s="1012"/>
      <c r="T18" s="1012"/>
      <c r="U18" s="1012"/>
      <c r="V18" s="1012"/>
      <c r="W18" s="1012"/>
      <c r="X18" s="1012"/>
      <c r="Y18" s="1012"/>
      <c r="Z18" s="1012"/>
      <c r="AA18" s="1012"/>
      <c r="AB18" s="1012"/>
      <c r="AC18" s="1013"/>
      <c r="AD18" s="5"/>
      <c r="AG18" s="18"/>
      <c r="AH18" s="18"/>
      <c r="AI18" s="18"/>
      <c r="AJ18" s="18"/>
      <c r="AK18" s="18"/>
      <c r="AL18" s="18"/>
      <c r="AM18" s="18"/>
      <c r="AN18" s="18"/>
    </row>
    <row r="19" spans="2:40" ht="17.25" customHeight="1" thickBot="1" x14ac:dyDescent="0.25">
      <c r="B19" s="4"/>
      <c r="C19" s="6"/>
      <c r="D19" s="7"/>
      <c r="E19" s="7"/>
      <c r="F19" s="7"/>
      <c r="G19" s="7"/>
      <c r="H19" s="7"/>
      <c r="I19" s="7"/>
      <c r="J19" s="7"/>
      <c r="K19" s="7"/>
      <c r="L19" s="7"/>
      <c r="M19" s="7"/>
      <c r="N19" s="7"/>
      <c r="O19" s="7"/>
      <c r="P19" s="7"/>
      <c r="Q19" s="7"/>
      <c r="R19" s="794" t="s">
        <v>80</v>
      </c>
      <c r="S19" s="795"/>
      <c r="T19" s="795"/>
      <c r="U19" s="795"/>
      <c r="V19" s="795"/>
      <c r="W19" s="795"/>
      <c r="X19" s="795"/>
      <c r="Y19" s="795"/>
      <c r="Z19" s="795"/>
      <c r="AA19" s="795"/>
      <c r="AB19" s="795"/>
      <c r="AC19" s="796"/>
      <c r="AD19" s="5"/>
      <c r="AG19" s="18"/>
      <c r="AH19" s="18"/>
      <c r="AI19" s="18"/>
      <c r="AJ19" s="18"/>
      <c r="AK19" s="18"/>
      <c r="AL19" s="18"/>
      <c r="AM19" s="18"/>
      <c r="AN19" s="18"/>
    </row>
    <row r="20" spans="2:40" ht="17.25" customHeight="1" x14ac:dyDescent="0.2">
      <c r="B20" s="4"/>
      <c r="C20" s="6"/>
      <c r="D20" s="7"/>
      <c r="E20" s="7"/>
      <c r="F20" s="7"/>
      <c r="G20" s="7"/>
      <c r="H20" s="7"/>
      <c r="I20" s="7"/>
      <c r="J20" s="7"/>
      <c r="K20" s="7"/>
      <c r="L20" s="7"/>
      <c r="M20" s="7"/>
      <c r="N20" s="7"/>
      <c r="O20" s="7"/>
      <c r="P20" s="7"/>
      <c r="Q20" s="7"/>
      <c r="R20" s="999" t="s">
        <v>1260</v>
      </c>
      <c r="S20" s="1000"/>
      <c r="T20" s="1000"/>
      <c r="U20" s="1000"/>
      <c r="V20" s="1000"/>
      <c r="W20" s="1000"/>
      <c r="X20" s="1000"/>
      <c r="Y20" s="1000"/>
      <c r="Z20" s="1000"/>
      <c r="AA20" s="1000"/>
      <c r="AB20" s="1000"/>
      <c r="AC20" s="1001"/>
      <c r="AD20" s="5"/>
      <c r="AG20" s="18"/>
      <c r="AH20" s="18"/>
      <c r="AI20" s="18"/>
      <c r="AJ20" s="18"/>
      <c r="AK20" s="18"/>
      <c r="AL20" s="18"/>
      <c r="AM20" s="18"/>
      <c r="AN20" s="18"/>
    </row>
    <row r="21" spans="2:40" ht="17.25" customHeight="1" x14ac:dyDescent="0.2">
      <c r="B21" s="4"/>
      <c r="C21" s="6"/>
      <c r="D21" s="7"/>
      <c r="E21" s="7"/>
      <c r="F21" s="7"/>
      <c r="G21" s="7"/>
      <c r="H21" s="7"/>
      <c r="I21" s="7"/>
      <c r="J21" s="7"/>
      <c r="K21" s="7"/>
      <c r="L21" s="7"/>
      <c r="M21" s="7"/>
      <c r="N21" s="7"/>
      <c r="O21" s="7"/>
      <c r="P21" s="7"/>
      <c r="Q21" s="7"/>
      <c r="R21" s="1002"/>
      <c r="S21" s="1003"/>
      <c r="T21" s="1003"/>
      <c r="U21" s="1003"/>
      <c r="V21" s="1003"/>
      <c r="W21" s="1003"/>
      <c r="X21" s="1003"/>
      <c r="Y21" s="1003"/>
      <c r="Z21" s="1003"/>
      <c r="AA21" s="1003"/>
      <c r="AB21" s="1003"/>
      <c r="AC21" s="1004"/>
      <c r="AD21" s="5"/>
      <c r="AG21" s="18"/>
      <c r="AH21" s="18"/>
      <c r="AI21" s="18"/>
      <c r="AJ21" s="18"/>
      <c r="AK21" s="18"/>
      <c r="AL21" s="18"/>
      <c r="AM21" s="18"/>
      <c r="AN21" s="18"/>
    </row>
    <row r="22" spans="2:40" ht="17.25" customHeight="1" x14ac:dyDescent="0.2">
      <c r="B22" s="4"/>
      <c r="C22" s="6"/>
      <c r="D22" s="7"/>
      <c r="E22" s="7"/>
      <c r="F22" s="7"/>
      <c r="G22" s="7"/>
      <c r="H22" s="7"/>
      <c r="I22" s="7"/>
      <c r="J22" s="7"/>
      <c r="K22" s="7"/>
      <c r="L22" s="7"/>
      <c r="M22" s="7"/>
      <c r="N22" s="7"/>
      <c r="O22" s="7"/>
      <c r="P22" s="7"/>
      <c r="Q22" s="7"/>
      <c r="R22" s="1002"/>
      <c r="S22" s="1003"/>
      <c r="T22" s="1003"/>
      <c r="U22" s="1003"/>
      <c r="V22" s="1003"/>
      <c r="W22" s="1003"/>
      <c r="X22" s="1003"/>
      <c r="Y22" s="1003"/>
      <c r="Z22" s="1003"/>
      <c r="AA22" s="1003"/>
      <c r="AB22" s="1003"/>
      <c r="AC22" s="1004"/>
      <c r="AD22" s="5"/>
      <c r="AG22" s="18"/>
      <c r="AH22" s="18"/>
      <c r="AI22" s="18"/>
      <c r="AJ22" s="18"/>
      <c r="AK22" s="18"/>
      <c r="AL22" s="18"/>
      <c r="AM22" s="18"/>
      <c r="AN22" s="18"/>
    </row>
    <row r="23" spans="2:40" ht="17.25" customHeight="1" x14ac:dyDescent="0.2">
      <c r="B23" s="4"/>
      <c r="C23" s="6"/>
      <c r="D23" s="7"/>
      <c r="E23" s="7"/>
      <c r="F23" s="7"/>
      <c r="G23" s="7"/>
      <c r="H23" s="7"/>
      <c r="I23" s="7"/>
      <c r="J23" s="7"/>
      <c r="K23" s="7"/>
      <c r="L23" s="7"/>
      <c r="M23" s="7"/>
      <c r="N23" s="7"/>
      <c r="O23" s="7"/>
      <c r="P23" s="7"/>
      <c r="Q23" s="7"/>
      <c r="R23" s="1002"/>
      <c r="S23" s="1003"/>
      <c r="T23" s="1003"/>
      <c r="U23" s="1003"/>
      <c r="V23" s="1003"/>
      <c r="W23" s="1003"/>
      <c r="X23" s="1003"/>
      <c r="Y23" s="1003"/>
      <c r="Z23" s="1003"/>
      <c r="AA23" s="1003"/>
      <c r="AB23" s="1003"/>
      <c r="AC23" s="1004"/>
      <c r="AD23" s="5"/>
      <c r="AG23" s="18"/>
      <c r="AH23" s="18"/>
      <c r="AI23" s="18"/>
      <c r="AJ23" s="18"/>
      <c r="AK23" s="18"/>
      <c r="AL23" s="18"/>
      <c r="AM23" s="18"/>
      <c r="AN23" s="18"/>
    </row>
    <row r="24" spans="2:40" x14ac:dyDescent="0.2">
      <c r="B24" s="4"/>
      <c r="C24" s="6"/>
      <c r="D24" s="7"/>
      <c r="E24" s="7"/>
      <c r="F24" s="7"/>
      <c r="G24" s="7"/>
      <c r="H24" s="7"/>
      <c r="I24" s="7"/>
      <c r="J24" s="7"/>
      <c r="K24" s="7"/>
      <c r="L24" s="7"/>
      <c r="M24" s="7"/>
      <c r="N24" s="7"/>
      <c r="O24" s="7"/>
      <c r="P24" s="7"/>
      <c r="Q24" s="7"/>
      <c r="R24" s="1002"/>
      <c r="S24" s="1003"/>
      <c r="T24" s="1003"/>
      <c r="U24" s="1003"/>
      <c r="V24" s="1003"/>
      <c r="W24" s="1003"/>
      <c r="X24" s="1003"/>
      <c r="Y24" s="1003"/>
      <c r="Z24" s="1003"/>
      <c r="AA24" s="1003"/>
      <c r="AB24" s="1003"/>
      <c r="AC24" s="1004"/>
      <c r="AD24" s="5"/>
      <c r="AG24" s="18"/>
      <c r="AH24" s="18"/>
      <c r="AI24" s="18"/>
      <c r="AJ24" s="18"/>
      <c r="AK24" s="18"/>
      <c r="AL24" s="18"/>
      <c r="AM24" s="18"/>
      <c r="AN24" s="18"/>
    </row>
    <row r="25" spans="2:40" x14ac:dyDescent="0.2">
      <c r="B25" s="4"/>
      <c r="C25" s="6"/>
      <c r="D25" s="7"/>
      <c r="E25" s="7"/>
      <c r="F25" s="7"/>
      <c r="G25" s="7"/>
      <c r="H25" s="7"/>
      <c r="I25" s="7"/>
      <c r="J25" s="7"/>
      <c r="K25" s="7"/>
      <c r="L25" s="7"/>
      <c r="M25" s="7"/>
      <c r="N25" s="7"/>
      <c r="O25" s="7"/>
      <c r="P25" s="7"/>
      <c r="Q25" s="7"/>
      <c r="R25" s="1002"/>
      <c r="S25" s="1003"/>
      <c r="T25" s="1003"/>
      <c r="U25" s="1003"/>
      <c r="V25" s="1003"/>
      <c r="W25" s="1003"/>
      <c r="X25" s="1003"/>
      <c r="Y25" s="1003"/>
      <c r="Z25" s="1003"/>
      <c r="AA25" s="1003"/>
      <c r="AB25" s="1003"/>
      <c r="AC25" s="1004"/>
      <c r="AD25" s="5"/>
      <c r="AG25" s="18"/>
      <c r="AH25" s="18"/>
      <c r="AI25" s="18"/>
      <c r="AJ25" s="18"/>
      <c r="AK25" s="18"/>
      <c r="AL25" s="18"/>
      <c r="AM25" s="18"/>
      <c r="AN25" s="18"/>
    </row>
    <row r="26" spans="2:40" x14ac:dyDescent="0.2">
      <c r="B26" s="4"/>
      <c r="C26" s="6"/>
      <c r="D26" s="7"/>
      <c r="E26" s="7"/>
      <c r="F26" s="7"/>
      <c r="G26" s="7"/>
      <c r="H26" s="7"/>
      <c r="I26" s="7"/>
      <c r="J26" s="7"/>
      <c r="K26" s="7"/>
      <c r="L26" s="7"/>
      <c r="M26" s="7"/>
      <c r="N26" s="7"/>
      <c r="O26" s="7"/>
      <c r="P26" s="7"/>
      <c r="Q26" s="7"/>
      <c r="R26" s="1002"/>
      <c r="S26" s="1003"/>
      <c r="T26" s="1003"/>
      <c r="U26" s="1003"/>
      <c r="V26" s="1003"/>
      <c r="W26" s="1003"/>
      <c r="X26" s="1003"/>
      <c r="Y26" s="1003"/>
      <c r="Z26" s="1003"/>
      <c r="AA26" s="1003"/>
      <c r="AB26" s="1003"/>
      <c r="AC26" s="1004"/>
      <c r="AD26" s="5"/>
      <c r="AG26" s="18"/>
      <c r="AH26" s="18"/>
      <c r="AI26" s="18"/>
      <c r="AJ26" s="18"/>
      <c r="AK26" s="18"/>
      <c r="AL26" s="18"/>
      <c r="AM26" s="18"/>
      <c r="AN26" s="18"/>
    </row>
    <row r="27" spans="2:40" ht="38.25" customHeight="1" x14ac:dyDescent="0.2">
      <c r="B27" s="4"/>
      <c r="C27" s="6"/>
      <c r="D27" s="7"/>
      <c r="E27" s="7"/>
      <c r="F27" s="7"/>
      <c r="G27" s="7"/>
      <c r="H27" s="7"/>
      <c r="I27" s="7"/>
      <c r="J27" s="7"/>
      <c r="K27" s="7"/>
      <c r="L27" s="7"/>
      <c r="M27" s="7"/>
      <c r="N27" s="7"/>
      <c r="O27" s="7"/>
      <c r="P27" s="7"/>
      <c r="Q27" s="7"/>
      <c r="R27" s="1002"/>
      <c r="S27" s="1003"/>
      <c r="T27" s="1003"/>
      <c r="U27" s="1003"/>
      <c r="V27" s="1003"/>
      <c r="W27" s="1003"/>
      <c r="X27" s="1003"/>
      <c r="Y27" s="1003"/>
      <c r="Z27" s="1003"/>
      <c r="AA27" s="1003"/>
      <c r="AB27" s="1003"/>
      <c r="AC27" s="1004"/>
      <c r="AD27" s="5"/>
      <c r="AG27" s="18"/>
      <c r="AH27" s="18"/>
      <c r="AI27" s="18"/>
      <c r="AJ27" s="18"/>
      <c r="AK27" s="18"/>
      <c r="AL27" s="18"/>
      <c r="AM27" s="18"/>
      <c r="AN27" s="18"/>
    </row>
    <row r="28" spans="2:40" ht="15.75" customHeight="1" thickBot="1" x14ac:dyDescent="0.25">
      <c r="B28" s="4"/>
      <c r="C28" s="6"/>
      <c r="D28" s="7"/>
      <c r="E28" s="7"/>
      <c r="F28" s="7"/>
      <c r="G28" s="7"/>
      <c r="H28" s="7"/>
      <c r="I28" s="7"/>
      <c r="J28" s="7"/>
      <c r="K28" s="7"/>
      <c r="L28" s="7"/>
      <c r="M28" s="7"/>
      <c r="N28" s="7"/>
      <c r="O28" s="7"/>
      <c r="P28" s="7"/>
      <c r="Q28" s="7"/>
      <c r="R28" s="1005"/>
      <c r="S28" s="1006"/>
      <c r="T28" s="1006"/>
      <c r="U28" s="1006"/>
      <c r="V28" s="1006"/>
      <c r="W28" s="1006"/>
      <c r="X28" s="1006"/>
      <c r="Y28" s="1006"/>
      <c r="Z28" s="1006"/>
      <c r="AA28" s="1006"/>
      <c r="AB28" s="1006"/>
      <c r="AC28" s="1007"/>
      <c r="AD28" s="5"/>
      <c r="AG28" s="18"/>
      <c r="AH28" s="18"/>
      <c r="AI28" s="18"/>
      <c r="AJ28" s="18"/>
      <c r="AK28" s="18"/>
      <c r="AL28" s="18"/>
      <c r="AM28" s="18"/>
      <c r="AN28" s="18"/>
    </row>
    <row r="29" spans="2:40" ht="3"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1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B30" s="7"/>
      <c r="AC30" s="8"/>
      <c r="AD30" s="5"/>
      <c r="AG30" s="18"/>
      <c r="AH30" s="18"/>
      <c r="AI30" s="18"/>
      <c r="AJ30" s="18"/>
      <c r="AK30" s="18"/>
      <c r="AL30" s="18"/>
      <c r="AM30" s="18"/>
      <c r="AN30" s="18"/>
    </row>
    <row r="31" spans="2:40" ht="17.25" customHeight="1" x14ac:dyDescent="0.2">
      <c r="B31" s="4"/>
      <c r="C31" s="6"/>
      <c r="D31" s="70" t="s">
        <v>16</v>
      </c>
      <c r="E31" s="71"/>
      <c r="F31" s="569">
        <f>INDICADORES!H29</f>
        <v>18</v>
      </c>
      <c r="G31" s="569">
        <f>INDICADORES!K29</f>
        <v>15</v>
      </c>
      <c r="H31" s="569">
        <f>INDICADORES!N29</f>
        <v>12</v>
      </c>
      <c r="I31" s="569">
        <f>INDICADORES!T29</f>
        <v>7</v>
      </c>
      <c r="J31" s="569">
        <f>INDICADORES!W29</f>
        <v>6</v>
      </c>
      <c r="K31" s="569">
        <f>INDICADORES!Z29</f>
        <v>18</v>
      </c>
      <c r="L31" s="569">
        <f>INDICADORES!AF29</f>
        <v>10</v>
      </c>
      <c r="M31" s="569">
        <f>INDICADORES!AI29</f>
        <v>11</v>
      </c>
      <c r="N31" s="569">
        <f>INDICADORES!AL29</f>
        <v>7</v>
      </c>
      <c r="O31" s="569">
        <f>INDICADORES!AR29</f>
        <v>14</v>
      </c>
      <c r="P31" s="569">
        <f>INDICADORES!AU29</f>
        <v>11</v>
      </c>
      <c r="Q31" s="569">
        <f>INDICADORES!AX29</f>
        <v>5</v>
      </c>
      <c r="R31" s="568">
        <f>SUM(F31:Q31)</f>
        <v>134</v>
      </c>
      <c r="U31" s="7"/>
      <c r="V31" s="7"/>
      <c r="W31" s="7"/>
      <c r="X31" s="7"/>
      <c r="Y31" s="7"/>
      <c r="Z31" s="7"/>
      <c r="AA31" s="7"/>
      <c r="AB31" s="7"/>
      <c r="AC31" s="8"/>
      <c r="AD31" s="5"/>
      <c r="AG31" s="18"/>
      <c r="AH31" s="18"/>
      <c r="AI31" s="18"/>
      <c r="AJ31" s="18"/>
      <c r="AK31" s="18"/>
      <c r="AL31" s="18"/>
      <c r="AM31" s="18"/>
      <c r="AN31" s="18"/>
    </row>
    <row r="32" spans="2:40" ht="17.25" customHeight="1" x14ac:dyDescent="0.2">
      <c r="B32" s="4"/>
      <c r="C32" s="6"/>
      <c r="D32" s="70" t="s">
        <v>18</v>
      </c>
      <c r="E32" s="71"/>
      <c r="F32" s="569">
        <f>INDICADORES!I29</f>
        <v>633</v>
      </c>
      <c r="G32" s="569">
        <f>INDICADORES!L29</f>
        <v>548</v>
      </c>
      <c r="H32" s="569">
        <f>INDICADORES!O29</f>
        <v>666</v>
      </c>
      <c r="I32" s="569">
        <f>INDICADORES!U29</f>
        <v>758</v>
      </c>
      <c r="J32" s="569">
        <f>INDICADORES!X29</f>
        <v>715</v>
      </c>
      <c r="K32" s="569">
        <f>INDICADORES!AA29</f>
        <v>803</v>
      </c>
      <c r="L32" s="569">
        <f>INDICADORES!AG29</f>
        <v>798</v>
      </c>
      <c r="M32" s="569">
        <f>INDICADORES!AJ29</f>
        <v>741</v>
      </c>
      <c r="N32" s="569">
        <f>INDICADORES!AM29</f>
        <v>778</v>
      </c>
      <c r="O32" s="569">
        <f>INDICADORES!AS29</f>
        <v>837</v>
      </c>
      <c r="P32" s="569">
        <f>INDICADORES!AV29</f>
        <v>813</v>
      </c>
      <c r="Q32" s="569">
        <f>INDICADORES!AY29</f>
        <v>736</v>
      </c>
      <c r="R32" s="568">
        <f>SUM(F32:Q32)</f>
        <v>8826</v>
      </c>
      <c r="U32" s="7"/>
      <c r="V32" s="7"/>
      <c r="W32" s="7"/>
      <c r="X32" s="7"/>
      <c r="Y32" s="7"/>
      <c r="Z32" s="7"/>
      <c r="AA32" s="7"/>
      <c r="AB32" s="7"/>
      <c r="AC32" s="8"/>
      <c r="AD32" s="5"/>
      <c r="AG32" s="18"/>
      <c r="AH32" s="18"/>
      <c r="AI32" s="18"/>
      <c r="AJ32" s="18"/>
      <c r="AK32" s="18"/>
      <c r="AL32" s="18"/>
      <c r="AM32" s="18"/>
      <c r="AN32" s="18"/>
    </row>
    <row r="33" spans="2:40" ht="17.25" customHeight="1" thickBot="1" x14ac:dyDescent="0.25">
      <c r="B33" s="4"/>
      <c r="C33" s="6"/>
      <c r="D33" s="48" t="s">
        <v>692</v>
      </c>
      <c r="E33" s="72"/>
      <c r="F33" s="67">
        <f>F31/F32*1000</f>
        <v>28.436018957345969</v>
      </c>
      <c r="G33" s="67">
        <f t="shared" ref="G33:R33" si="0">G31/G32*1000</f>
        <v>27.372262773722628</v>
      </c>
      <c r="H33" s="67">
        <f t="shared" si="0"/>
        <v>18.018018018018019</v>
      </c>
      <c r="I33" s="67">
        <f t="shared" si="0"/>
        <v>9.2348284960422173</v>
      </c>
      <c r="J33" s="67">
        <f t="shared" si="0"/>
        <v>8.3916083916083917</v>
      </c>
      <c r="K33" s="67">
        <f t="shared" si="0"/>
        <v>22.415940224159403</v>
      </c>
      <c r="L33" s="67">
        <f t="shared" si="0"/>
        <v>12.531328320802004</v>
      </c>
      <c r="M33" s="67">
        <f t="shared" si="0"/>
        <v>14.844804318488528</v>
      </c>
      <c r="N33" s="67">
        <f t="shared" si="0"/>
        <v>8.9974293059125969</v>
      </c>
      <c r="O33" s="67">
        <f t="shared" si="0"/>
        <v>16.726403823178018</v>
      </c>
      <c r="P33" s="67">
        <f t="shared" si="0"/>
        <v>13.530135301353015</v>
      </c>
      <c r="Q33" s="67">
        <f t="shared" si="0"/>
        <v>6.7934782608695654</v>
      </c>
      <c r="R33" s="67">
        <f t="shared" si="0"/>
        <v>15.182415590301382</v>
      </c>
      <c r="U33" s="7"/>
      <c r="V33" s="7"/>
      <c r="W33" s="7"/>
      <c r="X33" s="7"/>
      <c r="Y33" s="7"/>
      <c r="Z33" s="7"/>
      <c r="AA33" s="7"/>
      <c r="AB33" s="7"/>
      <c r="AC33" s="8"/>
      <c r="AD33" s="5"/>
      <c r="AG33" s="18"/>
      <c r="AH33" s="18"/>
      <c r="AI33" s="18"/>
      <c r="AJ33" s="18"/>
      <c r="AK33" s="18"/>
      <c r="AL33" s="18"/>
      <c r="AM33" s="18"/>
      <c r="AN33" s="18"/>
    </row>
    <row r="34" spans="2:40" ht="17.25" customHeight="1" thickBot="1" x14ac:dyDescent="0.25">
      <c r="B34" s="4"/>
      <c r="C34" s="6"/>
      <c r="D34" s="48" t="s">
        <v>651</v>
      </c>
      <c r="E34" s="72"/>
      <c r="F34" s="246">
        <v>35.294117647058826</v>
      </c>
      <c r="G34" s="246">
        <v>31.645569620253166</v>
      </c>
      <c r="H34" s="246">
        <v>20.79002079002079</v>
      </c>
      <c r="I34" s="246">
        <v>10.657193605683837</v>
      </c>
      <c r="J34" s="246">
        <v>37.520391517128871</v>
      </c>
      <c r="K34" s="246">
        <v>45.454545454545453</v>
      </c>
      <c r="L34" s="246">
        <v>26.785714285714285</v>
      </c>
      <c r="M34" s="246">
        <v>9.1407678244972583</v>
      </c>
      <c r="N34" s="246">
        <v>6.932409012131715</v>
      </c>
      <c r="O34" s="246">
        <v>7.6481835564053533</v>
      </c>
      <c r="P34" s="246">
        <v>19.960079840319363</v>
      </c>
      <c r="Q34" s="246">
        <v>9.5419847328244281</v>
      </c>
      <c r="R34" s="253"/>
      <c r="U34" s="7"/>
      <c r="V34" s="7"/>
      <c r="W34" s="7"/>
      <c r="X34" s="7"/>
      <c r="Y34" s="7"/>
      <c r="Z34" s="7"/>
      <c r="AA34" s="7"/>
      <c r="AB34" s="7"/>
      <c r="AC34" s="8"/>
      <c r="AD34" s="5"/>
      <c r="AG34" s="18"/>
      <c r="AH34" s="18"/>
      <c r="AI34" s="18"/>
      <c r="AJ34" s="18"/>
      <c r="AK34" s="18"/>
      <c r="AL34" s="18"/>
      <c r="AM34" s="18"/>
      <c r="AN34" s="18"/>
    </row>
    <row r="35" spans="2:40" ht="13.5" customHeight="1" x14ac:dyDescent="0.2">
      <c r="B35" s="4"/>
      <c r="C35" s="6"/>
      <c r="D35" s="809" t="s">
        <v>254</v>
      </c>
      <c r="E35" s="810"/>
      <c r="F35" s="245">
        <v>18</v>
      </c>
      <c r="G35" s="245">
        <v>18</v>
      </c>
      <c r="H35" s="245">
        <v>18</v>
      </c>
      <c r="I35" s="245">
        <v>18</v>
      </c>
      <c r="J35" s="245">
        <v>18</v>
      </c>
      <c r="K35" s="245">
        <v>18</v>
      </c>
      <c r="L35" s="245">
        <v>18</v>
      </c>
      <c r="M35" s="245">
        <v>18</v>
      </c>
      <c r="N35" s="245">
        <v>18</v>
      </c>
      <c r="O35" s="245">
        <v>18</v>
      </c>
      <c r="P35" s="245">
        <v>18</v>
      </c>
      <c r="Q35" s="245">
        <v>18</v>
      </c>
      <c r="R35" s="245">
        <v>18</v>
      </c>
      <c r="U35" s="7"/>
      <c r="V35" s="7"/>
      <c r="W35" s="7"/>
      <c r="X35" s="7"/>
      <c r="Y35" s="7"/>
      <c r="Z35" s="7"/>
      <c r="AA35" s="7"/>
      <c r="AB35" s="7"/>
      <c r="AC35" s="8"/>
      <c r="AD35" s="5"/>
      <c r="AG35" s="18"/>
      <c r="AH35" s="18"/>
      <c r="AI35" s="18"/>
      <c r="AJ35" s="18"/>
      <c r="AK35" s="18"/>
      <c r="AL35" s="18"/>
      <c r="AM35" s="18"/>
      <c r="AN35" s="18"/>
    </row>
    <row r="36" spans="2:40" ht="3.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5"/>
      <c r="AC37" s="936"/>
      <c r="AD37" s="5"/>
      <c r="AF37" s="18"/>
      <c r="AG37" s="18"/>
      <c r="AH37" s="18"/>
      <c r="AI37" s="18"/>
      <c r="AJ37" s="18"/>
      <c r="AK37" s="18"/>
      <c r="AL37" s="18"/>
      <c r="AM37" s="18"/>
    </row>
    <row r="38" spans="2:40" ht="38.25" customHeight="1" x14ac:dyDescent="0.2">
      <c r="B38" s="4"/>
      <c r="C38" s="817" t="s">
        <v>16</v>
      </c>
      <c r="D38" s="818"/>
      <c r="E38" s="818"/>
      <c r="F38" s="818"/>
      <c r="G38" s="861" t="s">
        <v>29</v>
      </c>
      <c r="H38" s="861"/>
      <c r="I38" s="861"/>
      <c r="J38" s="861"/>
      <c r="K38" s="861"/>
      <c r="L38" s="861"/>
      <c r="M38" s="861"/>
      <c r="N38" s="779"/>
      <c r="O38" s="822" t="s">
        <v>17</v>
      </c>
      <c r="P38" s="823"/>
      <c r="Q38" s="823"/>
      <c r="R38" s="823"/>
      <c r="S38" s="823"/>
      <c r="T38" s="994"/>
      <c r="U38" s="995"/>
      <c r="V38" s="995"/>
      <c r="W38" s="995"/>
      <c r="X38" s="995"/>
      <c r="Y38" s="995"/>
      <c r="Z38" s="995"/>
      <c r="AA38" s="995"/>
      <c r="AB38" s="995"/>
      <c r="AC38" s="996"/>
      <c r="AD38" s="29"/>
      <c r="AF38" s="9"/>
      <c r="AG38" s="877"/>
      <c r="AH38" s="877"/>
      <c r="AI38" s="877"/>
      <c r="AJ38" s="877"/>
      <c r="AK38" s="877"/>
      <c r="AL38" s="877"/>
      <c r="AM38" s="877"/>
    </row>
    <row r="39" spans="2:40" ht="27.75" customHeight="1" x14ac:dyDescent="0.2">
      <c r="B39" s="4"/>
      <c r="C39" s="827" t="s">
        <v>18</v>
      </c>
      <c r="D39" s="828"/>
      <c r="E39" s="828"/>
      <c r="F39" s="828"/>
      <c r="G39" s="861" t="s">
        <v>30</v>
      </c>
      <c r="H39" s="861"/>
      <c r="I39" s="861"/>
      <c r="J39" s="861"/>
      <c r="K39" s="861"/>
      <c r="L39" s="861"/>
      <c r="M39" s="861"/>
      <c r="N39" s="779"/>
      <c r="O39" s="827" t="s">
        <v>19</v>
      </c>
      <c r="P39" s="828"/>
      <c r="Q39" s="828"/>
      <c r="R39" s="828"/>
      <c r="S39" s="828"/>
      <c r="T39" s="955"/>
      <c r="U39" s="956"/>
      <c r="V39" s="956"/>
      <c r="W39" s="956"/>
      <c r="X39" s="956"/>
      <c r="Y39" s="956"/>
      <c r="Z39" s="956"/>
      <c r="AA39" s="956"/>
      <c r="AB39" s="956"/>
      <c r="AC39" s="957"/>
      <c r="AD39" s="29"/>
      <c r="AF39" s="9"/>
      <c r="AG39" s="877"/>
      <c r="AH39" s="877"/>
      <c r="AI39" s="877"/>
      <c r="AJ39" s="877"/>
      <c r="AK39" s="877"/>
      <c r="AL39" s="877"/>
      <c r="AM39" s="877"/>
    </row>
    <row r="40" spans="2:40" ht="26.25" customHeight="1" x14ac:dyDescent="0.2">
      <c r="B40" s="4"/>
      <c r="C40" s="827" t="s">
        <v>20</v>
      </c>
      <c r="D40" s="828"/>
      <c r="E40" s="828"/>
      <c r="F40" s="828"/>
      <c r="G40" s="861" t="s">
        <v>55</v>
      </c>
      <c r="H40" s="861"/>
      <c r="I40" s="861"/>
      <c r="J40" s="861"/>
      <c r="K40" s="861"/>
      <c r="L40" s="861"/>
      <c r="M40" s="861"/>
      <c r="N40" s="779"/>
      <c r="O40" s="829" t="s">
        <v>88</v>
      </c>
      <c r="P40" s="830"/>
      <c r="Q40" s="830"/>
      <c r="R40" s="830"/>
      <c r="S40" s="830"/>
      <c r="T40" s="948" t="s">
        <v>22</v>
      </c>
      <c r="U40" s="948"/>
      <c r="V40" s="948"/>
      <c r="W40" s="948"/>
      <c r="X40" s="948"/>
      <c r="Y40" s="948"/>
      <c r="Z40" s="948"/>
      <c r="AA40" s="948"/>
      <c r="AB40" s="948"/>
      <c r="AC40" s="949"/>
      <c r="AD40" s="29"/>
      <c r="AF40" s="9"/>
      <c r="AG40" s="19"/>
      <c r="AH40" s="19"/>
      <c r="AI40" s="19"/>
      <c r="AJ40" s="19"/>
      <c r="AK40" s="19"/>
      <c r="AL40" s="19"/>
      <c r="AM40" s="19"/>
    </row>
    <row r="41" spans="2:40" ht="18.75" customHeight="1" x14ac:dyDescent="0.2">
      <c r="B41" s="4"/>
      <c r="C41" s="827" t="s">
        <v>21</v>
      </c>
      <c r="D41" s="828"/>
      <c r="E41" s="828"/>
      <c r="F41" s="828"/>
      <c r="G41" s="861" t="s">
        <v>62</v>
      </c>
      <c r="H41" s="861"/>
      <c r="I41" s="861"/>
      <c r="J41" s="861"/>
      <c r="K41" s="861"/>
      <c r="L41" s="861"/>
      <c r="M41" s="861"/>
      <c r="N41" s="779"/>
      <c r="O41" s="829" t="s">
        <v>24</v>
      </c>
      <c r="P41" s="830"/>
      <c r="Q41" s="830"/>
      <c r="R41" s="830"/>
      <c r="S41" s="830"/>
      <c r="T41" s="948" t="s">
        <v>25</v>
      </c>
      <c r="U41" s="948"/>
      <c r="V41" s="948"/>
      <c r="W41" s="948"/>
      <c r="X41" s="948"/>
      <c r="Y41" s="948"/>
      <c r="Z41" s="948"/>
      <c r="AA41" s="948"/>
      <c r="AB41" s="948"/>
      <c r="AC41" s="949"/>
      <c r="AD41" s="29"/>
      <c r="AF41" s="9"/>
      <c r="AG41" s="792"/>
      <c r="AH41" s="792"/>
      <c r="AI41" s="792"/>
      <c r="AJ41" s="792"/>
      <c r="AK41" s="792"/>
      <c r="AL41" s="792"/>
      <c r="AM41" s="792"/>
    </row>
    <row r="42" spans="2:40" ht="36.75" customHeight="1" x14ac:dyDescent="0.2">
      <c r="B42" s="4"/>
      <c r="C42" s="827" t="s">
        <v>23</v>
      </c>
      <c r="D42" s="828"/>
      <c r="E42" s="828"/>
      <c r="F42" s="828"/>
      <c r="G42" s="942">
        <v>1000</v>
      </c>
      <c r="H42" s="942"/>
      <c r="I42" s="942"/>
      <c r="J42" s="942"/>
      <c r="K42" s="942"/>
      <c r="L42" s="942"/>
      <c r="M42" s="942"/>
      <c r="N42" s="874"/>
      <c r="O42" s="827" t="s">
        <v>26</v>
      </c>
      <c r="P42" s="828"/>
      <c r="Q42" s="828"/>
      <c r="R42" s="828"/>
      <c r="S42" s="828"/>
      <c r="T42" s="948"/>
      <c r="U42" s="948"/>
      <c r="V42" s="948"/>
      <c r="W42" s="948"/>
      <c r="X42" s="948"/>
      <c r="Y42" s="948"/>
      <c r="Z42" s="948"/>
      <c r="AA42" s="948"/>
      <c r="AB42" s="948"/>
      <c r="AC42" s="949"/>
      <c r="AD42" s="29"/>
      <c r="AF42" s="9"/>
      <c r="AG42" s="792"/>
      <c r="AH42" s="792"/>
      <c r="AI42" s="792"/>
      <c r="AJ42" s="792"/>
      <c r="AK42" s="792"/>
      <c r="AL42" s="792"/>
      <c r="AM42" s="792"/>
    </row>
    <row r="43" spans="2:40"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t="s">
        <v>90</v>
      </c>
      <c r="U43" s="953"/>
      <c r="V43" s="953"/>
      <c r="W43" s="953"/>
      <c r="X43" s="953"/>
      <c r="Y43" s="953"/>
      <c r="Z43" s="953"/>
      <c r="AA43" s="953"/>
      <c r="AB43" s="953"/>
      <c r="AC43" s="954"/>
      <c r="AD43" s="29"/>
      <c r="AF43" s="9"/>
      <c r="AG43" s="20"/>
      <c r="AH43" s="20"/>
      <c r="AI43" s="20"/>
      <c r="AJ43" s="20"/>
      <c r="AK43" s="20"/>
      <c r="AL43" s="20"/>
      <c r="AM43" s="20"/>
    </row>
    <row r="44" spans="2:40"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29"/>
      <c r="AB44" s="929"/>
      <c r="AC44" s="930"/>
      <c r="AD44" s="29"/>
      <c r="AF44" s="9"/>
      <c r="AG44" s="792"/>
      <c r="AH44" s="792"/>
      <c r="AI44" s="792"/>
      <c r="AJ44" s="792"/>
      <c r="AK44" s="792"/>
      <c r="AL44" s="792"/>
      <c r="AM44" s="792"/>
    </row>
    <row r="45" spans="2:40" ht="27.75" customHeight="1" x14ac:dyDescent="0.2">
      <c r="B45" s="4"/>
      <c r="C45" s="785" t="s">
        <v>92</v>
      </c>
      <c r="D45" s="786"/>
      <c r="E45" s="786"/>
      <c r="F45" s="787"/>
      <c r="G45" s="940" t="s">
        <v>93</v>
      </c>
      <c r="H45" s="941"/>
      <c r="I45" s="31"/>
      <c r="J45" s="31" t="s">
        <v>95</v>
      </c>
      <c r="K45" s="30" t="s">
        <v>94</v>
      </c>
      <c r="L45" s="31" t="s">
        <v>96</v>
      </c>
      <c r="M45" s="30" t="s">
        <v>94</v>
      </c>
      <c r="N45" s="156"/>
      <c r="O45" s="851" t="s">
        <v>97</v>
      </c>
      <c r="P45" s="852"/>
      <c r="Q45" s="852"/>
      <c r="R45" s="852"/>
      <c r="S45" s="853" t="s">
        <v>98</v>
      </c>
      <c r="T45" s="854"/>
      <c r="U45" s="854"/>
      <c r="V45" s="854"/>
      <c r="W45" s="854"/>
      <c r="X45" s="854"/>
      <c r="Y45" s="854"/>
      <c r="Z45" s="854"/>
      <c r="AA45" s="854"/>
      <c r="AB45" s="854"/>
      <c r="AC45" s="855"/>
      <c r="AD45" s="29"/>
      <c r="AF45" s="9"/>
      <c r="AG45" s="20"/>
      <c r="AH45" s="20"/>
      <c r="AI45" s="20"/>
      <c r="AJ45" s="20"/>
      <c r="AK45" s="20"/>
      <c r="AL45" s="20"/>
      <c r="AM45" s="20"/>
    </row>
    <row r="46" spans="2:40" ht="21.75" customHeight="1" x14ac:dyDescent="0.2">
      <c r="B46" s="4"/>
      <c r="C46" s="846"/>
      <c r="D46" s="847"/>
      <c r="E46" s="847"/>
      <c r="F46" s="848"/>
      <c r="G46" s="938" t="s">
        <v>114</v>
      </c>
      <c r="H46" s="938"/>
      <c r="I46" s="938"/>
      <c r="J46" s="938"/>
      <c r="K46" s="938"/>
      <c r="L46" s="938"/>
      <c r="M46" s="938"/>
      <c r="N46" s="156"/>
      <c r="O46" s="829" t="s">
        <v>99</v>
      </c>
      <c r="P46" s="830"/>
      <c r="Q46" s="830"/>
      <c r="R46" s="830"/>
      <c r="S46" s="861" t="s">
        <v>100</v>
      </c>
      <c r="T46" s="861"/>
      <c r="U46" s="861"/>
      <c r="V46" s="554"/>
      <c r="W46" s="554"/>
      <c r="X46" s="34" t="s">
        <v>94</v>
      </c>
      <c r="Y46" s="862" t="s">
        <v>101</v>
      </c>
      <c r="Z46" s="862"/>
      <c r="AA46" s="862"/>
      <c r="AB46" s="863" t="s">
        <v>94</v>
      </c>
      <c r="AC46" s="864"/>
      <c r="AD46" s="29"/>
      <c r="AF46" s="9"/>
      <c r="AG46" s="792"/>
      <c r="AH46" s="792"/>
      <c r="AI46" s="792"/>
      <c r="AJ46" s="792"/>
      <c r="AK46" s="792"/>
      <c r="AL46" s="792"/>
      <c r="AM46" s="792"/>
    </row>
    <row r="47" spans="2:40" ht="36.75"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555"/>
      <c r="W47" s="555"/>
      <c r="X47" s="869" t="s">
        <v>94</v>
      </c>
      <c r="Y47" s="862" t="s">
        <v>103</v>
      </c>
      <c r="Z47" s="862"/>
      <c r="AA47" s="862"/>
      <c r="AB47" s="870"/>
      <c r="AC47" s="871"/>
      <c r="AD47" s="29"/>
      <c r="AF47" s="9"/>
      <c r="AG47" s="792"/>
      <c r="AH47" s="792"/>
      <c r="AI47" s="792"/>
      <c r="AJ47" s="792"/>
      <c r="AK47" s="792"/>
      <c r="AL47" s="792"/>
      <c r="AM47" s="792"/>
    </row>
    <row r="48" spans="2:40" ht="23.25" customHeight="1" x14ac:dyDescent="0.2">
      <c r="B48" s="4"/>
      <c r="C48" s="829" t="s">
        <v>28</v>
      </c>
      <c r="D48" s="830"/>
      <c r="E48" s="830"/>
      <c r="F48" s="830"/>
      <c r="G48" s="939" t="s">
        <v>109</v>
      </c>
      <c r="H48" s="939"/>
      <c r="I48" s="939"/>
      <c r="J48" s="939"/>
      <c r="K48" s="939"/>
      <c r="L48" s="939"/>
      <c r="M48" s="939"/>
      <c r="N48" s="835"/>
      <c r="O48" s="829"/>
      <c r="P48" s="830"/>
      <c r="Q48" s="830"/>
      <c r="R48" s="830"/>
      <c r="S48" s="862"/>
      <c r="T48" s="862"/>
      <c r="U48" s="862"/>
      <c r="V48" s="555"/>
      <c r="W48" s="555"/>
      <c r="X48" s="869"/>
      <c r="Y48" s="862"/>
      <c r="Z48" s="862"/>
      <c r="AA48" s="862"/>
      <c r="AB48" s="872"/>
      <c r="AC48" s="873"/>
      <c r="AD48" s="29"/>
      <c r="AF48" s="9"/>
      <c r="AG48" s="792"/>
      <c r="AH48" s="792"/>
      <c r="AI48" s="792"/>
      <c r="AJ48" s="792"/>
      <c r="AK48" s="792"/>
      <c r="AL48" s="792"/>
      <c r="AM48" s="792"/>
    </row>
    <row r="49" spans="1:40" ht="12.75" customHeight="1" x14ac:dyDescent="0.2">
      <c r="B49" s="4"/>
      <c r="C49" s="829" t="s">
        <v>27</v>
      </c>
      <c r="D49" s="830"/>
      <c r="E49" s="830"/>
      <c r="F49" s="830"/>
      <c r="G49" s="997" t="s">
        <v>969</v>
      </c>
      <c r="H49" s="997"/>
      <c r="I49" s="997"/>
      <c r="J49" s="997"/>
      <c r="K49" s="997"/>
      <c r="L49" s="997"/>
      <c r="M49" s="997"/>
      <c r="N49" s="998"/>
      <c r="O49" s="829"/>
      <c r="P49" s="830"/>
      <c r="Q49" s="830"/>
      <c r="R49" s="830"/>
      <c r="S49" s="862" t="s">
        <v>105</v>
      </c>
      <c r="T49" s="862"/>
      <c r="U49" s="862"/>
      <c r="V49" s="555"/>
      <c r="W49" s="555"/>
      <c r="X49" s="869" t="s">
        <v>94</v>
      </c>
      <c r="Y49" s="697" t="s">
        <v>553</v>
      </c>
      <c r="Z49" s="697"/>
      <c r="AA49" s="697"/>
      <c r="AB49" s="685" t="s">
        <v>94</v>
      </c>
      <c r="AC49" s="686"/>
      <c r="AD49" s="29"/>
      <c r="AF49" s="9"/>
      <c r="AG49" s="792"/>
      <c r="AH49" s="792"/>
      <c r="AI49" s="792"/>
      <c r="AJ49" s="792"/>
      <c r="AK49" s="792"/>
      <c r="AL49" s="792"/>
      <c r="AM49" s="792"/>
    </row>
    <row r="50" spans="1:40" x14ac:dyDescent="0.2">
      <c r="B50" s="4"/>
      <c r="C50" s="829" t="s">
        <v>106</v>
      </c>
      <c r="D50" s="830"/>
      <c r="E50" s="830"/>
      <c r="F50" s="830"/>
      <c r="G50" s="937"/>
      <c r="H50" s="938"/>
      <c r="I50" s="938"/>
      <c r="J50" s="938"/>
      <c r="K50" s="938"/>
      <c r="L50" s="938"/>
      <c r="M50" s="938"/>
      <c r="N50" s="856"/>
      <c r="O50" s="829"/>
      <c r="P50" s="830"/>
      <c r="Q50" s="830"/>
      <c r="R50" s="830"/>
      <c r="S50" s="862"/>
      <c r="T50" s="862"/>
      <c r="U50" s="862"/>
      <c r="V50" s="555"/>
      <c r="W50" s="555"/>
      <c r="X50" s="869"/>
      <c r="Y50" s="697"/>
      <c r="Z50" s="697"/>
      <c r="AA50" s="697"/>
      <c r="AB50" s="685"/>
      <c r="AC50" s="686"/>
      <c r="AD50" s="29"/>
      <c r="AF50" s="9"/>
      <c r="AG50" s="792"/>
      <c r="AH50" s="792"/>
      <c r="AI50" s="792"/>
      <c r="AJ50" s="792"/>
      <c r="AK50" s="792"/>
      <c r="AL50" s="792"/>
      <c r="AM50" s="792"/>
    </row>
    <row r="51" spans="1:40" ht="21.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556"/>
      <c r="W51" s="556"/>
      <c r="X51" s="882"/>
      <c r="Y51" s="707"/>
      <c r="Z51" s="707"/>
      <c r="AA51" s="707"/>
      <c r="AB51" s="703"/>
      <c r="AC51" s="704"/>
      <c r="AD51" s="29"/>
      <c r="AF51" s="9"/>
      <c r="AG51" s="792"/>
      <c r="AH51" s="792"/>
      <c r="AI51" s="792"/>
      <c r="AJ51" s="792"/>
      <c r="AK51" s="792"/>
      <c r="AL51" s="792"/>
      <c r="AM51" s="792"/>
    </row>
    <row r="52" spans="1:40"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877"/>
      <c r="AH52" s="877"/>
      <c r="AI52" s="877"/>
      <c r="AJ52" s="877"/>
      <c r="AK52" s="877"/>
      <c r="AL52" s="877"/>
      <c r="AM52" s="877"/>
    </row>
    <row r="53" spans="1:40" ht="22.5" customHeight="1" x14ac:dyDescent="0.2">
      <c r="C53" s="15"/>
      <c r="D53" s="20"/>
      <c r="E53" s="20"/>
      <c r="F53" s="20"/>
      <c r="G53" s="20"/>
      <c r="H53" s="20"/>
      <c r="I53" s="20"/>
      <c r="J53" s="20"/>
      <c r="K53" s="20"/>
      <c r="L53" s="20"/>
      <c r="M53" s="20"/>
      <c r="N53" s="20"/>
      <c r="AC53" s="16"/>
      <c r="AE53" s="20"/>
      <c r="AG53" s="9"/>
      <c r="AH53" s="877"/>
      <c r="AI53" s="877"/>
      <c r="AJ53" s="877"/>
      <c r="AK53" s="877"/>
      <c r="AL53" s="877"/>
      <c r="AM53" s="877"/>
      <c r="AN53" s="877"/>
    </row>
    <row r="54" spans="1:40" ht="22.5" customHeight="1" x14ac:dyDescent="0.2">
      <c r="A54" s="52"/>
      <c r="C54" s="15"/>
      <c r="D54" s="20"/>
      <c r="E54" s="20"/>
      <c r="F54" s="20"/>
      <c r="G54" s="20"/>
      <c r="H54" s="20"/>
      <c r="I54" s="20"/>
      <c r="J54" s="20"/>
      <c r="K54" s="20"/>
      <c r="L54" s="20"/>
      <c r="M54" s="20"/>
      <c r="N54" s="20"/>
      <c r="AC54" s="16"/>
      <c r="AE54" s="20"/>
      <c r="AG54" s="9"/>
      <c r="AH54" s="19"/>
      <c r="AI54" s="19"/>
      <c r="AJ54" s="19"/>
      <c r="AK54" s="19"/>
      <c r="AL54" s="19"/>
      <c r="AM54" s="19"/>
      <c r="AN54" s="19"/>
    </row>
    <row r="55" spans="1:40" ht="22.5" customHeight="1" x14ac:dyDescent="0.2">
      <c r="C55" s="15"/>
      <c r="D55" s="20"/>
      <c r="E55" s="20"/>
      <c r="F55" s="20"/>
      <c r="G55" s="20"/>
      <c r="H55" s="20"/>
      <c r="I55" s="20"/>
      <c r="J55" s="20"/>
      <c r="K55" s="20"/>
      <c r="L55" s="20"/>
      <c r="M55" s="20"/>
      <c r="N55" s="20"/>
      <c r="AC55" s="16"/>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C56" s="16"/>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C57" s="16"/>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40"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40"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qs02ydEQqaHMECdbTa1S1vh564wTnvMKOhpDfo6yd9URs4nwx+BVJU3b8usxEO1iueb3GtAStNmp+8LY9Aj1A==" saltValue="1IYmnP5QruktHLXqmyR+Og==" spinCount="100000" sheet="1" objects="1" scenarios="1"/>
  <customSheetViews>
    <customSheetView guid="{9C949C4D-EB11-4549-99F8-6A6E19FEDD35}" showGridLines="0" topLeftCell="A19">
      <selection activeCell="R20" sqref="R20:AC28"/>
      <pageMargins left="0.45" right="0.51" top="1.1200000000000001" bottom="0.37" header="0.31496062992125984" footer="0.31496062992125984"/>
      <pageSetup paperSize="9" scale="80" orientation="portrait" r:id="rId1"/>
      <headerFooter alignWithMargins="0"/>
    </customSheetView>
    <customSheetView guid="{B4BD0B13-0F90-4B98-B77F-542E51A48189}" showGridLines="0" topLeftCell="A19">
      <selection activeCell="R20" sqref="R20:AC28"/>
      <pageMargins left="0.45" right="0.51" top="1.1200000000000001" bottom="0.37" header="0.31496062992125984" footer="0.31496062992125984"/>
      <pageSetup paperSize="9" scale="80" orientation="portrait" r:id="rId2"/>
      <headerFooter alignWithMargins="0"/>
    </customSheetView>
    <customSheetView guid="{1132D6BB-BD35-469F-BF41-A86B335BD97B}" showGridLines="0" topLeftCell="A19">
      <selection activeCell="R20" sqref="R20:AC28"/>
      <pageMargins left="0.45" right="0.51" top="1.1200000000000001" bottom="0.37" header="0.31496062992125984" footer="0.31496062992125984"/>
      <pageSetup paperSize="9" scale="80" orientation="portrait" r:id="rId3"/>
      <headerFooter alignWithMargins="0"/>
    </customSheetView>
    <customSheetView guid="{A5C6589E-C55F-4BEC-9ECE-919FCABF52F8}" showGridLines="0" topLeftCell="A19">
      <selection activeCell="R20" sqref="R20:AC28"/>
      <pageMargins left="0.45" right="0.51" top="1.1200000000000001" bottom="0.37" header="0.31496062992125984" footer="0.31496062992125984"/>
      <pageSetup paperSize="9" scale="80" orientation="portrait" r:id="rId4"/>
      <headerFooter alignWithMargins="0"/>
    </customSheetView>
    <customSheetView guid="{01A85145-F11B-4D07-813B-8A8758CDD710}" showGridLines="0" topLeftCell="A19">
      <selection activeCell="R20" sqref="R20:AC28"/>
      <pageMargins left="0.45" right="0.51" top="1.1200000000000001" bottom="0.37" header="0.31496062992125984" footer="0.31496062992125984"/>
      <pageSetup paperSize="9" scale="80" orientation="portrait" r:id="rId5"/>
      <headerFooter alignWithMargins="0"/>
    </customSheetView>
    <customSheetView guid="{4F27A6F2-707D-47B2-BF4A-F027B75A33FC}" showGridLines="0" topLeftCell="F16">
      <selection activeCell="R20" sqref="R20:AC28"/>
      <pageMargins left="0.45" right="0.51" top="1.1200000000000001" bottom="0.37" header="0.31496062992125984" footer="0.31496062992125984"/>
      <pageSetup paperSize="9" scale="80" orientation="portrait" r:id="rId6"/>
      <headerFooter alignWithMargins="0"/>
    </customSheetView>
    <customSheetView guid="{F4F98609-4C61-4A0E-851B-59BEC64AAB9F}" showGridLines="0" topLeftCell="F16">
      <selection activeCell="R20" sqref="R20:AC28"/>
      <pageMargins left="0.45" right="0.51" top="1.1200000000000001" bottom="0.37" header="0.31496062992125984" footer="0.31496062992125984"/>
      <pageSetup paperSize="9" scale="80" orientation="portrait" r:id="rId7"/>
      <headerFooter alignWithMargins="0"/>
    </customSheetView>
    <customSheetView guid="{8381FC96-6810-4EAA-ACD8-B607E0FD2281}" showGridLines="0" topLeftCell="A25">
      <selection activeCell="G48" sqref="G48:N48"/>
      <pageMargins left="0.45" right="0.51" top="1.1200000000000001" bottom="0.37" header="0.31496062992125984" footer="0.31496062992125984"/>
      <pageSetup paperSize="9" scale="80" orientation="portrait" r:id="rId8"/>
      <headerFooter alignWithMargins="0"/>
    </customSheetView>
    <customSheetView guid="{7315456F-420E-439E-9602-F32EDF9D3E94}" showGridLines="0" topLeftCell="A25">
      <selection activeCell="G48" sqref="G48:N48"/>
      <pageMargins left="0.45" right="0.51" top="1.1200000000000001" bottom="0.37" header="0.31496062992125984" footer="0.31496062992125984"/>
      <pageSetup paperSize="9" scale="80" orientation="portrait" r:id="rId9"/>
      <headerFooter alignWithMargins="0"/>
    </customSheetView>
    <customSheetView guid="{216CB5F9-6788-4A70-880A-08553118F167}" showGridLines="0">
      <pageMargins left="0.45" right="0.51" top="1.1200000000000001" bottom="0.37" header="0.31496062992125984" footer="0.31496062992125984"/>
      <pageSetup paperSize="9" scale="80" orientation="portrait" r:id="rId10"/>
      <headerFooter alignWithMargins="0"/>
    </customSheetView>
    <customSheetView guid="{B0451CD7-59C4-4E11-B7C2-BC13CF4127A6}" showGridLines="0">
      <pageMargins left="0.45" right="0.51" top="1.1200000000000001" bottom="0.37" header="0.31496062992125984" footer="0.31496062992125984"/>
      <pageSetup paperSize="9" scale="80" orientation="portrait" r:id="rId11"/>
      <headerFooter alignWithMargins="0"/>
    </customSheetView>
    <customSheetView guid="{7A5BCE0F-1F1B-4E52-9652-01329CBCC77F}" showGridLines="0">
      <pageMargins left="0.45" right="0.51" top="1.1200000000000001" bottom="0.37" header="0.31496062992125984" footer="0.31496062992125984"/>
      <pageSetup paperSize="9" scale="80" orientation="portrait" r:id="rId12"/>
      <headerFooter alignWithMargins="0"/>
    </customSheetView>
    <customSheetView guid="{62DF5315-3D99-4C8E-BAEC-100B3280B10D}" showGridLines="0">
      <pageMargins left="0.45" right="0.51" top="1.1200000000000001" bottom="0.37" header="0.31496062992125984" footer="0.31496062992125984"/>
      <pageSetup paperSize="9" scale="80" orientation="portrait" r:id="rId13"/>
      <headerFooter alignWithMargins="0"/>
    </customSheetView>
    <customSheetView guid="{CAC1BF5B-64DA-4E65-B9F3-F58AF1593EA5}" showGridLines="0">
      <pageMargins left="0.45" right="0.51" top="1.1200000000000001" bottom="0.37" header="0.31496062992125984" footer="0.31496062992125984"/>
      <pageSetup paperSize="9" scale="80" orientation="portrait" r:id="rId14"/>
      <headerFooter alignWithMargins="0"/>
    </customSheetView>
    <customSheetView guid="{E4188361-4B87-4969-89CB-DD6AB944FA81}" showGridLines="0">
      <pageMargins left="0.45" right="0.51" top="1.1200000000000001" bottom="0.37" header="0.31496062992125984" footer="0.31496062992125984"/>
      <pageSetup paperSize="9" scale="80" orientation="portrait" r:id="rId15"/>
      <headerFooter alignWithMargins="0"/>
    </customSheetView>
    <customSheetView guid="{0001DF65-3B0F-497C-ACF5-D49EC607FD88}" showGridLines="0">
      <pageMargins left="0.45" right="0.51" top="1.1200000000000001" bottom="0.37" header="0.31496062992125984" footer="0.31496062992125984"/>
      <pageSetup paperSize="9" scale="80" orientation="portrait" r:id="rId16"/>
      <headerFooter alignWithMargins="0"/>
    </customSheetView>
    <customSheetView guid="{39DA2FDD-4E3D-481D-A336-9D29DBC11B08}" showGridLines="0" topLeftCell="A25">
      <selection activeCell="G48" sqref="G48:N48"/>
      <pageMargins left="0.45" right="0.51" top="1.1200000000000001" bottom="0.37" header="0.31496062992125984" footer="0.31496062992125984"/>
      <pageSetup paperSize="9" scale="80" orientation="portrait" r:id="rId17"/>
      <headerFooter alignWithMargins="0"/>
    </customSheetView>
    <customSheetView guid="{95329FFD-9B66-4A76-A861-4EF913CB9438}" showGridLines="0" topLeftCell="A25">
      <selection activeCell="G48" sqref="G48:N48"/>
      <pageMargins left="0.45" right="0.51" top="1.1200000000000001" bottom="0.37" header="0.31496062992125984" footer="0.31496062992125984"/>
      <pageSetup paperSize="9" scale="80" orientation="portrait" r:id="rId18"/>
      <headerFooter alignWithMargins="0"/>
    </customSheetView>
    <customSheetView guid="{F7DB7EE5-42A9-41B9-A823-ADC3C22C28DE}" showGridLines="0" topLeftCell="A25">
      <selection activeCell="G48" sqref="G48:N48"/>
      <pageMargins left="0.45" right="0.51" top="1.1200000000000001" bottom="0.37" header="0.31496062992125984" footer="0.31496062992125984"/>
      <pageSetup paperSize="9" scale="80" orientation="portrait" r:id="rId19"/>
      <headerFooter alignWithMargins="0"/>
    </customSheetView>
    <customSheetView guid="{187695E8-F439-4E8B-9390-62D53A41785B}" showGridLines="0" topLeftCell="A25">
      <selection activeCell="G48" sqref="G48:N48"/>
      <pageMargins left="0.45" right="0.51" top="1.1200000000000001" bottom="0.37" header="0.31496062992125984" footer="0.31496062992125984"/>
      <pageSetup paperSize="9" scale="80" orientation="portrait" r:id="rId20"/>
      <headerFooter alignWithMargins="0"/>
    </customSheetView>
    <customSheetView guid="{C3D58349-1F04-4F6C-B93C-BB0D41DB41D6}" showGridLines="0" topLeftCell="A25">
      <selection activeCell="G48" sqref="G48:N48"/>
      <pageMargins left="0.45" right="0.51" top="1.1200000000000001" bottom="0.37" header="0.31496062992125984" footer="0.31496062992125984"/>
      <pageSetup paperSize="9" scale="80" orientation="portrait" r:id="rId21"/>
      <headerFooter alignWithMargins="0"/>
    </customSheetView>
    <customSheetView guid="{71206789-1A95-4243-B1E4-204F0D4BB0C1}" showGridLines="0" topLeftCell="A25">
      <selection activeCell="G48" sqref="G48:N48"/>
      <pageMargins left="0.45" right="0.51" top="1.1200000000000001" bottom="0.37" header="0.31496062992125984" footer="0.31496062992125984"/>
      <pageSetup paperSize="9" scale="80" orientation="portrait" r:id="rId22"/>
      <headerFooter alignWithMargins="0"/>
    </customSheetView>
    <customSheetView guid="{DAB8803B-91D8-4FA1-8E83-BA8E4F51ECEF}" showGridLines="0">
      <selection activeCell="Y5" sqref="Y5"/>
      <pageMargins left="0.45" right="0.51" top="1.1200000000000001" bottom="0.37" header="0.31496062992125984" footer="0.31496062992125984"/>
      <pageSetup paperSize="9" scale="80" orientation="portrait" r:id="rId23"/>
      <headerFooter alignWithMargins="0"/>
    </customSheetView>
    <customSheetView guid="{4B06A440-0745-43CE-8047-97DB98249CF6}" showGridLines="0" topLeftCell="F16">
      <selection activeCell="R20" sqref="R20:AC28"/>
      <pageMargins left="0.45" right="0.51" top="1.1200000000000001" bottom="0.37" header="0.31496062992125984" footer="0.31496062992125984"/>
      <pageSetup paperSize="9" scale="80" orientation="portrait" r:id="rId24"/>
      <headerFooter alignWithMargins="0"/>
    </customSheetView>
    <customSheetView guid="{201C1097-0C3C-4AFA-814C-99E885BB3BA9}" showGridLines="0" topLeftCell="A19">
      <selection activeCell="R20" sqref="R20:AC28"/>
      <pageMargins left="0.45" right="0.51" top="1.1200000000000001" bottom="0.37" header="0.31496062992125984" footer="0.31496062992125984"/>
      <pageSetup paperSize="9" scale="80" orientation="portrait" r:id="rId25"/>
      <headerFooter alignWithMargins="0"/>
    </customSheetView>
    <customSheetView guid="{44F0F931-FF8F-4146-9628-099A7B02EE59}" showGridLines="0" topLeftCell="A19">
      <selection activeCell="R20" sqref="R20:AC28"/>
      <pageMargins left="0.45" right="0.51" top="1.1200000000000001" bottom="0.37" header="0.31496062992125984" footer="0.31496062992125984"/>
      <pageSetup paperSize="9" scale="80" orientation="portrait" r:id="rId26"/>
      <headerFooter alignWithMargins="0"/>
    </customSheetView>
    <customSheetView guid="{DE4F901A-4159-44A8-9F61-37E29931259E}" showGridLines="0" topLeftCell="A19">
      <selection activeCell="R20" sqref="R20:AC28"/>
      <pageMargins left="0.45" right="0.51" top="1.1200000000000001" bottom="0.37" header="0.31496062992125984" footer="0.31496062992125984"/>
      <pageSetup paperSize="9" scale="80" orientation="portrait" r:id="rId27"/>
      <headerFooter alignWithMargins="0"/>
    </customSheetView>
    <customSheetView guid="{11E60353-53A2-40FD-8DD1-6654D3943E00}" showGridLines="0" topLeftCell="A19">
      <selection activeCell="R20" sqref="R20:AC28"/>
      <pageMargins left="0.45" right="0.51" top="1.1200000000000001" bottom="0.37" header="0.31496062992125984" footer="0.31496062992125984"/>
      <pageSetup paperSize="9" scale="80" orientation="portrait" r:id="rId28"/>
      <headerFooter alignWithMargins="0"/>
    </customSheetView>
    <customSheetView guid="{D405E5B0-829D-4CFF-BABC-C1974EED185D}" showGridLines="0" topLeftCell="A19">
      <selection activeCell="R20" sqref="R20:AC28"/>
      <pageMargins left="0.45" right="0.51" top="1.1200000000000001" bottom="0.37" header="0.31496062992125984" footer="0.31496062992125984"/>
      <pageSetup paperSize="9" scale="80" orientation="portrait" r:id="rId29"/>
      <headerFooter alignWithMargins="0"/>
    </customSheetView>
  </customSheetViews>
  <mergeCells count="88">
    <mergeCell ref="C9:E10"/>
    <mergeCell ref="F9:AC10"/>
    <mergeCell ref="AH9:AN9"/>
    <mergeCell ref="R12:AC12"/>
    <mergeCell ref="R13:AC18"/>
    <mergeCell ref="AG38:AM38"/>
    <mergeCell ref="R19:AC19"/>
    <mergeCell ref="G38:N38"/>
    <mergeCell ref="R20:AC28"/>
    <mergeCell ref="G3:P3"/>
    <mergeCell ref="G4:P4"/>
    <mergeCell ref="G5:P5"/>
    <mergeCell ref="C7:AC7"/>
    <mergeCell ref="C8:E8"/>
    <mergeCell ref="F8:P8"/>
    <mergeCell ref="Q8:R8"/>
    <mergeCell ref="S8:T8"/>
    <mergeCell ref="U8:X8"/>
    <mergeCell ref="Y8:AC8"/>
    <mergeCell ref="D35:E35"/>
    <mergeCell ref="AH8:AN8"/>
    <mergeCell ref="AG44:AM44"/>
    <mergeCell ref="T40:AC40"/>
    <mergeCell ref="C47:F47"/>
    <mergeCell ref="G47:N47"/>
    <mergeCell ref="S47:U48"/>
    <mergeCell ref="G46:M46"/>
    <mergeCell ref="O46:R51"/>
    <mergeCell ref="S46:U46"/>
    <mergeCell ref="C48:F48"/>
    <mergeCell ref="G48:N48"/>
    <mergeCell ref="C50:F50"/>
    <mergeCell ref="C51:F51"/>
    <mergeCell ref="C49:F49"/>
    <mergeCell ref="C44:N44"/>
    <mergeCell ref="O44:AC44"/>
    <mergeCell ref="C45:F46"/>
    <mergeCell ref="G45:H45"/>
    <mergeCell ref="O45:R45"/>
    <mergeCell ref="AB46:AC46"/>
    <mergeCell ref="AG46:AM46"/>
    <mergeCell ref="Y46:AA46"/>
    <mergeCell ref="S45:AC45"/>
    <mergeCell ref="AB47:AC48"/>
    <mergeCell ref="AG47:AM47"/>
    <mergeCell ref="G49:N49"/>
    <mergeCell ref="S49:U51"/>
    <mergeCell ref="X49:X51"/>
    <mergeCell ref="Y49:AA51"/>
    <mergeCell ref="AG48:AM48"/>
    <mergeCell ref="X47:X48"/>
    <mergeCell ref="Y47:AA48"/>
    <mergeCell ref="AB49:AC51"/>
    <mergeCell ref="AG49:AM49"/>
    <mergeCell ref="G50:N50"/>
    <mergeCell ref="AG50:AM50"/>
    <mergeCell ref="G51:N51"/>
    <mergeCell ref="AH57:AN57"/>
    <mergeCell ref="AG51:AM51"/>
    <mergeCell ref="AG52:AM52"/>
    <mergeCell ref="AH53:AN53"/>
    <mergeCell ref="AH55:AN55"/>
    <mergeCell ref="AH56:AN56"/>
    <mergeCell ref="G42:N43"/>
    <mergeCell ref="O42:S42"/>
    <mergeCell ref="C37:N37"/>
    <mergeCell ref="O37:AC37"/>
    <mergeCell ref="O38:S38"/>
    <mergeCell ref="T42:AC42"/>
    <mergeCell ref="T38:AC38"/>
    <mergeCell ref="G40:N40"/>
    <mergeCell ref="C38:F38"/>
    <mergeCell ref="AG42:AM42"/>
    <mergeCell ref="O43:S43"/>
    <mergeCell ref="T43:AC43"/>
    <mergeCell ref="G41:N41"/>
    <mergeCell ref="C39:F39"/>
    <mergeCell ref="G39:N39"/>
    <mergeCell ref="O41:S41"/>
    <mergeCell ref="AG39:AM39"/>
    <mergeCell ref="C41:F41"/>
    <mergeCell ref="O40:S40"/>
    <mergeCell ref="C40:F40"/>
    <mergeCell ref="T41:AC41"/>
    <mergeCell ref="AG41:AM41"/>
    <mergeCell ref="O39:S39"/>
    <mergeCell ref="T39:AC39"/>
    <mergeCell ref="C42:F43"/>
  </mergeCells>
  <phoneticPr fontId="0" type="noConversion"/>
  <pageMargins left="0.45" right="0.51" top="1.1200000000000001" bottom="0.37" header="0.31496062992125984" footer="0.31496062992125984"/>
  <pageSetup paperSize="9" scale="80" orientation="portrait" r:id="rId30"/>
  <headerFooter alignWithMargins="0"/>
  <drawing r:id="rId3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
  <dimension ref="A1:AQ84"/>
  <sheetViews>
    <sheetView showGridLines="0" topLeftCell="A25" zoomScale="90" zoomScaleNormal="90" zoomScalePageLayoutView="90" workbookViewId="0"/>
  </sheetViews>
  <sheetFormatPr baseColWidth="10" defaultColWidth="11.42578125" defaultRowHeight="12.75" x14ac:dyDescent="0.2"/>
  <cols>
    <col min="1" max="2" width="1.140625" customWidth="1"/>
    <col min="3" max="3" width="4.28515625" customWidth="1"/>
    <col min="4" max="4" width="6.42578125" customWidth="1"/>
    <col min="5" max="5" width="7.28515625" customWidth="1"/>
    <col min="6" max="17" width="6.7109375" customWidth="1"/>
    <col min="18" max="32" width="8.7109375" customWidth="1"/>
    <col min="33" max="34" width="1.140625" customWidth="1"/>
    <col min="37" max="37" width="62.85546875" customWidth="1"/>
  </cols>
  <sheetData>
    <row r="1" spans="2:43" ht="6" customHeight="1" thickBot="1" x14ac:dyDescent="0.25"/>
    <row r="2" spans="2:43"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3"/>
    </row>
    <row r="3" spans="2:43" x14ac:dyDescent="0.2">
      <c r="B3" s="4"/>
      <c r="G3" s="766" t="str">
        <f>+'OP MEDICINA GRAL'!G3</f>
        <v>HOSPITAL REGIONAL DE MONIQUIRÁ E.S.E.</v>
      </c>
      <c r="H3" s="766"/>
      <c r="I3" s="766"/>
      <c r="J3" s="766"/>
      <c r="K3" s="766"/>
      <c r="L3" s="766"/>
      <c r="M3" s="766"/>
      <c r="N3" s="766"/>
      <c r="O3" s="766"/>
      <c r="P3" s="766"/>
      <c r="AG3" s="5"/>
    </row>
    <row r="4" spans="2:43" x14ac:dyDescent="0.2">
      <c r="B4" s="4"/>
      <c r="G4" s="766" t="s">
        <v>58</v>
      </c>
      <c r="H4" s="766"/>
      <c r="I4" s="766"/>
      <c r="J4" s="766"/>
      <c r="K4" s="766"/>
      <c r="L4" s="766"/>
      <c r="M4" s="766"/>
      <c r="N4" s="766"/>
      <c r="O4" s="766"/>
      <c r="P4" s="766"/>
      <c r="AG4" s="5"/>
    </row>
    <row r="5" spans="2:43" x14ac:dyDescent="0.2">
      <c r="B5" s="4"/>
      <c r="G5" s="766" t="s">
        <v>0</v>
      </c>
      <c r="H5" s="766"/>
      <c r="I5" s="766"/>
      <c r="J5" s="766"/>
      <c r="K5" s="766"/>
      <c r="L5" s="766"/>
      <c r="M5" s="766"/>
      <c r="N5" s="766"/>
      <c r="O5" s="766"/>
      <c r="P5" s="766"/>
      <c r="AG5" s="5"/>
    </row>
    <row r="6" spans="2:43" ht="4.5" customHeight="1" thickBot="1" x14ac:dyDescent="0.25">
      <c r="B6" s="4"/>
      <c r="AG6" s="5"/>
    </row>
    <row r="7" spans="2:43"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9"/>
      <c r="AG7" s="5"/>
    </row>
    <row r="8" spans="2:43" x14ac:dyDescent="0.2">
      <c r="B8" s="4"/>
      <c r="C8" s="770" t="s">
        <v>1</v>
      </c>
      <c r="D8" s="771"/>
      <c r="E8" s="772"/>
      <c r="F8" s="773" t="s">
        <v>64</v>
      </c>
      <c r="G8" s="774"/>
      <c r="H8" s="774"/>
      <c r="I8" s="774"/>
      <c r="J8" s="774"/>
      <c r="K8" s="774"/>
      <c r="L8" s="774"/>
      <c r="M8" s="774"/>
      <c r="N8" s="774"/>
      <c r="O8" s="774"/>
      <c r="P8" s="775"/>
      <c r="Q8" s="776" t="s">
        <v>82</v>
      </c>
      <c r="R8" s="772"/>
      <c r="S8" s="777"/>
      <c r="T8" s="778"/>
      <c r="U8" s="776" t="s">
        <v>83</v>
      </c>
      <c r="V8" s="772"/>
      <c r="W8" s="779" t="s">
        <v>518</v>
      </c>
      <c r="X8" s="780"/>
      <c r="Y8" s="780"/>
      <c r="Z8" s="780"/>
      <c r="AA8" s="780"/>
      <c r="AB8" s="780"/>
      <c r="AC8" s="780"/>
      <c r="AD8" s="780"/>
      <c r="AE8" s="780"/>
      <c r="AF8" s="781"/>
      <c r="AG8" s="5"/>
      <c r="AJ8" s="18"/>
      <c r="AK8" s="966"/>
      <c r="AL8" s="966"/>
      <c r="AM8" s="966"/>
      <c r="AN8" s="966"/>
      <c r="AO8" s="966"/>
      <c r="AP8" s="966"/>
      <c r="AQ8" s="966"/>
    </row>
    <row r="9" spans="2:43" ht="22.5" customHeight="1" x14ac:dyDescent="0.2">
      <c r="B9" s="4"/>
      <c r="C9" s="782" t="s">
        <v>2</v>
      </c>
      <c r="D9" s="783"/>
      <c r="E9" s="784"/>
      <c r="F9" s="911" t="s">
        <v>75</v>
      </c>
      <c r="G9" s="912"/>
      <c r="H9" s="912"/>
      <c r="I9" s="912"/>
      <c r="J9" s="912"/>
      <c r="K9" s="912"/>
      <c r="L9" s="912"/>
      <c r="M9" s="912"/>
      <c r="N9" s="912"/>
      <c r="O9" s="912"/>
      <c r="P9" s="912"/>
      <c r="Q9" s="912"/>
      <c r="R9" s="912"/>
      <c r="S9" s="912"/>
      <c r="T9" s="912"/>
      <c r="U9" s="912"/>
      <c r="V9" s="912"/>
      <c r="W9" s="912"/>
      <c r="X9" s="912"/>
      <c r="Y9" s="912"/>
      <c r="Z9" s="912"/>
      <c r="AA9" s="912"/>
      <c r="AB9" s="912"/>
      <c r="AC9" s="912"/>
      <c r="AD9" s="912"/>
      <c r="AE9" s="912"/>
      <c r="AF9" s="913"/>
      <c r="AG9" s="5"/>
      <c r="AJ9" s="46"/>
      <c r="AK9" s="966"/>
      <c r="AL9" s="966"/>
      <c r="AM9" s="966"/>
      <c r="AN9" s="966"/>
      <c r="AO9" s="966"/>
      <c r="AP9" s="966"/>
      <c r="AQ9" s="966"/>
    </row>
    <row r="10" spans="2:43" ht="29.25" customHeight="1" x14ac:dyDescent="0.2">
      <c r="B10" s="4"/>
      <c r="C10" s="846"/>
      <c r="D10" s="847"/>
      <c r="E10" s="848"/>
      <c r="F10" s="1067"/>
      <c r="G10" s="1068"/>
      <c r="H10" s="1068"/>
      <c r="I10" s="1068"/>
      <c r="J10" s="1068"/>
      <c r="K10" s="1068"/>
      <c r="L10" s="1068"/>
      <c r="M10" s="1068"/>
      <c r="N10" s="1068"/>
      <c r="O10" s="1068"/>
      <c r="P10" s="1068"/>
      <c r="Q10" s="1068"/>
      <c r="R10" s="1068"/>
      <c r="S10" s="1068"/>
      <c r="T10" s="1068"/>
      <c r="U10" s="1068"/>
      <c r="V10" s="1068"/>
      <c r="W10" s="1068"/>
      <c r="X10" s="1068"/>
      <c r="Y10" s="1068"/>
      <c r="Z10" s="1068"/>
      <c r="AA10" s="1068"/>
      <c r="AB10" s="1068"/>
      <c r="AC10" s="1068"/>
      <c r="AD10" s="1068"/>
      <c r="AE10" s="1068"/>
      <c r="AF10" s="1069"/>
      <c r="AG10" s="5"/>
      <c r="AJ10" s="18"/>
      <c r="AK10" s="18"/>
      <c r="AL10" s="18"/>
      <c r="AM10" s="18"/>
      <c r="AN10" s="18"/>
      <c r="AO10" s="18"/>
      <c r="AP10" s="18"/>
      <c r="AQ10" s="18"/>
    </row>
    <row r="11" spans="2:43" ht="8.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8"/>
      <c r="AG11" s="5"/>
      <c r="AJ11" s="18"/>
      <c r="AK11" s="18"/>
      <c r="AL11" s="18"/>
      <c r="AM11" s="18"/>
      <c r="AN11" s="18"/>
      <c r="AO11" s="18"/>
      <c r="AP11" s="18"/>
      <c r="AQ11" s="18"/>
    </row>
    <row r="12" spans="2:43" ht="17.25" customHeight="1" thickBot="1" x14ac:dyDescent="0.25">
      <c r="B12" s="4"/>
      <c r="C12" s="6"/>
      <c r="D12" s="7"/>
      <c r="E12" s="7"/>
      <c r="F12" s="7"/>
      <c r="G12" s="7"/>
      <c r="H12" s="7"/>
      <c r="I12" s="7"/>
      <c r="J12" s="7"/>
      <c r="K12" s="7"/>
      <c r="L12" s="7"/>
      <c r="M12" s="7"/>
      <c r="N12" s="7"/>
      <c r="O12" s="7"/>
      <c r="P12" s="7"/>
      <c r="Q12" s="7"/>
      <c r="R12" s="664" t="s">
        <v>191</v>
      </c>
      <c r="S12" s="665"/>
      <c r="T12" s="665"/>
      <c r="U12" s="665"/>
      <c r="V12" s="665"/>
      <c r="W12" s="665"/>
      <c r="X12" s="665"/>
      <c r="Y12" s="665"/>
      <c r="Z12" s="665"/>
      <c r="AA12" s="665"/>
      <c r="AB12" s="665"/>
      <c r="AC12" s="665"/>
      <c r="AD12" s="665"/>
      <c r="AE12" s="665"/>
      <c r="AF12" s="666"/>
      <c r="AG12" s="5"/>
      <c r="AJ12" s="18"/>
      <c r="AK12" s="18"/>
      <c r="AL12" s="18"/>
      <c r="AM12" s="18"/>
      <c r="AN12" s="18"/>
      <c r="AO12" s="18"/>
      <c r="AP12" s="18"/>
      <c r="AQ12" s="18"/>
    </row>
    <row r="13" spans="2:43" ht="21" customHeight="1" x14ac:dyDescent="0.2">
      <c r="B13" s="4"/>
      <c r="C13" s="6"/>
      <c r="D13" s="7"/>
      <c r="E13" s="7"/>
      <c r="F13" s="7"/>
      <c r="G13" s="7"/>
      <c r="H13" s="7"/>
      <c r="I13" s="7"/>
      <c r="J13" s="7"/>
      <c r="K13" s="7"/>
      <c r="L13" s="7"/>
      <c r="M13" s="7"/>
      <c r="N13" s="7"/>
      <c r="O13" s="7"/>
      <c r="P13" s="7"/>
      <c r="Q13" s="7"/>
      <c r="R13" s="960" t="s">
        <v>1325</v>
      </c>
      <c r="S13" s="961"/>
      <c r="T13" s="961"/>
      <c r="U13" s="961"/>
      <c r="V13" s="961"/>
      <c r="W13" s="961"/>
      <c r="X13" s="961"/>
      <c r="Y13" s="961"/>
      <c r="Z13" s="961"/>
      <c r="AA13" s="961"/>
      <c r="AB13" s="961"/>
      <c r="AC13" s="961"/>
      <c r="AD13" s="961"/>
      <c r="AE13" s="961"/>
      <c r="AF13" s="962"/>
      <c r="AG13" s="5"/>
      <c r="AJ13" s="18"/>
      <c r="AK13" s="18"/>
      <c r="AL13" s="18"/>
      <c r="AM13" s="18"/>
      <c r="AN13" s="18"/>
      <c r="AO13" s="18"/>
      <c r="AP13" s="18"/>
      <c r="AQ13" s="18"/>
    </row>
    <row r="14" spans="2:43" ht="21.75"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1"/>
      <c r="AB14" s="761"/>
      <c r="AC14" s="761"/>
      <c r="AD14" s="761"/>
      <c r="AE14" s="761"/>
      <c r="AF14" s="762"/>
      <c r="AG14" s="5"/>
      <c r="AJ14" s="18"/>
      <c r="AK14" s="18"/>
      <c r="AL14" s="18"/>
      <c r="AM14" s="18"/>
      <c r="AN14" s="18"/>
      <c r="AO14" s="18"/>
      <c r="AP14" s="18"/>
      <c r="AQ14" s="18"/>
    </row>
    <row r="15" spans="2:43" ht="24.75"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1"/>
      <c r="AB15" s="761"/>
      <c r="AC15" s="761"/>
      <c r="AD15" s="761"/>
      <c r="AE15" s="761"/>
      <c r="AF15" s="762"/>
      <c r="AG15" s="5"/>
      <c r="AJ15" s="18"/>
      <c r="AK15" s="18"/>
      <c r="AL15" s="18"/>
      <c r="AM15" s="18"/>
      <c r="AN15" s="18"/>
      <c r="AO15" s="18"/>
      <c r="AP15" s="18"/>
      <c r="AQ15" s="18"/>
    </row>
    <row r="16" spans="2:43" ht="23.25"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1"/>
      <c r="AB16" s="761"/>
      <c r="AC16" s="761"/>
      <c r="AD16" s="761"/>
      <c r="AE16" s="761"/>
      <c r="AF16" s="762"/>
      <c r="AG16" s="5"/>
      <c r="AJ16" s="18"/>
      <c r="AK16" s="18"/>
      <c r="AL16" s="18"/>
      <c r="AM16" s="18"/>
      <c r="AN16" s="18"/>
      <c r="AO16" s="18"/>
      <c r="AP16" s="18"/>
      <c r="AQ16" s="18"/>
    </row>
    <row r="17" spans="2:43" ht="17.25"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1"/>
      <c r="AB17" s="761"/>
      <c r="AC17" s="761"/>
      <c r="AD17" s="761"/>
      <c r="AE17" s="761"/>
      <c r="AF17" s="762"/>
      <c r="AG17" s="5"/>
      <c r="AJ17" s="18"/>
      <c r="AK17" s="18"/>
      <c r="AL17" s="18"/>
      <c r="AM17" s="18"/>
      <c r="AN17" s="18"/>
      <c r="AO17" s="18"/>
      <c r="AP17" s="18"/>
      <c r="AQ17" s="18"/>
    </row>
    <row r="18" spans="2:43" ht="17.25"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1"/>
      <c r="AB18" s="761"/>
      <c r="AC18" s="761"/>
      <c r="AD18" s="761"/>
      <c r="AE18" s="761"/>
      <c r="AF18" s="762"/>
      <c r="AG18" s="5"/>
      <c r="AJ18" s="18"/>
      <c r="AK18" s="18"/>
      <c r="AL18" s="18"/>
      <c r="AM18" s="18"/>
      <c r="AN18" s="18"/>
      <c r="AO18" s="18"/>
      <c r="AP18" s="18"/>
      <c r="AQ18" s="18"/>
    </row>
    <row r="19" spans="2:43" ht="33.75"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1"/>
      <c r="AB19" s="761"/>
      <c r="AC19" s="761"/>
      <c r="AD19" s="761"/>
      <c r="AE19" s="761"/>
      <c r="AF19" s="762"/>
      <c r="AG19" s="5"/>
      <c r="AJ19" s="18"/>
      <c r="AK19" s="18"/>
      <c r="AL19" s="18"/>
      <c r="AM19" s="18"/>
      <c r="AN19" s="18"/>
      <c r="AO19" s="18"/>
      <c r="AP19" s="18"/>
      <c r="AQ19" s="18"/>
    </row>
    <row r="20" spans="2:43" ht="24" customHeight="1" x14ac:dyDescent="0.2">
      <c r="B20" s="4"/>
      <c r="C20" s="6"/>
      <c r="D20" s="7"/>
      <c r="E20" s="7"/>
      <c r="F20" s="7"/>
      <c r="G20" s="7"/>
      <c r="H20" s="7"/>
      <c r="I20" s="7"/>
      <c r="J20" s="7"/>
      <c r="K20" s="7"/>
      <c r="L20" s="7"/>
      <c r="M20" s="7"/>
      <c r="N20" s="7"/>
      <c r="O20" s="7"/>
      <c r="P20" s="7"/>
      <c r="Q20" s="7"/>
      <c r="R20" s="760"/>
      <c r="S20" s="761"/>
      <c r="T20" s="761"/>
      <c r="U20" s="761"/>
      <c r="V20" s="761"/>
      <c r="W20" s="761"/>
      <c r="X20" s="761"/>
      <c r="Y20" s="761"/>
      <c r="Z20" s="761"/>
      <c r="AA20" s="761"/>
      <c r="AB20" s="761"/>
      <c r="AC20" s="761"/>
      <c r="AD20" s="761"/>
      <c r="AE20" s="761"/>
      <c r="AF20" s="762"/>
      <c r="AG20" s="5"/>
      <c r="AJ20" s="18"/>
      <c r="AK20" s="18"/>
      <c r="AL20" s="18"/>
      <c r="AM20" s="18"/>
      <c r="AN20" s="18"/>
      <c r="AO20" s="18"/>
      <c r="AP20" s="18"/>
      <c r="AQ20" s="18"/>
    </row>
    <row r="21" spans="2:43" ht="27.75" customHeight="1" thickBot="1" x14ac:dyDescent="0.25">
      <c r="B21" s="4"/>
      <c r="C21" s="6"/>
      <c r="D21" s="7"/>
      <c r="E21" s="7"/>
      <c r="F21" s="7"/>
      <c r="G21" s="7"/>
      <c r="H21" s="7"/>
      <c r="I21" s="7"/>
      <c r="J21" s="7"/>
      <c r="K21" s="7"/>
      <c r="L21" s="7"/>
      <c r="M21" s="7"/>
      <c r="N21" s="7"/>
      <c r="O21" s="7"/>
      <c r="P21" s="7"/>
      <c r="Q21" s="7"/>
      <c r="R21" s="763"/>
      <c r="S21" s="764"/>
      <c r="T21" s="764"/>
      <c r="U21" s="764"/>
      <c r="V21" s="764"/>
      <c r="W21" s="764"/>
      <c r="X21" s="764"/>
      <c r="Y21" s="764"/>
      <c r="Z21" s="764"/>
      <c r="AA21" s="764"/>
      <c r="AB21" s="764"/>
      <c r="AC21" s="764"/>
      <c r="AD21" s="764"/>
      <c r="AE21" s="764"/>
      <c r="AF21" s="765"/>
      <c r="AG21" s="5"/>
      <c r="AJ21" s="18"/>
      <c r="AK21" s="18"/>
      <c r="AL21" s="18"/>
      <c r="AM21" s="18"/>
      <c r="AN21" s="18"/>
      <c r="AO21" s="18"/>
      <c r="AP21" s="18"/>
      <c r="AQ21" s="18"/>
    </row>
    <row r="22" spans="2:43" ht="16.5" customHeight="1" thickBot="1" x14ac:dyDescent="0.25">
      <c r="B22" s="4"/>
      <c r="C22" s="6"/>
      <c r="D22" s="7"/>
      <c r="E22" s="7"/>
      <c r="F22" s="7"/>
      <c r="G22" s="7"/>
      <c r="H22" s="7"/>
      <c r="I22" s="7"/>
      <c r="J22" s="7"/>
      <c r="K22" s="7"/>
      <c r="L22" s="7"/>
      <c r="M22" s="7"/>
      <c r="N22" s="7"/>
      <c r="O22" s="7"/>
      <c r="P22" s="7"/>
      <c r="Q22" s="7"/>
      <c r="R22" s="664" t="s">
        <v>80</v>
      </c>
      <c r="S22" s="665"/>
      <c r="T22" s="665"/>
      <c r="U22" s="665"/>
      <c r="V22" s="665"/>
      <c r="W22" s="665"/>
      <c r="X22" s="665"/>
      <c r="Y22" s="665"/>
      <c r="Z22" s="665"/>
      <c r="AA22" s="665"/>
      <c r="AB22" s="665"/>
      <c r="AC22" s="665"/>
      <c r="AD22" s="665"/>
      <c r="AE22" s="665"/>
      <c r="AF22" s="666"/>
      <c r="AG22" s="5"/>
      <c r="AJ22" s="18"/>
      <c r="AK22" s="18"/>
      <c r="AL22" s="18"/>
      <c r="AM22" s="18"/>
      <c r="AN22" s="18"/>
      <c r="AO22" s="18"/>
      <c r="AP22" s="18"/>
      <c r="AQ22" s="18"/>
    </row>
    <row r="23" spans="2:43" ht="20.25" customHeight="1" x14ac:dyDescent="0.2">
      <c r="B23" s="4"/>
      <c r="C23" s="6"/>
      <c r="D23" s="7"/>
      <c r="E23" s="7"/>
      <c r="F23" s="7"/>
      <c r="G23" s="7"/>
      <c r="H23" s="7"/>
      <c r="I23" s="7"/>
      <c r="J23" s="7"/>
      <c r="K23" s="7"/>
      <c r="L23" s="7"/>
      <c r="M23" s="7"/>
      <c r="N23" s="7"/>
      <c r="O23" s="7"/>
      <c r="P23" s="7"/>
      <c r="Q23" s="7"/>
      <c r="R23" s="960" t="s">
        <v>1335</v>
      </c>
      <c r="S23" s="961"/>
      <c r="T23" s="961"/>
      <c r="U23" s="961"/>
      <c r="V23" s="961"/>
      <c r="W23" s="961"/>
      <c r="X23" s="961"/>
      <c r="Y23" s="961"/>
      <c r="Z23" s="961"/>
      <c r="AA23" s="961"/>
      <c r="AB23" s="961"/>
      <c r="AC23" s="961"/>
      <c r="AD23" s="961"/>
      <c r="AE23" s="961"/>
      <c r="AF23" s="962"/>
      <c r="AG23" s="5"/>
      <c r="AJ23" s="18"/>
      <c r="AK23" s="18"/>
      <c r="AL23" s="18"/>
      <c r="AM23" s="18"/>
      <c r="AN23" s="18"/>
      <c r="AO23" s="18"/>
      <c r="AP23" s="18"/>
      <c r="AQ23" s="18"/>
    </row>
    <row r="24" spans="2:43" ht="2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1"/>
      <c r="AB24" s="761"/>
      <c r="AC24" s="761"/>
      <c r="AD24" s="761"/>
      <c r="AE24" s="761"/>
      <c r="AF24" s="762"/>
      <c r="AG24" s="5"/>
      <c r="AJ24" s="18"/>
      <c r="AK24" s="18"/>
      <c r="AL24" s="18"/>
      <c r="AM24" s="18"/>
      <c r="AN24" s="18"/>
      <c r="AO24" s="18"/>
      <c r="AP24" s="18"/>
      <c r="AQ24" s="18"/>
    </row>
    <row r="25" spans="2:43" ht="30"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1"/>
      <c r="AB25" s="761"/>
      <c r="AC25" s="761"/>
      <c r="AD25" s="761"/>
      <c r="AE25" s="761"/>
      <c r="AF25" s="762"/>
      <c r="AG25" s="5"/>
      <c r="AJ25" s="18"/>
      <c r="AK25" s="18"/>
      <c r="AL25" s="18"/>
      <c r="AM25" s="18"/>
      <c r="AN25" s="18"/>
      <c r="AO25" s="18"/>
      <c r="AP25" s="18"/>
      <c r="AQ25" s="18"/>
    </row>
    <row r="26" spans="2:43" ht="2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1"/>
      <c r="AB26" s="761"/>
      <c r="AC26" s="761"/>
      <c r="AD26" s="761"/>
      <c r="AE26" s="761"/>
      <c r="AF26" s="762"/>
      <c r="AG26" s="5"/>
      <c r="AJ26" s="18"/>
      <c r="AK26" s="18"/>
      <c r="AL26" s="18"/>
      <c r="AM26" s="18"/>
      <c r="AN26" s="18"/>
      <c r="AO26" s="18"/>
      <c r="AP26" s="18"/>
      <c r="AQ26" s="18"/>
    </row>
    <row r="27" spans="2:43" ht="42.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1"/>
      <c r="AB27" s="761"/>
      <c r="AC27" s="761"/>
      <c r="AD27" s="761"/>
      <c r="AE27" s="761"/>
      <c r="AF27" s="762"/>
      <c r="AG27" s="5"/>
      <c r="AJ27" s="18"/>
      <c r="AK27" s="18"/>
      <c r="AL27" s="18"/>
      <c r="AM27" s="18"/>
      <c r="AN27" s="18"/>
      <c r="AO27" s="18"/>
      <c r="AP27" s="18"/>
      <c r="AQ27" s="18"/>
    </row>
    <row r="28" spans="2:43" ht="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4"/>
      <c r="AB28" s="764"/>
      <c r="AC28" s="764"/>
      <c r="AD28" s="764"/>
      <c r="AE28" s="764"/>
      <c r="AF28" s="765"/>
      <c r="AG28" s="5"/>
      <c r="AJ28" s="18"/>
      <c r="AK28" s="18"/>
      <c r="AL28" s="18"/>
      <c r="AM28" s="18"/>
      <c r="AN28" s="18"/>
      <c r="AO28" s="18"/>
      <c r="AP28" s="18"/>
      <c r="AQ28" s="18"/>
    </row>
    <row r="29" spans="2:43" ht="6.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8"/>
      <c r="AG29" s="5"/>
      <c r="AJ29" s="18"/>
      <c r="AK29" s="18"/>
      <c r="AL29" s="18"/>
      <c r="AM29" s="18"/>
      <c r="AN29" s="18"/>
      <c r="AO29" s="18"/>
      <c r="AP29" s="18"/>
      <c r="AQ29" s="18"/>
    </row>
    <row r="30" spans="2:43" ht="18"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AF30" s="8"/>
      <c r="AG30" s="5"/>
      <c r="AJ30" s="18"/>
      <c r="AK30" s="18"/>
      <c r="AL30" s="18"/>
      <c r="AM30" s="18"/>
      <c r="AN30" s="18"/>
      <c r="AO30" s="18"/>
      <c r="AP30" s="18"/>
      <c r="AQ30" s="18"/>
    </row>
    <row r="31" spans="2:43" ht="18" customHeight="1" x14ac:dyDescent="0.2">
      <c r="B31" s="4"/>
      <c r="C31" s="6"/>
      <c r="D31" s="70" t="s">
        <v>16</v>
      </c>
      <c r="E31" s="71"/>
      <c r="F31" s="569">
        <f>INDICADORES!H30</f>
        <v>8</v>
      </c>
      <c r="G31" s="569">
        <f>INDICADORES!K30</f>
        <v>6</v>
      </c>
      <c r="H31" s="569">
        <f>INDICADORES!N30</f>
        <v>2</v>
      </c>
      <c r="I31" s="569">
        <f>INDICADORES!T30</f>
        <v>2</v>
      </c>
      <c r="J31" s="569">
        <f>INDICADORES!W30</f>
        <v>4</v>
      </c>
      <c r="K31" s="569">
        <f>INDICADORES!Z30</f>
        <v>3</v>
      </c>
      <c r="L31" s="569">
        <f>INDICADORES!AF30</f>
        <v>5</v>
      </c>
      <c r="M31" s="569">
        <f>INDICADORES!AI30</f>
        <v>8</v>
      </c>
      <c r="N31" s="569">
        <f>INDICADORES!AL30</f>
        <v>3</v>
      </c>
      <c r="O31" s="569">
        <f>INDICADORES!AR30</f>
        <v>4</v>
      </c>
      <c r="P31" s="569">
        <f>INDICADORES!AU30</f>
        <v>4</v>
      </c>
      <c r="Q31" s="569">
        <f>INDICADORES!AX30</f>
        <v>7</v>
      </c>
      <c r="R31" s="568">
        <f>SUM(F31:Q31)</f>
        <v>56</v>
      </c>
      <c r="U31" s="7"/>
      <c r="V31" s="7"/>
      <c r="AF31" s="8"/>
      <c r="AG31" s="5"/>
      <c r="AJ31" s="18"/>
      <c r="AK31" s="18"/>
      <c r="AL31" s="18"/>
      <c r="AM31" s="18"/>
      <c r="AN31" s="18"/>
      <c r="AO31" s="18"/>
      <c r="AP31" s="18"/>
      <c r="AQ31" s="18"/>
    </row>
    <row r="32" spans="2:43" ht="18" customHeight="1" x14ac:dyDescent="0.2">
      <c r="B32" s="4"/>
      <c r="C32" s="6"/>
      <c r="D32" s="70" t="s">
        <v>18</v>
      </c>
      <c r="E32" s="71"/>
      <c r="F32" s="569">
        <f>INDICADORES!I30</f>
        <v>631</v>
      </c>
      <c r="G32" s="569">
        <f>INDICADORES!L30</f>
        <v>546</v>
      </c>
      <c r="H32" s="569">
        <f>INDICADORES!O30</f>
        <v>662</v>
      </c>
      <c r="I32" s="569">
        <f>INDICADORES!U30</f>
        <v>758</v>
      </c>
      <c r="J32" s="569">
        <f>INDICADORES!X30</f>
        <v>707</v>
      </c>
      <c r="K32" s="569">
        <f>INDICADORES!AA30</f>
        <v>792</v>
      </c>
      <c r="L32" s="569">
        <f>INDICADORES!AG30</f>
        <v>798</v>
      </c>
      <c r="M32" s="569">
        <f>INDICADORES!AJ30</f>
        <v>741</v>
      </c>
      <c r="N32" s="569">
        <f>INDICADORES!AM30</f>
        <v>778</v>
      </c>
      <c r="O32" s="569">
        <f>INDICADORES!AS30</f>
        <v>837</v>
      </c>
      <c r="P32" s="569">
        <f>INDICADORES!AV30</f>
        <v>813</v>
      </c>
      <c r="Q32" s="569">
        <f>INDICADORES!AY30</f>
        <v>736</v>
      </c>
      <c r="R32" s="568">
        <f>SUM(F32:Q32)</f>
        <v>8799</v>
      </c>
      <c r="U32" s="7"/>
      <c r="V32" s="7"/>
      <c r="AF32" s="8"/>
      <c r="AG32" s="5"/>
      <c r="AJ32" s="18"/>
      <c r="AK32" s="18"/>
      <c r="AL32" s="18"/>
      <c r="AM32" s="18"/>
      <c r="AN32" s="18"/>
      <c r="AO32" s="18"/>
      <c r="AP32" s="18"/>
      <c r="AQ32" s="18"/>
    </row>
    <row r="33" spans="2:43" ht="18" customHeight="1" thickBot="1" x14ac:dyDescent="0.25">
      <c r="B33" s="4"/>
      <c r="C33" s="6"/>
      <c r="D33" s="48" t="s">
        <v>692</v>
      </c>
      <c r="E33" s="72"/>
      <c r="F33" s="67">
        <f>F31/F32*100</f>
        <v>1.2678288431061806</v>
      </c>
      <c r="G33" s="67">
        <f t="shared" ref="G33:R33" si="0">G31/G32*100</f>
        <v>1.098901098901099</v>
      </c>
      <c r="H33" s="67">
        <f t="shared" si="0"/>
        <v>0.30211480362537763</v>
      </c>
      <c r="I33" s="67">
        <f t="shared" si="0"/>
        <v>0.26385224274406333</v>
      </c>
      <c r="J33" s="67">
        <f t="shared" si="0"/>
        <v>0.56577086280056577</v>
      </c>
      <c r="K33" s="67">
        <f t="shared" si="0"/>
        <v>0.37878787878787878</v>
      </c>
      <c r="L33" s="67">
        <f t="shared" si="0"/>
        <v>0.62656641604010022</v>
      </c>
      <c r="M33" s="67">
        <f t="shared" si="0"/>
        <v>1.0796221322537112</v>
      </c>
      <c r="N33" s="67">
        <f t="shared" si="0"/>
        <v>0.38560411311053983</v>
      </c>
      <c r="O33" s="67">
        <f t="shared" si="0"/>
        <v>0.47789725209080047</v>
      </c>
      <c r="P33" s="67">
        <f t="shared" si="0"/>
        <v>0.49200492004920049</v>
      </c>
      <c r="Q33" s="67">
        <f t="shared" si="0"/>
        <v>0.95108695652173925</v>
      </c>
      <c r="R33" s="67">
        <f t="shared" si="0"/>
        <v>0.63643595863166269</v>
      </c>
      <c r="U33" s="7"/>
      <c r="V33" s="7"/>
      <c r="AF33" s="8"/>
      <c r="AG33" s="5"/>
      <c r="AJ33" s="18"/>
      <c r="AK33" s="18"/>
      <c r="AL33" s="18"/>
      <c r="AM33" s="18"/>
      <c r="AN33" s="18"/>
      <c r="AO33" s="18"/>
      <c r="AP33" s="18"/>
      <c r="AQ33" s="18"/>
    </row>
    <row r="34" spans="2:43" ht="18" customHeight="1" thickBot="1" x14ac:dyDescent="0.25">
      <c r="B34" s="4"/>
      <c r="C34" s="6"/>
      <c r="D34" s="48" t="s">
        <v>651</v>
      </c>
      <c r="E34" s="72"/>
      <c r="F34" s="246">
        <v>0</v>
      </c>
      <c r="G34" s="246">
        <v>0</v>
      </c>
      <c r="H34" s="246">
        <v>0.62370062370062374</v>
      </c>
      <c r="I34" s="246">
        <v>2.0491803278688523</v>
      </c>
      <c r="J34" s="246">
        <v>0.18587360594795538</v>
      </c>
      <c r="K34" s="246">
        <v>0.80645161290322576</v>
      </c>
      <c r="L34" s="246">
        <v>0.2061855670103093</v>
      </c>
      <c r="M34" s="246">
        <v>0.18281535648994515</v>
      </c>
      <c r="N34" s="246">
        <v>0.34662045060658575</v>
      </c>
      <c r="O34" s="246">
        <v>0</v>
      </c>
      <c r="P34" s="246">
        <v>0.39920159680638717</v>
      </c>
      <c r="Q34" s="246">
        <v>0.19083969465648853</v>
      </c>
      <c r="R34" s="253"/>
      <c r="U34" s="7"/>
      <c r="V34" s="7"/>
      <c r="AF34" s="8"/>
      <c r="AG34" s="5"/>
      <c r="AJ34" s="18"/>
      <c r="AK34" s="18"/>
      <c r="AL34" s="18"/>
      <c r="AM34" s="18"/>
      <c r="AN34" s="18"/>
      <c r="AO34" s="18"/>
      <c r="AP34" s="18"/>
      <c r="AQ34" s="18"/>
    </row>
    <row r="35" spans="2:43" ht="15.75" customHeight="1" x14ac:dyDescent="0.2">
      <c r="B35" s="4"/>
      <c r="C35" s="6"/>
      <c r="D35" s="809" t="s">
        <v>254</v>
      </c>
      <c r="E35" s="810"/>
      <c r="F35" s="401">
        <v>5</v>
      </c>
      <c r="G35" s="401">
        <v>5</v>
      </c>
      <c r="H35" s="401">
        <v>5</v>
      </c>
      <c r="I35" s="401">
        <v>5</v>
      </c>
      <c r="J35" s="401">
        <v>5</v>
      </c>
      <c r="K35" s="401">
        <v>5</v>
      </c>
      <c r="L35" s="401">
        <v>5</v>
      </c>
      <c r="M35" s="401">
        <v>5</v>
      </c>
      <c r="N35" s="401">
        <v>5</v>
      </c>
      <c r="O35" s="401">
        <v>5</v>
      </c>
      <c r="P35" s="401">
        <v>5</v>
      </c>
      <c r="Q35" s="401">
        <v>5</v>
      </c>
      <c r="R35" s="401">
        <v>5</v>
      </c>
      <c r="U35" s="7"/>
      <c r="V35" s="7"/>
      <c r="AF35" s="8"/>
      <c r="AG35" s="5"/>
      <c r="AJ35" s="18"/>
      <c r="AK35" s="18"/>
      <c r="AL35" s="18"/>
      <c r="AM35" s="18"/>
      <c r="AN35" s="18"/>
      <c r="AO35" s="18"/>
      <c r="AP35" s="18"/>
      <c r="AQ35" s="18"/>
    </row>
    <row r="36" spans="2:43"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8"/>
      <c r="AG36" s="5"/>
      <c r="AJ36" s="18"/>
      <c r="AK36" s="18"/>
      <c r="AL36" s="18"/>
      <c r="AM36" s="18"/>
      <c r="AN36" s="18"/>
      <c r="AO36" s="18"/>
      <c r="AP36" s="18"/>
      <c r="AQ36" s="18"/>
    </row>
    <row r="37" spans="2:43" ht="12.75" customHeight="1" thickBot="1" x14ac:dyDescent="0.25">
      <c r="B37" s="4"/>
      <c r="C37" s="931" t="s">
        <v>85</v>
      </c>
      <c r="D37" s="932"/>
      <c r="E37" s="932"/>
      <c r="F37" s="932"/>
      <c r="G37" s="932"/>
      <c r="H37" s="932"/>
      <c r="I37" s="932"/>
      <c r="J37" s="932"/>
      <c r="K37" s="932"/>
      <c r="L37" s="932"/>
      <c r="M37" s="932"/>
      <c r="N37" s="933"/>
      <c r="O37" s="931" t="s">
        <v>86</v>
      </c>
      <c r="P37" s="932"/>
      <c r="Q37" s="932"/>
      <c r="R37" s="932"/>
      <c r="S37" s="932"/>
      <c r="T37" s="932"/>
      <c r="U37" s="932"/>
      <c r="V37" s="932"/>
      <c r="W37" s="932"/>
      <c r="X37" s="932"/>
      <c r="Y37" s="932"/>
      <c r="Z37" s="932"/>
      <c r="AA37" s="932"/>
      <c r="AB37" s="932"/>
      <c r="AC37" s="932"/>
      <c r="AD37" s="932"/>
      <c r="AE37" s="932"/>
      <c r="AF37" s="933"/>
      <c r="AG37" s="5"/>
      <c r="AI37" s="18"/>
      <c r="AJ37" s="18"/>
      <c r="AK37" s="18"/>
      <c r="AL37" s="18"/>
      <c r="AM37" s="18"/>
      <c r="AN37" s="18"/>
      <c r="AO37" s="18"/>
      <c r="AP37" s="18"/>
    </row>
    <row r="38" spans="2:43" ht="27.75" customHeight="1" x14ac:dyDescent="0.2">
      <c r="B38" s="4"/>
      <c r="C38" s="1064" t="s">
        <v>16</v>
      </c>
      <c r="D38" s="1065"/>
      <c r="E38" s="1065"/>
      <c r="F38" s="1066"/>
      <c r="G38" s="819" t="s">
        <v>65</v>
      </c>
      <c r="H38" s="820"/>
      <c r="I38" s="820"/>
      <c r="J38" s="820"/>
      <c r="K38" s="820"/>
      <c r="L38" s="820"/>
      <c r="M38" s="820"/>
      <c r="N38" s="821"/>
      <c r="O38" s="1064" t="s">
        <v>17</v>
      </c>
      <c r="P38" s="1065"/>
      <c r="Q38" s="1065"/>
      <c r="R38" s="1065"/>
      <c r="S38" s="1066"/>
      <c r="T38" s="950"/>
      <c r="U38" s="951"/>
      <c r="V38" s="951"/>
      <c r="W38" s="951"/>
      <c r="X38" s="951"/>
      <c r="Y38" s="951"/>
      <c r="Z38" s="951"/>
      <c r="AA38" s="951"/>
      <c r="AB38" s="951"/>
      <c r="AC38" s="951"/>
      <c r="AD38" s="951"/>
      <c r="AE38" s="951"/>
      <c r="AF38" s="952"/>
      <c r="AG38" s="29"/>
      <c r="AI38" s="9"/>
      <c r="AJ38" s="877"/>
      <c r="AK38" s="877"/>
      <c r="AL38" s="877"/>
      <c r="AM38" s="877"/>
      <c r="AN38" s="877"/>
      <c r="AO38" s="877"/>
      <c r="AP38" s="877"/>
    </row>
    <row r="39" spans="2:43" ht="30.75" customHeight="1" x14ac:dyDescent="0.2">
      <c r="B39" s="4"/>
      <c r="C39" s="770" t="s">
        <v>18</v>
      </c>
      <c r="D39" s="771"/>
      <c r="E39" s="771"/>
      <c r="F39" s="772"/>
      <c r="G39" s="779" t="s">
        <v>66</v>
      </c>
      <c r="H39" s="780"/>
      <c r="I39" s="780"/>
      <c r="J39" s="780"/>
      <c r="K39" s="780"/>
      <c r="L39" s="780"/>
      <c r="M39" s="780"/>
      <c r="N39" s="781"/>
      <c r="O39" s="770" t="s">
        <v>19</v>
      </c>
      <c r="P39" s="771"/>
      <c r="Q39" s="771"/>
      <c r="R39" s="771"/>
      <c r="S39" s="772"/>
      <c r="T39" s="955"/>
      <c r="U39" s="956"/>
      <c r="V39" s="956"/>
      <c r="W39" s="956"/>
      <c r="X39" s="956"/>
      <c r="Y39" s="956"/>
      <c r="Z39" s="956"/>
      <c r="AA39" s="956"/>
      <c r="AB39" s="956"/>
      <c r="AC39" s="956"/>
      <c r="AD39" s="956"/>
      <c r="AE39" s="956"/>
      <c r="AF39" s="957"/>
      <c r="AG39" s="29"/>
      <c r="AI39" s="9"/>
      <c r="AJ39" s="877"/>
      <c r="AK39" s="877"/>
      <c r="AL39" s="877"/>
      <c r="AM39" s="877"/>
      <c r="AN39" s="877"/>
      <c r="AO39" s="877"/>
      <c r="AP39" s="877"/>
    </row>
    <row r="40" spans="2:43" ht="26.25" customHeight="1" x14ac:dyDescent="0.2">
      <c r="B40" s="4"/>
      <c r="C40" s="770" t="s">
        <v>20</v>
      </c>
      <c r="D40" s="771"/>
      <c r="E40" s="771"/>
      <c r="F40" s="772"/>
      <c r="G40" s="779" t="s">
        <v>67</v>
      </c>
      <c r="H40" s="780"/>
      <c r="I40" s="780"/>
      <c r="J40" s="780"/>
      <c r="K40" s="780"/>
      <c r="L40" s="780"/>
      <c r="M40" s="780"/>
      <c r="N40" s="781"/>
      <c r="O40" s="865" t="s">
        <v>88</v>
      </c>
      <c r="P40" s="866"/>
      <c r="Q40" s="866"/>
      <c r="R40" s="866"/>
      <c r="S40" s="867"/>
      <c r="T40" s="955" t="s">
        <v>22</v>
      </c>
      <c r="U40" s="956"/>
      <c r="V40" s="956"/>
      <c r="W40" s="956"/>
      <c r="X40" s="956"/>
      <c r="Y40" s="956"/>
      <c r="Z40" s="956"/>
      <c r="AA40" s="956"/>
      <c r="AB40" s="956"/>
      <c r="AC40" s="956"/>
      <c r="AD40" s="956"/>
      <c r="AE40" s="956"/>
      <c r="AF40" s="957"/>
      <c r="AG40" s="29"/>
      <c r="AI40" s="9"/>
      <c r="AJ40" s="19"/>
      <c r="AK40" s="19"/>
      <c r="AL40" s="19"/>
      <c r="AM40" s="19"/>
      <c r="AN40" s="19"/>
      <c r="AO40" s="19"/>
      <c r="AP40" s="19"/>
    </row>
    <row r="41" spans="2:43" ht="19.5" customHeight="1" x14ac:dyDescent="0.2">
      <c r="B41" s="4"/>
      <c r="C41" s="770" t="s">
        <v>21</v>
      </c>
      <c r="D41" s="771"/>
      <c r="E41" s="771"/>
      <c r="F41" s="772"/>
      <c r="G41" s="779" t="s">
        <v>68</v>
      </c>
      <c r="H41" s="780"/>
      <c r="I41" s="780"/>
      <c r="J41" s="780"/>
      <c r="K41" s="780"/>
      <c r="L41" s="780"/>
      <c r="M41" s="780"/>
      <c r="N41" s="781"/>
      <c r="O41" s="865" t="s">
        <v>24</v>
      </c>
      <c r="P41" s="866"/>
      <c r="Q41" s="866"/>
      <c r="R41" s="866"/>
      <c r="S41" s="867"/>
      <c r="T41" s="955" t="s">
        <v>25</v>
      </c>
      <c r="U41" s="956"/>
      <c r="V41" s="956"/>
      <c r="W41" s="956"/>
      <c r="X41" s="956"/>
      <c r="Y41" s="956"/>
      <c r="Z41" s="956"/>
      <c r="AA41" s="956"/>
      <c r="AB41" s="956"/>
      <c r="AC41" s="956"/>
      <c r="AD41" s="956"/>
      <c r="AE41" s="956"/>
      <c r="AF41" s="957"/>
      <c r="AG41" s="29"/>
      <c r="AI41" s="9"/>
      <c r="AJ41" s="792"/>
      <c r="AK41" s="792"/>
      <c r="AL41" s="792"/>
      <c r="AM41" s="792"/>
      <c r="AN41" s="792"/>
      <c r="AO41" s="792"/>
      <c r="AP41" s="792"/>
    </row>
    <row r="42" spans="2:43" ht="30" customHeight="1" x14ac:dyDescent="0.2">
      <c r="B42" s="4"/>
      <c r="C42" s="782" t="s">
        <v>23</v>
      </c>
      <c r="D42" s="783"/>
      <c r="E42" s="783"/>
      <c r="F42" s="784"/>
      <c r="G42" s="835">
        <v>100</v>
      </c>
      <c r="H42" s="836"/>
      <c r="I42" s="836"/>
      <c r="J42" s="836"/>
      <c r="K42" s="836"/>
      <c r="L42" s="836"/>
      <c r="M42" s="836"/>
      <c r="N42" s="837"/>
      <c r="O42" s="770" t="s">
        <v>26</v>
      </c>
      <c r="P42" s="771"/>
      <c r="Q42" s="771"/>
      <c r="R42" s="771"/>
      <c r="S42" s="772"/>
      <c r="T42" s="955"/>
      <c r="U42" s="956"/>
      <c r="V42" s="956"/>
      <c r="W42" s="956"/>
      <c r="X42" s="956"/>
      <c r="Y42" s="956"/>
      <c r="Z42" s="956"/>
      <c r="AA42" s="956"/>
      <c r="AB42" s="956"/>
      <c r="AC42" s="956"/>
      <c r="AD42" s="956"/>
      <c r="AE42" s="956"/>
      <c r="AF42" s="957"/>
      <c r="AG42" s="29"/>
      <c r="AI42" s="9"/>
      <c r="AJ42" s="792"/>
      <c r="AK42" s="792"/>
      <c r="AL42" s="792"/>
      <c r="AM42" s="792"/>
      <c r="AN42" s="792"/>
      <c r="AO42" s="792"/>
      <c r="AP42" s="792"/>
    </row>
    <row r="43" spans="2:43" ht="29.25" customHeight="1" thickBot="1" x14ac:dyDescent="0.25">
      <c r="B43" s="4"/>
      <c r="C43" s="1070"/>
      <c r="D43" s="1071"/>
      <c r="E43" s="1071"/>
      <c r="F43" s="1072"/>
      <c r="G43" s="838"/>
      <c r="H43" s="839"/>
      <c r="I43" s="839"/>
      <c r="J43" s="839"/>
      <c r="K43" s="839"/>
      <c r="L43" s="839"/>
      <c r="M43" s="839"/>
      <c r="N43" s="840"/>
      <c r="O43" s="1059" t="s">
        <v>89</v>
      </c>
      <c r="P43" s="1060"/>
      <c r="Q43" s="1060"/>
      <c r="R43" s="1060"/>
      <c r="S43" s="1061"/>
      <c r="T43" s="958" t="s">
        <v>90</v>
      </c>
      <c r="U43" s="1062"/>
      <c r="V43" s="1062"/>
      <c r="W43" s="1062"/>
      <c r="X43" s="1062"/>
      <c r="Y43" s="1062"/>
      <c r="Z43" s="1062"/>
      <c r="AA43" s="1062"/>
      <c r="AB43" s="1062"/>
      <c r="AC43" s="1062"/>
      <c r="AD43" s="1062"/>
      <c r="AE43" s="1062"/>
      <c r="AF43" s="1063"/>
      <c r="AG43" s="29"/>
      <c r="AI43" s="9"/>
      <c r="AJ43" s="20"/>
      <c r="AK43" s="20"/>
      <c r="AL43" s="20"/>
      <c r="AM43" s="20"/>
      <c r="AN43" s="20"/>
      <c r="AO43" s="20"/>
      <c r="AP43" s="20"/>
    </row>
    <row r="44" spans="2:43" ht="15" customHeight="1" thickBot="1" x14ac:dyDescent="0.25">
      <c r="B44" s="4"/>
      <c r="C44" s="931" t="s">
        <v>80</v>
      </c>
      <c r="D44" s="932"/>
      <c r="E44" s="932"/>
      <c r="F44" s="932"/>
      <c r="G44" s="932"/>
      <c r="H44" s="932"/>
      <c r="I44" s="932"/>
      <c r="J44" s="932"/>
      <c r="K44" s="932"/>
      <c r="L44" s="932"/>
      <c r="M44" s="932"/>
      <c r="N44" s="933"/>
      <c r="O44" s="931" t="s">
        <v>91</v>
      </c>
      <c r="P44" s="932"/>
      <c r="Q44" s="932"/>
      <c r="R44" s="932"/>
      <c r="S44" s="932"/>
      <c r="T44" s="932"/>
      <c r="U44" s="932"/>
      <c r="V44" s="932"/>
      <c r="W44" s="932"/>
      <c r="X44" s="932"/>
      <c r="Y44" s="932"/>
      <c r="Z44" s="932"/>
      <c r="AA44" s="932"/>
      <c r="AB44" s="932"/>
      <c r="AC44" s="932"/>
      <c r="AD44" s="932"/>
      <c r="AE44" s="932"/>
      <c r="AF44" s="933"/>
      <c r="AG44" s="29"/>
      <c r="AI44" s="9"/>
      <c r="AJ44" s="792"/>
      <c r="AK44" s="792"/>
      <c r="AL44" s="792"/>
      <c r="AM44" s="792"/>
      <c r="AN44" s="792"/>
      <c r="AO44" s="792"/>
      <c r="AP44" s="792"/>
    </row>
    <row r="45" spans="2:43" ht="27.75" customHeight="1" x14ac:dyDescent="0.2">
      <c r="B45" s="4"/>
      <c r="C45" s="1040" t="s">
        <v>92</v>
      </c>
      <c r="D45" s="1041"/>
      <c r="E45" s="1041"/>
      <c r="F45" s="1042"/>
      <c r="G45" s="849" t="s">
        <v>93</v>
      </c>
      <c r="H45" s="850"/>
      <c r="I45" s="31"/>
      <c r="J45" s="31" t="s">
        <v>95</v>
      </c>
      <c r="K45" s="30" t="s">
        <v>94</v>
      </c>
      <c r="L45" s="31" t="s">
        <v>96</v>
      </c>
      <c r="M45" s="30" t="s">
        <v>94</v>
      </c>
      <c r="N45" s="156"/>
      <c r="O45" s="1035" t="s">
        <v>97</v>
      </c>
      <c r="P45" s="1036"/>
      <c r="Q45" s="1036"/>
      <c r="R45" s="850"/>
      <c r="S45" s="1037" t="s">
        <v>98</v>
      </c>
      <c r="T45" s="1038"/>
      <c r="U45" s="1038"/>
      <c r="V45" s="1038"/>
      <c r="W45" s="1038"/>
      <c r="X45" s="1038"/>
      <c r="Y45" s="1038"/>
      <c r="Z45" s="1038"/>
      <c r="AA45" s="1038"/>
      <c r="AB45" s="1038"/>
      <c r="AC45" s="1038"/>
      <c r="AD45" s="1038"/>
      <c r="AE45" s="1038"/>
      <c r="AF45" s="1039"/>
      <c r="AG45" s="29"/>
      <c r="AI45" s="9"/>
      <c r="AJ45" s="20"/>
      <c r="AK45" s="20"/>
      <c r="AL45" s="20"/>
      <c r="AM45" s="20"/>
      <c r="AN45" s="20"/>
      <c r="AO45" s="20"/>
      <c r="AP45" s="20"/>
    </row>
    <row r="46" spans="2:43" ht="36" customHeight="1" x14ac:dyDescent="0.2">
      <c r="B46" s="4"/>
      <c r="C46" s="846"/>
      <c r="D46" s="847"/>
      <c r="E46" s="847"/>
      <c r="F46" s="848"/>
      <c r="G46" s="856" t="s">
        <v>115</v>
      </c>
      <c r="H46" s="857"/>
      <c r="I46" s="857"/>
      <c r="J46" s="857"/>
      <c r="K46" s="857"/>
      <c r="L46" s="857"/>
      <c r="M46" s="858"/>
      <c r="N46" s="156" t="s">
        <v>94</v>
      </c>
      <c r="O46" s="1020" t="s">
        <v>99</v>
      </c>
      <c r="P46" s="1021"/>
      <c r="Q46" s="1021"/>
      <c r="R46" s="1022"/>
      <c r="S46" s="779" t="s">
        <v>100</v>
      </c>
      <c r="T46" s="780"/>
      <c r="U46" s="1029"/>
      <c r="V46" s="34" t="s">
        <v>94</v>
      </c>
      <c r="W46" s="1045" t="s">
        <v>101</v>
      </c>
      <c r="X46" s="1046"/>
      <c r="Y46" s="1047"/>
      <c r="Z46" s="921" t="s">
        <v>94</v>
      </c>
      <c r="AA46" s="1043"/>
      <c r="AB46" s="1043"/>
      <c r="AC46" s="1043"/>
      <c r="AD46" s="1043"/>
      <c r="AE46" s="1043"/>
      <c r="AF46" s="1044"/>
      <c r="AG46" s="29"/>
      <c r="AI46" s="9"/>
      <c r="AJ46" s="792"/>
      <c r="AK46" s="792"/>
      <c r="AL46" s="792"/>
      <c r="AM46" s="792"/>
      <c r="AN46" s="792"/>
      <c r="AO46" s="792"/>
      <c r="AP46" s="792"/>
    </row>
    <row r="47" spans="2:43" ht="39.75" customHeight="1" x14ac:dyDescent="0.2">
      <c r="B47" s="4"/>
      <c r="C47" s="865" t="s">
        <v>102</v>
      </c>
      <c r="D47" s="866"/>
      <c r="E47" s="866"/>
      <c r="F47" s="867"/>
      <c r="G47" s="856"/>
      <c r="H47" s="857"/>
      <c r="I47" s="857"/>
      <c r="J47" s="857"/>
      <c r="K47" s="857"/>
      <c r="L47" s="857"/>
      <c r="M47" s="857"/>
      <c r="N47" s="868"/>
      <c r="O47" s="1023"/>
      <c r="P47" s="1024"/>
      <c r="Q47" s="1024"/>
      <c r="R47" s="1025"/>
      <c r="S47" s="1014" t="s">
        <v>89</v>
      </c>
      <c r="T47" s="1015"/>
      <c r="U47" s="1016"/>
      <c r="V47" s="1030" t="s">
        <v>94</v>
      </c>
      <c r="W47" s="1014" t="s">
        <v>103</v>
      </c>
      <c r="X47" s="1015"/>
      <c r="Y47" s="1016"/>
      <c r="Z47" s="1032"/>
      <c r="AA47" s="1033"/>
      <c r="AB47" s="1033"/>
      <c r="AC47" s="1033"/>
      <c r="AD47" s="1033"/>
      <c r="AE47" s="1033"/>
      <c r="AF47" s="1034"/>
      <c r="AG47" s="29"/>
      <c r="AI47" s="9"/>
      <c r="AJ47" s="792"/>
      <c r="AK47" s="792"/>
      <c r="AL47" s="792"/>
      <c r="AM47" s="792"/>
      <c r="AN47" s="792"/>
      <c r="AO47" s="792"/>
      <c r="AP47" s="792"/>
    </row>
    <row r="48" spans="2:43" ht="23.25" customHeight="1" x14ac:dyDescent="0.2">
      <c r="B48" s="4"/>
      <c r="C48" s="865" t="s">
        <v>28</v>
      </c>
      <c r="D48" s="866"/>
      <c r="E48" s="866"/>
      <c r="F48" s="867"/>
      <c r="G48" s="874" t="s">
        <v>69</v>
      </c>
      <c r="H48" s="875"/>
      <c r="I48" s="875"/>
      <c r="J48" s="875"/>
      <c r="K48" s="875"/>
      <c r="L48" s="875"/>
      <c r="M48" s="875"/>
      <c r="N48" s="876"/>
      <c r="O48" s="1023"/>
      <c r="P48" s="1024"/>
      <c r="Q48" s="1024"/>
      <c r="R48" s="1025"/>
      <c r="S48" s="1017"/>
      <c r="T48" s="1018"/>
      <c r="U48" s="1019"/>
      <c r="V48" s="1031"/>
      <c r="W48" s="1017"/>
      <c r="X48" s="1018"/>
      <c r="Y48" s="1019"/>
      <c r="Z48" s="872"/>
      <c r="AA48" s="923"/>
      <c r="AB48" s="923"/>
      <c r="AC48" s="923"/>
      <c r="AD48" s="923"/>
      <c r="AE48" s="923"/>
      <c r="AF48" s="873"/>
      <c r="AG48" s="29"/>
      <c r="AI48" s="9"/>
      <c r="AJ48" s="792"/>
      <c r="AK48" s="792"/>
      <c r="AL48" s="792"/>
      <c r="AM48" s="792"/>
      <c r="AN48" s="792"/>
      <c r="AO48" s="792"/>
      <c r="AP48" s="792"/>
    </row>
    <row r="49" spans="1:43" ht="18.75" customHeight="1" x14ac:dyDescent="0.2">
      <c r="B49" s="4"/>
      <c r="C49" s="865" t="s">
        <v>27</v>
      </c>
      <c r="D49" s="866"/>
      <c r="E49" s="866"/>
      <c r="F49" s="867"/>
      <c r="G49" s="883" t="s">
        <v>970</v>
      </c>
      <c r="H49" s="884"/>
      <c r="I49" s="884"/>
      <c r="J49" s="884"/>
      <c r="K49" s="884"/>
      <c r="L49" s="884"/>
      <c r="M49" s="884"/>
      <c r="N49" s="885"/>
      <c r="O49" s="1023"/>
      <c r="P49" s="1024"/>
      <c r="Q49" s="1024"/>
      <c r="R49" s="1025"/>
      <c r="S49" s="1014" t="s">
        <v>105</v>
      </c>
      <c r="T49" s="1015"/>
      <c r="U49" s="1016"/>
      <c r="V49" s="1030" t="s">
        <v>94</v>
      </c>
      <c r="W49" s="697" t="s">
        <v>553</v>
      </c>
      <c r="X49" s="697"/>
      <c r="Y49" s="697"/>
      <c r="Z49" s="685" t="s">
        <v>94</v>
      </c>
      <c r="AA49" s="924"/>
      <c r="AB49" s="924"/>
      <c r="AC49" s="924"/>
      <c r="AD49" s="924"/>
      <c r="AE49" s="924"/>
      <c r="AF49" s="686"/>
      <c r="AG49" s="29"/>
      <c r="AI49" s="9"/>
      <c r="AJ49" s="792"/>
      <c r="AK49" s="792"/>
      <c r="AL49" s="792"/>
      <c r="AM49" s="792"/>
      <c r="AN49" s="792"/>
      <c r="AO49" s="792"/>
      <c r="AP49" s="792"/>
    </row>
    <row r="50" spans="1:43" ht="14.25" customHeight="1" x14ac:dyDescent="0.2">
      <c r="B50" s="4"/>
      <c r="C50" s="865" t="s">
        <v>106</v>
      </c>
      <c r="D50" s="866"/>
      <c r="E50" s="866"/>
      <c r="F50" s="867"/>
      <c r="G50" s="883"/>
      <c r="H50" s="884"/>
      <c r="I50" s="884"/>
      <c r="J50" s="884"/>
      <c r="K50" s="884"/>
      <c r="L50" s="884"/>
      <c r="M50" s="884"/>
      <c r="N50" s="885"/>
      <c r="O50" s="1023"/>
      <c r="P50" s="1024"/>
      <c r="Q50" s="1024"/>
      <c r="R50" s="1025"/>
      <c r="S50" s="1051"/>
      <c r="T50" s="1052"/>
      <c r="U50" s="1053"/>
      <c r="V50" s="1057"/>
      <c r="W50" s="697"/>
      <c r="X50" s="697"/>
      <c r="Y50" s="697"/>
      <c r="Z50" s="685"/>
      <c r="AA50" s="924"/>
      <c r="AB50" s="924"/>
      <c r="AC50" s="924"/>
      <c r="AD50" s="924"/>
      <c r="AE50" s="924"/>
      <c r="AF50" s="686"/>
      <c r="AG50" s="29"/>
      <c r="AI50" s="9"/>
      <c r="AJ50" s="792"/>
      <c r="AK50" s="792"/>
      <c r="AL50" s="792"/>
      <c r="AM50" s="792"/>
      <c r="AN50" s="792"/>
      <c r="AO50" s="792"/>
      <c r="AP50" s="792"/>
    </row>
    <row r="51" spans="1:43" ht="15.75" customHeight="1" thickBot="1" x14ac:dyDescent="0.25">
      <c r="B51" s="4"/>
      <c r="C51" s="1048" t="s">
        <v>107</v>
      </c>
      <c r="D51" s="1049"/>
      <c r="E51" s="1049"/>
      <c r="F51" s="1050"/>
      <c r="G51" s="722" t="s">
        <v>402</v>
      </c>
      <c r="H51" s="705"/>
      <c r="I51" s="705"/>
      <c r="J51" s="705"/>
      <c r="K51" s="705"/>
      <c r="L51" s="705"/>
      <c r="M51" s="705"/>
      <c r="N51" s="717"/>
      <c r="O51" s="1026"/>
      <c r="P51" s="1027"/>
      <c r="Q51" s="1027"/>
      <c r="R51" s="1028"/>
      <c r="S51" s="1054"/>
      <c r="T51" s="1055"/>
      <c r="U51" s="1056"/>
      <c r="V51" s="1058"/>
      <c r="W51" s="707"/>
      <c r="X51" s="707"/>
      <c r="Y51" s="707"/>
      <c r="Z51" s="703"/>
      <c r="AA51" s="925"/>
      <c r="AB51" s="925"/>
      <c r="AC51" s="925"/>
      <c r="AD51" s="925"/>
      <c r="AE51" s="925"/>
      <c r="AF51" s="704"/>
      <c r="AG51" s="29"/>
      <c r="AI51" s="9"/>
      <c r="AJ51" s="792"/>
      <c r="AK51" s="792"/>
      <c r="AL51" s="792"/>
      <c r="AM51" s="792"/>
      <c r="AN51" s="792"/>
      <c r="AO51" s="792"/>
      <c r="AP51" s="792"/>
    </row>
    <row r="52" spans="1:43"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23"/>
      <c r="AD52" s="23"/>
      <c r="AE52" s="23"/>
      <c r="AF52" s="35"/>
      <c r="AG52" s="36"/>
      <c r="AI52" s="9"/>
      <c r="AJ52" s="877"/>
      <c r="AK52" s="877"/>
      <c r="AL52" s="877"/>
      <c r="AM52" s="877"/>
      <c r="AN52" s="877"/>
      <c r="AO52" s="877"/>
      <c r="AP52" s="877"/>
    </row>
    <row r="53" spans="1:43" ht="22.5" customHeight="1" x14ac:dyDescent="0.2">
      <c r="C53" s="15"/>
      <c r="D53" s="20"/>
      <c r="E53" s="20"/>
      <c r="F53" s="20"/>
      <c r="G53" s="20"/>
      <c r="H53" s="20"/>
      <c r="I53" s="20"/>
      <c r="J53" s="20"/>
      <c r="K53" s="20"/>
      <c r="L53" s="20"/>
      <c r="M53" s="20"/>
      <c r="N53" s="20"/>
      <c r="AF53" s="16"/>
      <c r="AH53" s="20"/>
      <c r="AJ53" s="9"/>
      <c r="AK53" s="877"/>
      <c r="AL53" s="877"/>
      <c r="AM53" s="877"/>
      <c r="AN53" s="877"/>
      <c r="AO53" s="877"/>
      <c r="AP53" s="877"/>
      <c r="AQ53" s="877"/>
    </row>
    <row r="54" spans="1:43" ht="22.5" customHeight="1" x14ac:dyDescent="0.2">
      <c r="A54" s="52"/>
      <c r="C54" s="15"/>
      <c r="D54" s="20"/>
      <c r="E54" s="20"/>
      <c r="F54" s="20"/>
      <c r="G54" s="20"/>
      <c r="H54" s="20"/>
      <c r="I54" s="20"/>
      <c r="J54" s="20"/>
      <c r="K54" s="20"/>
      <c r="L54" s="20"/>
      <c r="M54" s="20"/>
      <c r="N54" s="20"/>
      <c r="AF54" s="16"/>
      <c r="AH54" s="20"/>
      <c r="AJ54" s="9"/>
      <c r="AK54" s="19"/>
      <c r="AL54" s="19"/>
      <c r="AM54" s="19"/>
      <c r="AN54" s="19"/>
      <c r="AO54" s="19"/>
      <c r="AP54" s="19"/>
      <c r="AQ54" s="19"/>
    </row>
    <row r="55" spans="1:43" ht="22.5" customHeight="1" x14ac:dyDescent="0.2">
      <c r="C55" s="15"/>
      <c r="D55" s="20"/>
      <c r="E55" s="20"/>
      <c r="F55" s="20"/>
      <c r="G55" s="20"/>
      <c r="H55" s="20"/>
      <c r="I55" s="20"/>
      <c r="J55" s="20"/>
      <c r="K55" s="20"/>
      <c r="L55" s="20"/>
      <c r="M55" s="20"/>
      <c r="N55" s="20"/>
      <c r="AF55" s="16"/>
      <c r="AH55" s="20"/>
      <c r="AJ55" s="9"/>
      <c r="AK55" s="877"/>
      <c r="AL55" s="877"/>
      <c r="AM55" s="877"/>
      <c r="AN55" s="877"/>
      <c r="AO55" s="877"/>
      <c r="AP55" s="877"/>
      <c r="AQ55" s="877"/>
    </row>
    <row r="56" spans="1:43" ht="22.5" customHeight="1" x14ac:dyDescent="0.2">
      <c r="C56" s="15"/>
      <c r="D56" s="20"/>
      <c r="E56" s="20"/>
      <c r="F56" s="20"/>
      <c r="G56" s="20"/>
      <c r="H56" s="20"/>
      <c r="I56" s="20"/>
      <c r="J56" s="20"/>
      <c r="K56" s="20"/>
      <c r="L56" s="20"/>
      <c r="M56" s="20"/>
      <c r="N56" s="20"/>
      <c r="AF56" s="16"/>
      <c r="AH56" s="20"/>
      <c r="AJ56" s="9"/>
      <c r="AK56" s="877"/>
      <c r="AL56" s="877"/>
      <c r="AM56" s="877"/>
      <c r="AN56" s="877"/>
      <c r="AO56" s="877"/>
      <c r="AP56" s="877"/>
      <c r="AQ56" s="877"/>
    </row>
    <row r="57" spans="1:43" ht="22.5" customHeight="1" x14ac:dyDescent="0.2">
      <c r="C57" s="15"/>
      <c r="D57" s="20"/>
      <c r="E57" s="20"/>
      <c r="F57" s="20"/>
      <c r="G57" s="20"/>
      <c r="H57" s="20"/>
      <c r="I57" s="20"/>
      <c r="J57" s="20"/>
      <c r="K57" s="20"/>
      <c r="L57" s="20"/>
      <c r="M57" s="20"/>
      <c r="N57" s="20"/>
      <c r="AF57" s="16"/>
      <c r="AH57" s="20"/>
      <c r="AJ57" s="9"/>
      <c r="AK57" s="877"/>
      <c r="AL57" s="877"/>
      <c r="AM57" s="877"/>
      <c r="AN57" s="877"/>
      <c r="AO57" s="877"/>
      <c r="AP57" s="877"/>
      <c r="AQ57" s="877"/>
    </row>
    <row r="58" spans="1:43"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c r="AD58" s="16"/>
      <c r="AE58" s="16"/>
      <c r="AF58" s="16"/>
    </row>
    <row r="59" spans="1:43"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c r="AD59" s="16"/>
      <c r="AE59" s="16"/>
      <c r="AF59" s="16"/>
    </row>
    <row r="60" spans="1:43"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c r="AD60" s="16"/>
      <c r="AE60" s="16"/>
      <c r="AF60" s="16"/>
    </row>
    <row r="61" spans="1:43"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c r="AD61" s="16"/>
      <c r="AE61" s="16"/>
      <c r="AF61" s="16"/>
    </row>
    <row r="62" spans="1:43"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c r="AD62" s="16"/>
      <c r="AE62" s="16"/>
      <c r="AF62" s="16"/>
    </row>
    <row r="63" spans="1:43"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c r="AD63" s="16"/>
      <c r="AE63" s="16"/>
      <c r="AF63" s="16"/>
    </row>
    <row r="64" spans="1:43"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c r="AD64" s="16"/>
      <c r="AE64" s="16"/>
      <c r="AF64" s="16"/>
    </row>
    <row r="65" spans="3:32"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c r="AD65" s="16"/>
      <c r="AE65" s="16"/>
      <c r="AF65" s="16"/>
    </row>
    <row r="66" spans="3:32"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c r="AD66" s="16"/>
      <c r="AE66" s="16"/>
      <c r="AF66" s="16"/>
    </row>
    <row r="67" spans="3:32"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c r="AD67" s="16"/>
      <c r="AE67" s="16"/>
      <c r="AF67" s="16"/>
    </row>
    <row r="68" spans="3:32"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c r="AD68" s="16"/>
      <c r="AE68" s="16"/>
      <c r="AF68" s="16"/>
    </row>
    <row r="69" spans="3:32"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c r="AD69" s="16"/>
      <c r="AE69" s="16"/>
      <c r="AF69" s="16"/>
    </row>
    <row r="70" spans="3:32"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c r="AD70" s="16"/>
      <c r="AE70" s="16"/>
      <c r="AF70" s="16"/>
    </row>
    <row r="71" spans="3:32"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c r="AD71" s="16"/>
      <c r="AE71" s="16"/>
      <c r="AF71" s="16"/>
    </row>
    <row r="72" spans="3:32"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c r="AD72" s="16"/>
      <c r="AE72" s="16"/>
      <c r="AF72" s="16"/>
    </row>
    <row r="73" spans="3:32"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c r="AD73" s="16"/>
      <c r="AE73" s="16"/>
      <c r="AF73" s="16"/>
    </row>
    <row r="74" spans="3:32"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c r="AD74" s="16"/>
      <c r="AE74" s="16"/>
      <c r="AF74" s="16"/>
    </row>
    <row r="75" spans="3:32"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c r="AD75" s="16"/>
      <c r="AE75" s="16"/>
      <c r="AF75" s="16"/>
    </row>
    <row r="76" spans="3:32"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c r="AD76" s="16"/>
      <c r="AE76" s="16"/>
      <c r="AF76" s="16"/>
    </row>
    <row r="77" spans="3:32"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c r="AD77" s="16"/>
      <c r="AE77" s="16"/>
      <c r="AF77" s="16"/>
    </row>
    <row r="78" spans="3:32"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c r="AD78" s="16"/>
      <c r="AE78" s="16"/>
      <c r="AF78" s="16"/>
    </row>
    <row r="79" spans="3:32"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c r="AD79" s="16"/>
      <c r="AE79" s="16"/>
      <c r="AF79" s="16"/>
    </row>
    <row r="80" spans="3:32"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c r="AD80" s="16"/>
      <c r="AE80" s="16"/>
      <c r="AF80" s="16"/>
    </row>
    <row r="81" spans="3:32"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c r="AD81" s="16"/>
      <c r="AE81" s="16"/>
      <c r="AF81" s="16"/>
    </row>
    <row r="82" spans="3:32"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c r="AD82" s="16"/>
      <c r="AE82" s="16"/>
      <c r="AF82" s="16"/>
    </row>
    <row r="83" spans="3:32"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c r="AD83" s="16"/>
      <c r="AE83" s="16"/>
      <c r="AF83" s="16"/>
    </row>
    <row r="84" spans="3:32"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c r="AD84" s="16"/>
      <c r="AE84" s="16"/>
      <c r="AF84" s="16"/>
    </row>
  </sheetData>
  <sheetProtection algorithmName="SHA-512" hashValue="e08pS0cuqcijFqYT8wdQPMiuAyOp8vl/ge+vWgnjltOU+A4T75I2MH8aXTFwCtgkR0hLbCgVTRZucDHdtRg7Ag==" saltValue="ktbBqie4Zz2dYAv27xV44w==" spinCount="100000" sheet="1" objects="1" scenarios="1"/>
  <customSheetViews>
    <customSheetView guid="{9C949C4D-EB11-4549-99F8-6A6E19FEDD35}"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1"/>
      <headerFooter alignWithMargins="0"/>
    </customSheetView>
    <customSheetView guid="{B4BD0B13-0F90-4B98-B77F-542E51A48189}"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2"/>
      <headerFooter alignWithMargins="0"/>
    </customSheetView>
    <customSheetView guid="{1132D6BB-BD35-469F-BF41-A86B335BD97B}"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3"/>
      <headerFooter alignWithMargins="0"/>
    </customSheetView>
    <customSheetView guid="{A5C6589E-C55F-4BEC-9ECE-919FCABF52F8}"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4"/>
      <headerFooter alignWithMargins="0"/>
    </customSheetView>
    <customSheetView guid="{01A85145-F11B-4D07-813B-8A8758CDD710}"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5"/>
      <headerFooter alignWithMargins="0"/>
    </customSheetView>
    <customSheetView guid="{4F27A6F2-707D-47B2-BF4A-F027B75A33FC}" scale="90" showGridLines="0" topLeftCell="A3">
      <selection activeCell="F9" sqref="F9:AF10"/>
      <pageMargins left="0.70866141732283472" right="0.6692913385826772" top="1.3130314960629921" bottom="0.74803149606299213" header="0.31496062992125984" footer="0.31496062992125984"/>
      <pageSetup paperSize="9" scale="80" orientation="portrait" r:id="rId6"/>
      <headerFooter alignWithMargins="0"/>
    </customSheetView>
    <customSheetView guid="{F4F98609-4C61-4A0E-851B-59BEC64AAB9F}" scale="90" showGridLines="0" topLeftCell="A3">
      <selection activeCell="F9" sqref="F9:AF10"/>
      <pageMargins left="0.70866141732283472" right="0.6692913385826772" top="1.3130314960629921" bottom="0.74803149606299213" header="0.31496062992125984" footer="0.31496062992125984"/>
      <pageSetup paperSize="9" scale="80" orientation="portrait" r:id="rId7"/>
      <headerFooter alignWithMargins="0"/>
    </customSheetView>
    <customSheetView guid="{8381FC96-6810-4EAA-ACD8-B607E0FD2281}" scale="90" showGridLines="0" topLeftCell="A28">
      <selection activeCell="F9" sqref="F9:AF10"/>
      <pageMargins left="0.70866141732283472" right="0.6692913385826772" top="1.3130314960629921" bottom="0.74803149606299213" header="0.31496062992125984" footer="0.31496062992125984"/>
      <pageSetup paperSize="9" scale="80" orientation="portrait" r:id="rId8"/>
      <headerFooter alignWithMargins="0"/>
    </customSheetView>
    <customSheetView guid="{7315456F-420E-439E-9602-F32EDF9D3E94}" scale="90" showGridLines="0" topLeftCell="A28">
      <selection activeCell="F9" sqref="F9:AF10"/>
      <pageMargins left="0.70866141732283472" right="0.6692913385826772" top="1.3130314960629921" bottom="0.74803149606299213" header="0.31496062992125984" footer="0.31496062992125984"/>
      <pageSetup paperSize="9" scale="80" orientation="portrait" r:id="rId9"/>
      <headerFooter alignWithMargins="0"/>
    </customSheetView>
    <customSheetView guid="{216CB5F9-6788-4A70-880A-08553118F167}" scale="90" showGridLines="0" topLeftCell="A19">
      <selection activeCell="P28" sqref="P28"/>
      <pageMargins left="0.70866141732283472" right="0.6692913385826772" top="1.3130314960629921" bottom="0.74803149606299213" header="0.31496062992125984" footer="0.31496062992125984"/>
      <pageSetup paperSize="9" scale="80" orientation="portrait" r:id="rId10"/>
      <headerFooter alignWithMargins="0"/>
    </customSheetView>
    <customSheetView guid="{B0451CD7-59C4-4E11-B7C2-BC13CF4127A6}" scale="90" showGridLines="0" topLeftCell="A19">
      <selection activeCell="P28" sqref="P28"/>
      <pageMargins left="0.70866141732283472" right="0.6692913385826772" top="1.3130314960629921" bottom="0.74803149606299213" header="0.31496062992125984" footer="0.31496062992125984"/>
      <pageSetup paperSize="9" scale="80" orientation="portrait" r:id="rId11"/>
      <headerFooter alignWithMargins="0"/>
    </customSheetView>
    <customSheetView guid="{7A5BCE0F-1F1B-4E52-9652-01329CBCC77F}" scale="90" showGridLines="0" topLeftCell="A19">
      <selection activeCell="P28" sqref="P28"/>
      <pageMargins left="0.70866141732283472" right="0.6692913385826772" top="1.3130314960629921" bottom="0.74803149606299213" header="0.31496062992125984" footer="0.31496062992125984"/>
      <pageSetup paperSize="9" scale="80" orientation="portrait" r:id="rId12"/>
      <headerFooter alignWithMargins="0"/>
    </customSheetView>
    <customSheetView guid="{62DF5315-3D99-4C8E-BAEC-100B3280B10D}" scale="90" showGridLines="0" topLeftCell="A19">
      <selection activeCell="P28" sqref="P28"/>
      <pageMargins left="0.70866141732283472" right="0.6692913385826772" top="1.3130314960629921" bottom="0.74803149606299213" header="0.31496062992125984" footer="0.31496062992125984"/>
      <pageSetup paperSize="9" scale="80" orientation="portrait" r:id="rId13"/>
      <headerFooter alignWithMargins="0"/>
    </customSheetView>
    <customSheetView guid="{CAC1BF5B-64DA-4E65-B9F3-F58AF1593EA5}" scale="90" showGridLines="0" topLeftCell="A19">
      <selection activeCell="P28" sqref="P28"/>
      <pageMargins left="0.70866141732283472" right="0.6692913385826772" top="1.3130314960629921" bottom="0.74803149606299213" header="0.31496062992125984" footer="0.31496062992125984"/>
      <pageSetup paperSize="9" scale="80" orientation="portrait" r:id="rId14"/>
      <headerFooter alignWithMargins="0"/>
    </customSheetView>
    <customSheetView guid="{E4188361-4B87-4969-89CB-DD6AB944FA81}" scale="90" showGridLines="0" topLeftCell="A19">
      <selection activeCell="P28" sqref="P28"/>
      <pageMargins left="0.70866141732283472" right="0.6692913385826772" top="1.3130314960629921" bottom="0.74803149606299213" header="0.31496062992125984" footer="0.31496062992125984"/>
      <pageSetup paperSize="9" scale="80" orientation="portrait" r:id="rId15"/>
      <headerFooter alignWithMargins="0"/>
    </customSheetView>
    <customSheetView guid="{0001DF65-3B0F-497C-ACF5-D49EC607FD88}" scale="90" showGridLines="0" topLeftCell="A19">
      <selection activeCell="P28" sqref="P28"/>
      <pageMargins left="0.70866141732283472" right="0.6692913385826772" top="1.3130314960629921" bottom="0.74803149606299213" header="0.31496062992125984" footer="0.31496062992125984"/>
      <pageSetup paperSize="9" scale="80" orientation="portrait" r:id="rId16"/>
      <headerFooter alignWithMargins="0"/>
    </customSheetView>
    <customSheetView guid="{39DA2FDD-4E3D-481D-A336-9D29DBC11B08}" scale="90" showGridLines="0" topLeftCell="A28">
      <selection activeCell="F9" sqref="F9:AF10"/>
      <pageMargins left="0.70866141732283472" right="0.6692913385826772" top="1.3130314960629921" bottom="0.74803149606299213" header="0.31496062992125984" footer="0.31496062992125984"/>
      <pageSetup paperSize="9" scale="80" orientation="portrait" r:id="rId17"/>
      <headerFooter alignWithMargins="0"/>
    </customSheetView>
    <customSheetView guid="{95329FFD-9B66-4A76-A861-4EF913CB9438}" scale="90" showGridLines="0" topLeftCell="A28">
      <selection activeCell="F9" sqref="F9:AF10"/>
      <pageMargins left="0.70866141732283472" right="0.6692913385826772" top="1.3130314960629921" bottom="0.74803149606299213" header="0.31496062992125984" footer="0.31496062992125984"/>
      <pageSetup paperSize="9" scale="80" orientation="portrait" r:id="rId18"/>
      <headerFooter alignWithMargins="0"/>
    </customSheetView>
    <customSheetView guid="{F7DB7EE5-42A9-41B9-A823-ADC3C22C28DE}" scale="90" showGridLines="0" topLeftCell="A28">
      <selection activeCell="F9" sqref="F9:AF10"/>
      <pageMargins left="0.70866141732283472" right="0.6692913385826772" top="1.3130314960629921" bottom="0.74803149606299213" header="0.31496062992125984" footer="0.31496062992125984"/>
      <pageSetup paperSize="9" scale="80" orientation="portrait" r:id="rId19"/>
      <headerFooter alignWithMargins="0"/>
    </customSheetView>
    <customSheetView guid="{187695E8-F439-4E8B-9390-62D53A41785B}" scale="90" showGridLines="0" topLeftCell="A28">
      <selection activeCell="F9" sqref="F9:AF10"/>
      <pageMargins left="0.70866141732283472" right="0.6692913385826772" top="1.3130314960629921" bottom="0.74803149606299213" header="0.31496062992125984" footer="0.31496062992125984"/>
      <pageSetup paperSize="9" scale="80" orientation="portrait" r:id="rId20"/>
      <headerFooter alignWithMargins="0"/>
    </customSheetView>
    <customSheetView guid="{C3D58349-1F04-4F6C-B93C-BB0D41DB41D6}" scale="90" showGridLines="0" topLeftCell="A28">
      <selection activeCell="F9" sqref="F9:AF10"/>
      <pageMargins left="0.70866141732283472" right="0.6692913385826772" top="1.3130314960629921" bottom="0.74803149606299213" header="0.31496062992125984" footer="0.31496062992125984"/>
      <pageSetup paperSize="9" scale="80" orientation="portrait" r:id="rId21"/>
      <headerFooter alignWithMargins="0"/>
    </customSheetView>
    <customSheetView guid="{71206789-1A95-4243-B1E4-204F0D4BB0C1}" scale="90" showGridLines="0" topLeftCell="A28">
      <selection activeCell="F9" sqref="F9:AF10"/>
      <pageMargins left="0.70866141732283472" right="0.6692913385826772" top="1.3130314960629921" bottom="0.74803149606299213" header="0.31496062992125984" footer="0.31496062992125984"/>
      <pageSetup paperSize="9" scale="80" orientation="portrait" r:id="rId22"/>
      <headerFooter alignWithMargins="0"/>
    </customSheetView>
    <customSheetView guid="{DAB8803B-91D8-4FA1-8E83-BA8E4F51ECEF}" scale="90" showGridLines="0" topLeftCell="A25">
      <selection activeCell="F9" sqref="F9:AF10"/>
      <pageMargins left="0.70866141732283472" right="0.6692913385826772" top="1.3130314960629921" bottom="0.74803149606299213" header="0.31496062992125984" footer="0.31496062992125984"/>
      <pageSetup paperSize="9" scale="80" orientation="portrait" r:id="rId23"/>
      <headerFooter alignWithMargins="0"/>
    </customSheetView>
    <customSheetView guid="{4B06A440-0745-43CE-8047-97DB98249CF6}" scale="90" showGridLines="0" topLeftCell="A3">
      <selection activeCell="F9" sqref="F9:AF10"/>
      <pageMargins left="0.70866141732283472" right="0.6692913385826772" top="1.3130314960629921" bottom="0.74803149606299213" header="0.31496062992125984" footer="0.31496062992125984"/>
      <pageSetup paperSize="9" scale="80" orientation="portrait" r:id="rId24"/>
      <headerFooter alignWithMargins="0"/>
    </customSheetView>
    <customSheetView guid="{201C1097-0C3C-4AFA-814C-99E885BB3BA9}"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25"/>
      <headerFooter alignWithMargins="0"/>
    </customSheetView>
    <customSheetView guid="{44F0F931-FF8F-4146-9628-099A7B02EE59}"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26"/>
      <headerFooter alignWithMargins="0"/>
    </customSheetView>
    <customSheetView guid="{DE4F901A-4159-44A8-9F61-37E29931259E}"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27"/>
      <headerFooter alignWithMargins="0"/>
    </customSheetView>
    <customSheetView guid="{11E60353-53A2-40FD-8DD1-6654D3943E00}"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28"/>
      <headerFooter alignWithMargins="0"/>
    </customSheetView>
    <customSheetView guid="{D405E5B0-829D-4CFF-BABC-C1974EED185D}" scale="90" showGridLines="0" topLeftCell="A24">
      <selection activeCell="F9" sqref="F9:AF10"/>
      <pageMargins left="0.70866141732283472" right="0.6692913385826772" top="1.3130314960629921" bottom="0.74803149606299213" header="0.31496062992125984" footer="0.31496062992125984"/>
      <pageSetup paperSize="9" scale="80" orientation="portrait" r:id="rId29"/>
      <headerFooter alignWithMargins="0"/>
    </customSheetView>
  </customSheetViews>
  <mergeCells count="88">
    <mergeCell ref="C9:E10"/>
    <mergeCell ref="F9:AF10"/>
    <mergeCell ref="C38:F38"/>
    <mergeCell ref="G38:N38"/>
    <mergeCell ref="G42:N43"/>
    <mergeCell ref="C37:N37"/>
    <mergeCell ref="O40:S40"/>
    <mergeCell ref="T40:AF40"/>
    <mergeCell ref="R22:AF22"/>
    <mergeCell ref="C42:F43"/>
    <mergeCell ref="G40:N40"/>
    <mergeCell ref="G41:N41"/>
    <mergeCell ref="G39:N39"/>
    <mergeCell ref="C39:F39"/>
    <mergeCell ref="C40:F40"/>
    <mergeCell ref="C41:F41"/>
    <mergeCell ref="G3:P3"/>
    <mergeCell ref="G4:P4"/>
    <mergeCell ref="G5:P5"/>
    <mergeCell ref="C7:AF7"/>
    <mergeCell ref="C8:E8"/>
    <mergeCell ref="F8:P8"/>
    <mergeCell ref="Q8:R8"/>
    <mergeCell ref="S8:T8"/>
    <mergeCell ref="U8:V8"/>
    <mergeCell ref="O39:S39"/>
    <mergeCell ref="T39:AF39"/>
    <mergeCell ref="AJ39:AP39"/>
    <mergeCell ref="R23:AF28"/>
    <mergeCell ref="R13:AF21"/>
    <mergeCell ref="AK9:AQ9"/>
    <mergeCell ref="W8:AF8"/>
    <mergeCell ref="O43:S43"/>
    <mergeCell ref="T43:AF43"/>
    <mergeCell ref="T42:AF42"/>
    <mergeCell ref="AJ42:AP42"/>
    <mergeCell ref="R12:AF12"/>
    <mergeCell ref="O37:AF37"/>
    <mergeCell ref="AK8:AQ8"/>
    <mergeCell ref="O42:S42"/>
    <mergeCell ref="AJ41:AP41"/>
    <mergeCell ref="O41:S41"/>
    <mergeCell ref="O38:S38"/>
    <mergeCell ref="T38:AF38"/>
    <mergeCell ref="T41:AF41"/>
    <mergeCell ref="AJ38:AP38"/>
    <mergeCell ref="C49:F49"/>
    <mergeCell ref="G49:N49"/>
    <mergeCell ref="S49:U51"/>
    <mergeCell ref="V49:V51"/>
    <mergeCell ref="W49:Y51"/>
    <mergeCell ref="G50:N50"/>
    <mergeCell ref="AJ50:AP50"/>
    <mergeCell ref="C51:F51"/>
    <mergeCell ref="G51:N51"/>
    <mergeCell ref="AJ51:AP51"/>
    <mergeCell ref="AK57:AQ57"/>
    <mergeCell ref="C44:N44"/>
    <mergeCell ref="O44:AF44"/>
    <mergeCell ref="AJ44:AP44"/>
    <mergeCell ref="G45:H45"/>
    <mergeCell ref="O45:R45"/>
    <mergeCell ref="S45:AF45"/>
    <mergeCell ref="C45:F46"/>
    <mergeCell ref="Z46:AF46"/>
    <mergeCell ref="AJ46:AP46"/>
    <mergeCell ref="W46:Y46"/>
    <mergeCell ref="AJ48:AP48"/>
    <mergeCell ref="V47:V48"/>
    <mergeCell ref="W47:Y48"/>
    <mergeCell ref="Z47:AF48"/>
    <mergeCell ref="AJ47:AP47"/>
    <mergeCell ref="D35:E35"/>
    <mergeCell ref="AJ52:AP52"/>
    <mergeCell ref="AK53:AQ53"/>
    <mergeCell ref="AK55:AQ55"/>
    <mergeCell ref="AK56:AQ56"/>
    <mergeCell ref="C47:F47"/>
    <mergeCell ref="G47:N47"/>
    <mergeCell ref="S47:U48"/>
    <mergeCell ref="G46:M46"/>
    <mergeCell ref="O46:R51"/>
    <mergeCell ref="S46:U46"/>
    <mergeCell ref="C48:F48"/>
    <mergeCell ref="G48:N48"/>
    <mergeCell ref="Z49:AF51"/>
    <mergeCell ref="AJ49:AP49"/>
    <mergeCell ref="C50:F50"/>
  </mergeCells>
  <phoneticPr fontId="0" type="noConversion"/>
  <pageMargins left="0.70866141732283472" right="0.6692913385826772" top="1.3130314960629921" bottom="0.74803149606299213" header="0.31496062992125984" footer="0.31496062992125984"/>
  <pageSetup paperSize="9" scale="80" orientation="portrait" r:id="rId30"/>
  <headerFooter alignWithMargins="0"/>
  <drawing r:id="rId3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3"/>
  <dimension ref="A1:AO82"/>
  <sheetViews>
    <sheetView showGridLines="0" zoomScale="95" zoomScaleNormal="95" zoomScalePageLayoutView="95" workbookViewId="0">
      <selection activeCell="M28" sqref="M28"/>
    </sheetView>
  </sheetViews>
  <sheetFormatPr baseColWidth="10" defaultColWidth="11.42578125" defaultRowHeight="12.75" x14ac:dyDescent="0.2"/>
  <cols>
    <col min="1" max="2" width="1.140625" customWidth="1"/>
    <col min="3" max="3" width="4.28515625" customWidth="1"/>
    <col min="4" max="4" width="6.140625" customWidth="1"/>
    <col min="5" max="5" width="6.42578125" customWidth="1"/>
    <col min="6" max="30" width="8.7109375" customWidth="1"/>
    <col min="31" max="32" width="1.140625" customWidth="1"/>
    <col min="35" max="35" width="62.85546875" customWidth="1"/>
  </cols>
  <sheetData>
    <row r="1" spans="2:41" ht="6" customHeight="1" thickBot="1" x14ac:dyDescent="0.25"/>
    <row r="2" spans="2:41"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2"/>
      <c r="AE2" s="3"/>
    </row>
    <row r="3" spans="2:41" x14ac:dyDescent="0.2">
      <c r="B3" s="4"/>
      <c r="G3" s="766" t="str">
        <f>+'OP MEDICINA GRAL'!G3</f>
        <v>HOSPITAL REGIONAL DE MONIQUIRÁ E.S.E.</v>
      </c>
      <c r="H3" s="766"/>
      <c r="I3" s="766"/>
      <c r="J3" s="766"/>
      <c r="K3" s="766"/>
      <c r="L3" s="766"/>
      <c r="M3" s="766"/>
      <c r="N3" s="766"/>
      <c r="O3" s="766"/>
      <c r="P3" s="766"/>
      <c r="AE3" s="5"/>
    </row>
    <row r="4" spans="2:41" x14ac:dyDescent="0.2">
      <c r="B4" s="4"/>
      <c r="G4" s="766" t="s">
        <v>58</v>
      </c>
      <c r="H4" s="766"/>
      <c r="I4" s="766"/>
      <c r="J4" s="766"/>
      <c r="K4" s="766"/>
      <c r="L4" s="766"/>
      <c r="M4" s="766"/>
      <c r="N4" s="766"/>
      <c r="O4" s="766"/>
      <c r="P4" s="766"/>
      <c r="AE4" s="5"/>
    </row>
    <row r="5" spans="2:41" x14ac:dyDescent="0.2">
      <c r="B5" s="4"/>
      <c r="G5" s="766" t="s">
        <v>0</v>
      </c>
      <c r="H5" s="766"/>
      <c r="I5" s="766"/>
      <c r="J5" s="766"/>
      <c r="K5" s="766"/>
      <c r="L5" s="766"/>
      <c r="M5" s="766"/>
      <c r="N5" s="766"/>
      <c r="O5" s="766"/>
      <c r="P5" s="766"/>
      <c r="AE5" s="5"/>
    </row>
    <row r="6" spans="2:41" ht="4.5" customHeight="1" thickBot="1" x14ac:dyDescent="0.25">
      <c r="B6" s="4"/>
      <c r="AE6" s="5"/>
    </row>
    <row r="7" spans="2:41"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5"/>
      <c r="AB7" s="985"/>
      <c r="AC7" s="985"/>
      <c r="AD7" s="986"/>
      <c r="AE7" s="5"/>
    </row>
    <row r="8" spans="2:41" ht="15" customHeight="1" x14ac:dyDescent="0.2">
      <c r="B8" s="4"/>
      <c r="C8" s="817" t="s">
        <v>1</v>
      </c>
      <c r="D8" s="818"/>
      <c r="E8" s="818"/>
      <c r="F8" s="989" t="s">
        <v>59</v>
      </c>
      <c r="G8" s="989"/>
      <c r="H8" s="989"/>
      <c r="I8" s="989"/>
      <c r="J8" s="989"/>
      <c r="K8" s="989"/>
      <c r="L8" s="989"/>
      <c r="M8" s="989"/>
      <c r="N8" s="989"/>
      <c r="O8" s="989"/>
      <c r="P8" s="989"/>
      <c r="Q8" s="818" t="s">
        <v>82</v>
      </c>
      <c r="R8" s="818"/>
      <c r="S8" s="990"/>
      <c r="T8" s="990"/>
      <c r="U8" s="818" t="s">
        <v>83</v>
      </c>
      <c r="V8" s="818"/>
      <c r="W8" s="818"/>
      <c r="X8" s="818"/>
      <c r="Y8" s="818"/>
      <c r="Z8" s="991" t="s">
        <v>518</v>
      </c>
      <c r="AA8" s="992"/>
      <c r="AB8" s="992"/>
      <c r="AC8" s="992"/>
      <c r="AD8" s="993"/>
      <c r="AE8" s="5"/>
      <c r="AH8" s="18"/>
      <c r="AI8" s="966"/>
      <c r="AJ8" s="966"/>
      <c r="AK8" s="966"/>
      <c r="AL8" s="966"/>
      <c r="AM8" s="966"/>
      <c r="AN8" s="966"/>
      <c r="AO8" s="966"/>
    </row>
    <row r="9" spans="2:41" ht="22.5" customHeight="1" x14ac:dyDescent="0.2">
      <c r="B9" s="4"/>
      <c r="C9" s="827" t="s">
        <v>2</v>
      </c>
      <c r="D9" s="828"/>
      <c r="E9" s="828"/>
      <c r="F9" s="789" t="s">
        <v>79</v>
      </c>
      <c r="G9" s="789"/>
      <c r="H9" s="789"/>
      <c r="I9" s="789"/>
      <c r="J9" s="789"/>
      <c r="K9" s="789"/>
      <c r="L9" s="789"/>
      <c r="M9" s="789"/>
      <c r="N9" s="789"/>
      <c r="O9" s="789"/>
      <c r="P9" s="789"/>
      <c r="Q9" s="789"/>
      <c r="R9" s="789"/>
      <c r="S9" s="789"/>
      <c r="T9" s="789"/>
      <c r="U9" s="789"/>
      <c r="V9" s="789"/>
      <c r="W9" s="789"/>
      <c r="X9" s="789"/>
      <c r="Y9" s="789"/>
      <c r="Z9" s="789"/>
      <c r="AA9" s="789"/>
      <c r="AB9" s="789"/>
      <c r="AC9" s="789"/>
      <c r="AD9" s="790"/>
      <c r="AE9" s="5"/>
      <c r="AH9" s="46"/>
      <c r="AI9" s="966"/>
      <c r="AJ9" s="966"/>
      <c r="AK9" s="966"/>
      <c r="AL9" s="966"/>
      <c r="AM9" s="966"/>
      <c r="AN9" s="966"/>
      <c r="AO9" s="966"/>
    </row>
    <row r="10" spans="2:41" ht="29.25" customHeight="1"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7"/>
      <c r="AB10" s="987"/>
      <c r="AC10" s="987"/>
      <c r="AD10" s="988"/>
      <c r="AE10" s="5"/>
      <c r="AH10" s="18"/>
      <c r="AI10" s="18"/>
      <c r="AJ10" s="18"/>
      <c r="AK10" s="18"/>
      <c r="AL10" s="18"/>
      <c r="AM10" s="18"/>
      <c r="AN10" s="18"/>
      <c r="AO10" s="18"/>
    </row>
    <row r="11" spans="2:41"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7"/>
      <c r="AB11" s="7"/>
      <c r="AC11" s="7"/>
      <c r="AD11" s="8"/>
      <c r="AE11" s="5"/>
      <c r="AH11" s="18"/>
      <c r="AI11" s="18"/>
      <c r="AJ11" s="18"/>
      <c r="AK11" s="18"/>
      <c r="AL11" s="18"/>
      <c r="AM11" s="18"/>
      <c r="AN11" s="18"/>
      <c r="AO11" s="18"/>
    </row>
    <row r="12" spans="2:41"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8"/>
      <c r="AB12" s="968"/>
      <c r="AC12" s="968"/>
      <c r="AD12" s="969"/>
      <c r="AE12" s="5"/>
      <c r="AH12" s="18"/>
      <c r="AI12" s="18"/>
      <c r="AJ12" s="18"/>
      <c r="AK12" s="18"/>
      <c r="AL12" s="18"/>
      <c r="AM12" s="18"/>
      <c r="AN12" s="18"/>
      <c r="AO12" s="18"/>
    </row>
    <row r="13" spans="2:41" ht="20.25" customHeight="1" x14ac:dyDescent="0.2">
      <c r="B13" s="4"/>
      <c r="C13" s="6"/>
      <c r="D13" s="7"/>
      <c r="E13" s="7"/>
      <c r="F13" s="7"/>
      <c r="G13" s="7"/>
      <c r="H13" s="7"/>
      <c r="I13" s="7"/>
      <c r="J13" s="7"/>
      <c r="K13" s="7"/>
      <c r="L13" s="7"/>
      <c r="M13" s="7"/>
      <c r="N13" s="7"/>
      <c r="O13" s="7"/>
      <c r="P13" s="7"/>
      <c r="Q13" s="7"/>
      <c r="R13" s="1080" t="s">
        <v>1326</v>
      </c>
      <c r="S13" s="1081"/>
      <c r="T13" s="1081"/>
      <c r="U13" s="1081"/>
      <c r="V13" s="1081"/>
      <c r="W13" s="1081"/>
      <c r="X13" s="1081"/>
      <c r="Y13" s="1081"/>
      <c r="Z13" s="1081"/>
      <c r="AA13" s="1081"/>
      <c r="AB13" s="1081"/>
      <c r="AC13" s="1081"/>
      <c r="AD13" s="1082"/>
      <c r="AE13" s="5"/>
      <c r="AH13" s="18"/>
      <c r="AI13" s="18"/>
      <c r="AJ13" s="18"/>
      <c r="AK13" s="18"/>
      <c r="AL13" s="18"/>
      <c r="AM13" s="18"/>
      <c r="AN13" s="18"/>
      <c r="AO13" s="18"/>
    </row>
    <row r="14" spans="2:41" ht="2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1"/>
      <c r="AB14" s="801"/>
      <c r="AC14" s="801"/>
      <c r="AD14" s="802"/>
      <c r="AE14" s="5"/>
      <c r="AH14" s="18"/>
      <c r="AI14" s="18"/>
      <c r="AJ14" s="18"/>
      <c r="AK14" s="18"/>
      <c r="AL14" s="18"/>
      <c r="AM14" s="18"/>
      <c r="AN14" s="18"/>
      <c r="AO14" s="18"/>
    </row>
    <row r="15" spans="2:41"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1"/>
      <c r="AB15" s="801"/>
      <c r="AC15" s="801"/>
      <c r="AD15" s="802"/>
      <c r="AE15" s="5"/>
      <c r="AH15" s="18"/>
      <c r="AI15" s="18"/>
      <c r="AJ15" s="18"/>
      <c r="AK15" s="18"/>
      <c r="AL15" s="18"/>
      <c r="AM15" s="18"/>
      <c r="AN15" s="18"/>
      <c r="AO15" s="18"/>
    </row>
    <row r="16" spans="2:41" ht="17.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1"/>
      <c r="AB16" s="801"/>
      <c r="AC16" s="801"/>
      <c r="AD16" s="802"/>
      <c r="AE16" s="5"/>
      <c r="AH16" s="18"/>
      <c r="AI16" s="18"/>
      <c r="AJ16" s="18"/>
      <c r="AK16" s="18"/>
      <c r="AL16" s="18"/>
      <c r="AM16" s="18"/>
      <c r="AN16" s="18"/>
      <c r="AO16" s="18"/>
    </row>
    <row r="17" spans="2:41" ht="21.7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1"/>
      <c r="AB17" s="801"/>
      <c r="AC17" s="801"/>
      <c r="AD17" s="802"/>
      <c r="AE17" s="5"/>
      <c r="AH17" s="18"/>
      <c r="AI17" s="18"/>
      <c r="AJ17" s="18"/>
      <c r="AK17" s="18"/>
      <c r="AL17" s="18"/>
      <c r="AM17" s="18"/>
      <c r="AN17" s="18"/>
      <c r="AO17" s="18"/>
    </row>
    <row r="18" spans="2:41"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1"/>
      <c r="AB18" s="801"/>
      <c r="AC18" s="801"/>
      <c r="AD18" s="802"/>
      <c r="AE18" s="5"/>
      <c r="AH18" s="18"/>
      <c r="AI18" s="18"/>
      <c r="AJ18" s="18"/>
      <c r="AK18" s="18"/>
      <c r="AL18" s="18"/>
      <c r="AM18" s="18"/>
      <c r="AN18" s="18"/>
      <c r="AO18" s="18"/>
    </row>
    <row r="19" spans="2:41" ht="17.25" customHeight="1" thickBot="1" x14ac:dyDescent="0.25">
      <c r="B19" s="4"/>
      <c r="C19" s="6"/>
      <c r="D19" s="7"/>
      <c r="E19" s="7"/>
      <c r="F19" s="7"/>
      <c r="G19" s="7"/>
      <c r="H19" s="7"/>
      <c r="I19" s="7"/>
      <c r="J19" s="7"/>
      <c r="K19" s="7"/>
      <c r="L19" s="7"/>
      <c r="M19" s="7"/>
      <c r="N19" s="7"/>
      <c r="O19" s="7"/>
      <c r="P19" s="7"/>
      <c r="Q19" s="7"/>
      <c r="R19" s="803"/>
      <c r="S19" s="804"/>
      <c r="T19" s="804"/>
      <c r="U19" s="804"/>
      <c r="V19" s="804"/>
      <c r="W19" s="804"/>
      <c r="X19" s="804"/>
      <c r="Y19" s="804"/>
      <c r="Z19" s="804"/>
      <c r="AA19" s="804"/>
      <c r="AB19" s="804"/>
      <c r="AC19" s="804"/>
      <c r="AD19" s="805"/>
      <c r="AE19" s="5"/>
      <c r="AH19" s="18"/>
      <c r="AI19" s="18"/>
      <c r="AJ19" s="18"/>
      <c r="AK19" s="18"/>
      <c r="AL19" s="18"/>
      <c r="AM19" s="18"/>
      <c r="AN19" s="18"/>
      <c r="AO19" s="18"/>
    </row>
    <row r="20" spans="2:41"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8"/>
      <c r="AB20" s="968"/>
      <c r="AC20" s="968"/>
      <c r="AD20" s="969"/>
      <c r="AE20" s="5"/>
      <c r="AH20" s="18"/>
      <c r="AI20" s="18"/>
      <c r="AJ20" s="18"/>
      <c r="AK20" s="18"/>
      <c r="AL20" s="18"/>
      <c r="AM20" s="18"/>
      <c r="AN20" s="18"/>
      <c r="AO20" s="18"/>
    </row>
    <row r="21" spans="2:41" ht="17.25" customHeight="1" x14ac:dyDescent="0.2">
      <c r="B21" s="4"/>
      <c r="C21" s="6"/>
      <c r="D21" s="7"/>
      <c r="E21" s="7"/>
      <c r="F21" s="7"/>
      <c r="G21" s="7"/>
      <c r="H21" s="7"/>
      <c r="I21" s="7"/>
      <c r="J21" s="7"/>
      <c r="K21" s="7"/>
      <c r="L21" s="7"/>
      <c r="M21" s="7"/>
      <c r="N21" s="7"/>
      <c r="O21" s="7"/>
      <c r="P21" s="7"/>
      <c r="Q21" s="7"/>
      <c r="R21" s="1075" t="s">
        <v>1336</v>
      </c>
      <c r="S21" s="1076"/>
      <c r="T21" s="1076"/>
      <c r="U21" s="1076"/>
      <c r="V21" s="1076"/>
      <c r="W21" s="1076"/>
      <c r="X21" s="1076"/>
      <c r="Y21" s="1076"/>
      <c r="Z21" s="1076"/>
      <c r="AA21" s="1076"/>
      <c r="AB21" s="1076"/>
      <c r="AC21" s="1076"/>
      <c r="AD21" s="1077"/>
      <c r="AE21" s="5"/>
      <c r="AH21" s="18"/>
      <c r="AI21" s="18"/>
      <c r="AJ21" s="18"/>
      <c r="AK21" s="18"/>
      <c r="AL21" s="18"/>
      <c r="AM21" s="18"/>
      <c r="AN21" s="18"/>
      <c r="AO21" s="18"/>
    </row>
    <row r="22" spans="2:41"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1"/>
      <c r="AB22" s="761"/>
      <c r="AC22" s="761"/>
      <c r="AD22" s="762"/>
      <c r="AE22" s="5"/>
      <c r="AH22" s="18"/>
      <c r="AI22" s="18"/>
      <c r="AJ22" s="18"/>
      <c r="AK22" s="18"/>
      <c r="AL22" s="18"/>
      <c r="AM22" s="18"/>
      <c r="AN22" s="18"/>
      <c r="AO22" s="18"/>
    </row>
    <row r="23" spans="2:41"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1"/>
      <c r="AB23" s="761"/>
      <c r="AC23" s="761"/>
      <c r="AD23" s="762"/>
      <c r="AE23" s="5"/>
      <c r="AH23" s="18"/>
      <c r="AI23" s="18"/>
      <c r="AJ23" s="18"/>
      <c r="AK23" s="18"/>
      <c r="AL23" s="18"/>
      <c r="AM23" s="18"/>
      <c r="AN23" s="18"/>
      <c r="AO23" s="18"/>
    </row>
    <row r="24" spans="2:41"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1"/>
      <c r="AB24" s="761"/>
      <c r="AC24" s="761"/>
      <c r="AD24" s="762"/>
      <c r="AE24" s="5"/>
      <c r="AH24" s="18"/>
      <c r="AI24" s="18"/>
      <c r="AJ24" s="18"/>
      <c r="AK24" s="18"/>
      <c r="AL24" s="18"/>
      <c r="AM24" s="18"/>
      <c r="AN24" s="18"/>
      <c r="AO24" s="18"/>
    </row>
    <row r="25" spans="2:41"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1"/>
      <c r="AB25" s="761"/>
      <c r="AC25" s="761"/>
      <c r="AD25" s="762"/>
      <c r="AE25" s="5"/>
      <c r="AH25" s="18"/>
      <c r="AI25" s="18"/>
      <c r="AJ25" s="18"/>
      <c r="AK25" s="18"/>
      <c r="AL25" s="18"/>
      <c r="AM25" s="18"/>
      <c r="AN25" s="18"/>
      <c r="AO25" s="18"/>
    </row>
    <row r="26" spans="2:41"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1"/>
      <c r="AB26" s="761"/>
      <c r="AC26" s="761"/>
      <c r="AD26" s="762"/>
      <c r="AE26" s="5"/>
      <c r="AH26" s="18"/>
      <c r="AI26" s="18"/>
      <c r="AJ26" s="18"/>
      <c r="AK26" s="18"/>
      <c r="AL26" s="18"/>
      <c r="AM26" s="18"/>
      <c r="AN26" s="18"/>
      <c r="AO26" s="18"/>
    </row>
    <row r="27" spans="2:41" ht="5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1"/>
      <c r="AB27" s="761"/>
      <c r="AC27" s="761"/>
      <c r="AD27" s="762"/>
      <c r="AE27" s="5"/>
      <c r="AH27" s="18"/>
      <c r="AI27" s="18"/>
      <c r="AJ27" s="18"/>
      <c r="AK27" s="18"/>
      <c r="AL27" s="18"/>
      <c r="AM27" s="18"/>
      <c r="AN27" s="18"/>
      <c r="AO27" s="18"/>
    </row>
    <row r="28" spans="2:41" ht="53.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4"/>
      <c r="AB28" s="764"/>
      <c r="AC28" s="764"/>
      <c r="AD28" s="765"/>
      <c r="AE28" s="5"/>
      <c r="AH28" s="18"/>
      <c r="AI28" s="18"/>
      <c r="AJ28" s="18"/>
      <c r="AK28" s="18"/>
      <c r="AL28" s="18"/>
      <c r="AM28" s="18"/>
      <c r="AN28" s="18"/>
      <c r="AO28" s="18"/>
    </row>
    <row r="29" spans="2:41"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7"/>
      <c r="AD29" s="8"/>
      <c r="AE29" s="5"/>
      <c r="AH29" s="18"/>
      <c r="AI29" s="18"/>
      <c r="AJ29" s="18"/>
      <c r="AK29" s="18"/>
      <c r="AL29" s="18"/>
      <c r="AM29" s="18"/>
      <c r="AN29" s="18"/>
      <c r="AO29" s="18"/>
    </row>
    <row r="30" spans="2:41"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7"/>
      <c r="AB30" s="7"/>
      <c r="AC30" s="7"/>
      <c r="AD30" s="8"/>
      <c r="AE30" s="5"/>
      <c r="AH30" s="18"/>
      <c r="AI30" s="18"/>
      <c r="AJ30" s="18"/>
      <c r="AK30" s="18"/>
      <c r="AL30" s="18"/>
      <c r="AM30" s="18"/>
      <c r="AN30" s="18"/>
      <c r="AO30" s="18"/>
    </row>
    <row r="31" spans="2:41"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7"/>
      <c r="AB31" s="7"/>
      <c r="AC31" s="7"/>
      <c r="AD31" s="8"/>
      <c r="AE31" s="5"/>
      <c r="AH31" s="18"/>
      <c r="AI31" s="18"/>
      <c r="AJ31" s="18"/>
      <c r="AK31" s="18"/>
      <c r="AL31" s="18"/>
      <c r="AM31" s="18"/>
      <c r="AN31" s="18"/>
      <c r="AO31" s="18"/>
    </row>
    <row r="32" spans="2:41" ht="22.5" customHeight="1" x14ac:dyDescent="0.2">
      <c r="B32" s="4"/>
      <c r="C32" s="6"/>
      <c r="D32" s="1078" t="s">
        <v>16</v>
      </c>
      <c r="E32" s="1079"/>
      <c r="F32" s="569">
        <f>INDICADORES!H31</f>
        <v>21</v>
      </c>
      <c r="G32" s="569">
        <f>INDICADORES!K31</f>
        <v>24</v>
      </c>
      <c r="H32" s="569">
        <f>INDICADORES!N31</f>
        <v>21</v>
      </c>
      <c r="I32" s="569">
        <f>INDICADORES!T31</f>
        <v>15</v>
      </c>
      <c r="J32" s="569">
        <f>INDICADORES!W31</f>
        <v>20</v>
      </c>
      <c r="K32" s="569">
        <f>INDICADORES!Z31</f>
        <v>16</v>
      </c>
      <c r="L32" s="569">
        <f>INDICADORES!AF31</f>
        <v>14</v>
      </c>
      <c r="M32" s="569">
        <f>INDICADORES!AI31</f>
        <v>12</v>
      </c>
      <c r="N32" s="569">
        <f>INDICADORES!AL31</f>
        <v>13</v>
      </c>
      <c r="O32" s="569">
        <f>INDICADORES!AR31</f>
        <v>27</v>
      </c>
      <c r="P32" s="569">
        <f>INDICADORES!AU31</f>
        <v>13</v>
      </c>
      <c r="Q32" s="569">
        <f>INDICADORES!AX31</f>
        <v>14</v>
      </c>
      <c r="R32" s="568">
        <f>SUM(F32:Q32)</f>
        <v>210</v>
      </c>
      <c r="U32" s="7"/>
      <c r="V32" s="7"/>
      <c r="W32" s="7"/>
      <c r="X32" s="7"/>
      <c r="Y32" s="7"/>
      <c r="Z32" s="7"/>
      <c r="AA32" s="7"/>
      <c r="AB32" s="7"/>
      <c r="AC32" s="7"/>
      <c r="AD32" s="8"/>
      <c r="AE32" s="5"/>
      <c r="AH32" s="18"/>
      <c r="AI32" s="18"/>
      <c r="AJ32" s="18"/>
      <c r="AK32" s="18"/>
      <c r="AL32" s="18"/>
      <c r="AM32" s="18"/>
      <c r="AN32" s="18"/>
      <c r="AO32" s="18"/>
    </row>
    <row r="33" spans="2:41" ht="22.5" customHeight="1" x14ac:dyDescent="0.2">
      <c r="B33" s="4"/>
      <c r="C33" s="6"/>
      <c r="D33" s="1078" t="s">
        <v>18</v>
      </c>
      <c r="E33" s="1079"/>
      <c r="F33" s="569">
        <f>INDICADORES!I31</f>
        <v>21</v>
      </c>
      <c r="G33" s="569">
        <f>INDICADORES!L31</f>
        <v>24</v>
      </c>
      <c r="H33" s="569">
        <f>INDICADORES!O31</f>
        <v>21</v>
      </c>
      <c r="I33" s="569">
        <f>INDICADORES!U31</f>
        <v>15</v>
      </c>
      <c r="J33" s="569">
        <f>INDICADORES!X31</f>
        <v>20</v>
      </c>
      <c r="K33" s="569">
        <f>INDICADORES!AA31</f>
        <v>16</v>
      </c>
      <c r="L33" s="569">
        <f>INDICADORES!AG31</f>
        <v>14</v>
      </c>
      <c r="M33" s="569">
        <f>INDICADORES!AJ31</f>
        <v>12</v>
      </c>
      <c r="N33" s="569">
        <f>INDICADORES!AM31</f>
        <v>13</v>
      </c>
      <c r="O33" s="569">
        <f>INDICADORES!AS31</f>
        <v>27</v>
      </c>
      <c r="P33" s="569">
        <f>INDICADORES!AV31</f>
        <v>13</v>
      </c>
      <c r="Q33" s="569">
        <f>INDICADORES!AY31</f>
        <v>14</v>
      </c>
      <c r="R33" s="568">
        <f>SUM(F33:Q33)</f>
        <v>210</v>
      </c>
      <c r="U33" s="7"/>
      <c r="V33" s="7"/>
      <c r="W33" s="7"/>
      <c r="X33" s="7"/>
      <c r="Y33" s="7"/>
      <c r="Z33" s="7"/>
      <c r="AA33" s="7"/>
      <c r="AB33" s="7"/>
      <c r="AC33" s="7"/>
      <c r="AD33" s="8"/>
      <c r="AE33" s="5"/>
      <c r="AH33" s="18"/>
      <c r="AI33" s="18"/>
      <c r="AJ33" s="18"/>
      <c r="AK33" s="18"/>
      <c r="AL33" s="18"/>
      <c r="AM33" s="18"/>
      <c r="AN33" s="18"/>
      <c r="AO33" s="18"/>
    </row>
    <row r="34" spans="2:41" ht="22.5" customHeight="1" thickBot="1" x14ac:dyDescent="0.25">
      <c r="B34" s="4"/>
      <c r="C34" s="6"/>
      <c r="D34" s="48" t="s">
        <v>692</v>
      </c>
      <c r="E34" s="49"/>
      <c r="F34" s="68">
        <f>F32/F33*100</f>
        <v>100</v>
      </c>
      <c r="G34" s="68">
        <f t="shared" ref="G34:R34" si="0">G32/G33*100</f>
        <v>100</v>
      </c>
      <c r="H34" s="68">
        <f t="shared" si="0"/>
        <v>100</v>
      </c>
      <c r="I34" s="68">
        <f t="shared" si="0"/>
        <v>100</v>
      </c>
      <c r="J34" s="68">
        <f t="shared" si="0"/>
        <v>100</v>
      </c>
      <c r="K34" s="68">
        <f t="shared" si="0"/>
        <v>100</v>
      </c>
      <c r="L34" s="68">
        <f t="shared" si="0"/>
        <v>100</v>
      </c>
      <c r="M34" s="68">
        <f t="shared" si="0"/>
        <v>100</v>
      </c>
      <c r="N34" s="68">
        <f t="shared" si="0"/>
        <v>100</v>
      </c>
      <c r="O34" s="68">
        <f t="shared" si="0"/>
        <v>100</v>
      </c>
      <c r="P34" s="68">
        <f t="shared" si="0"/>
        <v>100</v>
      </c>
      <c r="Q34" s="68">
        <f t="shared" si="0"/>
        <v>100</v>
      </c>
      <c r="R34" s="68">
        <f t="shared" si="0"/>
        <v>100</v>
      </c>
      <c r="U34" s="7"/>
      <c r="V34" s="7"/>
      <c r="W34" s="7"/>
      <c r="X34" s="7"/>
      <c r="Y34" s="7"/>
      <c r="Z34" s="7"/>
      <c r="AA34" s="7"/>
      <c r="AB34" s="7"/>
      <c r="AC34" s="7"/>
      <c r="AD34" s="8"/>
      <c r="AE34" s="5"/>
      <c r="AH34" s="18"/>
      <c r="AI34" s="18"/>
      <c r="AJ34" s="18"/>
      <c r="AK34" s="18"/>
      <c r="AL34" s="18"/>
      <c r="AM34" s="18"/>
      <c r="AN34" s="18"/>
      <c r="AO34" s="18"/>
    </row>
    <row r="35" spans="2:41" ht="22.5" customHeight="1" thickBot="1" x14ac:dyDescent="0.25">
      <c r="B35" s="4"/>
      <c r="C35" s="6"/>
      <c r="D35" s="48" t="s">
        <v>651</v>
      </c>
      <c r="E35" s="59"/>
      <c r="F35" s="254">
        <v>92.307692307692307</v>
      </c>
      <c r="G35" s="254">
        <v>96.969696969696969</v>
      </c>
      <c r="H35" s="254">
        <v>91.666666666666657</v>
      </c>
      <c r="I35" s="254">
        <v>94.444444444444443</v>
      </c>
      <c r="J35" s="254">
        <v>92.307692307692307</v>
      </c>
      <c r="K35" s="254">
        <v>100</v>
      </c>
      <c r="L35" s="254">
        <v>100</v>
      </c>
      <c r="M35" s="254">
        <v>100</v>
      </c>
      <c r="N35" s="254">
        <v>100</v>
      </c>
      <c r="O35" s="254">
        <v>100</v>
      </c>
      <c r="P35" s="254">
        <v>100</v>
      </c>
      <c r="Q35" s="254">
        <v>100</v>
      </c>
      <c r="R35" s="255"/>
      <c r="U35" s="7"/>
      <c r="V35" s="7"/>
      <c r="W35" s="7"/>
      <c r="X35" s="7"/>
      <c r="Y35" s="7"/>
      <c r="Z35" s="7"/>
      <c r="AA35" s="7"/>
      <c r="AB35" s="7"/>
      <c r="AC35" s="7"/>
      <c r="AD35" s="8"/>
      <c r="AE35" s="5"/>
      <c r="AH35" s="18"/>
      <c r="AI35" s="18"/>
      <c r="AJ35" s="18"/>
      <c r="AK35" s="18"/>
      <c r="AL35" s="18"/>
      <c r="AM35" s="18"/>
      <c r="AN35" s="18"/>
      <c r="AO35" s="18"/>
    </row>
    <row r="36" spans="2:41" ht="17.25" customHeight="1" x14ac:dyDescent="0.2">
      <c r="B36" s="4"/>
      <c r="C36" s="6"/>
      <c r="D36" s="809" t="s">
        <v>254</v>
      </c>
      <c r="E36" s="810"/>
      <c r="F36" s="252">
        <v>100</v>
      </c>
      <c r="G36" s="252">
        <v>100</v>
      </c>
      <c r="H36" s="252">
        <v>100</v>
      </c>
      <c r="I36" s="252">
        <v>100</v>
      </c>
      <c r="J36" s="252">
        <v>100</v>
      </c>
      <c r="K36" s="252">
        <v>100</v>
      </c>
      <c r="L36" s="252">
        <v>100</v>
      </c>
      <c r="M36" s="252">
        <v>100</v>
      </c>
      <c r="N36" s="252">
        <v>100</v>
      </c>
      <c r="O36" s="252">
        <v>100</v>
      </c>
      <c r="P36" s="252">
        <v>100</v>
      </c>
      <c r="Q36" s="252">
        <v>100</v>
      </c>
      <c r="R36" s="252">
        <v>100</v>
      </c>
      <c r="U36" s="7"/>
      <c r="V36" s="7"/>
      <c r="W36" s="7"/>
      <c r="X36" s="7"/>
      <c r="Y36" s="7"/>
      <c r="Z36" s="7"/>
      <c r="AA36" s="7"/>
      <c r="AB36" s="7"/>
      <c r="AC36" s="7"/>
      <c r="AD36" s="8"/>
      <c r="AE36" s="5"/>
      <c r="AH36" s="18"/>
      <c r="AI36" s="18"/>
      <c r="AJ36" s="18"/>
      <c r="AK36" s="18"/>
      <c r="AL36" s="18"/>
      <c r="AM36" s="18"/>
      <c r="AN36" s="18"/>
      <c r="AO36" s="18"/>
    </row>
    <row r="37" spans="2:41" ht="3.75" customHeight="1" thickBot="1" x14ac:dyDescent="0.25">
      <c r="B37" s="4"/>
      <c r="C37" s="6"/>
      <c r="D37" s="7"/>
      <c r="S37" s="7"/>
      <c r="T37" s="7"/>
      <c r="Z37" s="7"/>
      <c r="AA37" s="7"/>
      <c r="AB37" s="7"/>
      <c r="AC37" s="7"/>
      <c r="AD37" s="8"/>
      <c r="AE37" s="5"/>
      <c r="AH37" s="18"/>
      <c r="AI37" s="18"/>
      <c r="AJ37" s="18"/>
      <c r="AK37" s="18"/>
      <c r="AL37" s="18"/>
      <c r="AM37" s="18"/>
      <c r="AN37" s="18"/>
      <c r="AO37" s="18"/>
    </row>
    <row r="38" spans="2:41"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5"/>
      <c r="AB38" s="935"/>
      <c r="AC38" s="935"/>
      <c r="AD38" s="936"/>
      <c r="AE38" s="5"/>
      <c r="AG38" s="18"/>
      <c r="AH38" s="18"/>
      <c r="AI38" s="18"/>
      <c r="AJ38" s="18"/>
      <c r="AK38" s="18"/>
      <c r="AL38" s="18"/>
      <c r="AM38" s="18"/>
      <c r="AN38" s="18"/>
    </row>
    <row r="39" spans="2:41" ht="21" customHeight="1" thickBot="1" x14ac:dyDescent="0.25">
      <c r="B39" s="4"/>
      <c r="C39" s="817" t="s">
        <v>16</v>
      </c>
      <c r="D39" s="818"/>
      <c r="E39" s="818"/>
      <c r="F39" s="818"/>
      <c r="G39" s="861" t="s">
        <v>60</v>
      </c>
      <c r="H39" s="861"/>
      <c r="I39" s="861"/>
      <c r="J39" s="861"/>
      <c r="K39" s="861"/>
      <c r="L39" s="861"/>
      <c r="M39" s="861"/>
      <c r="N39" s="779"/>
      <c r="O39" s="822" t="s">
        <v>17</v>
      </c>
      <c r="P39" s="823"/>
      <c r="Q39" s="823"/>
      <c r="R39" s="823"/>
      <c r="S39" s="823"/>
      <c r="T39" s="1073"/>
      <c r="U39" s="1073"/>
      <c r="V39" s="1073"/>
      <c r="W39" s="1073"/>
      <c r="X39" s="1073"/>
      <c r="Y39" s="1073"/>
      <c r="Z39" s="1073"/>
      <c r="AA39" s="1073"/>
      <c r="AB39" s="1073"/>
      <c r="AC39" s="1073"/>
      <c r="AD39" s="1074"/>
      <c r="AE39" s="29"/>
      <c r="AG39" s="9"/>
      <c r="AH39" s="877"/>
      <c r="AI39" s="877"/>
      <c r="AJ39" s="877"/>
      <c r="AK39" s="877"/>
      <c r="AL39" s="877"/>
      <c r="AM39" s="877"/>
      <c r="AN39" s="877"/>
    </row>
    <row r="40" spans="2:41" ht="18" customHeight="1" x14ac:dyDescent="0.2">
      <c r="B40" s="4"/>
      <c r="C40" s="827" t="s">
        <v>18</v>
      </c>
      <c r="D40" s="828"/>
      <c r="E40" s="828"/>
      <c r="F40" s="828"/>
      <c r="G40" s="861" t="s">
        <v>61</v>
      </c>
      <c r="H40" s="861"/>
      <c r="I40" s="861"/>
      <c r="J40" s="861"/>
      <c r="K40" s="861"/>
      <c r="L40" s="861"/>
      <c r="M40" s="861"/>
      <c r="N40" s="779"/>
      <c r="O40" s="827" t="s">
        <v>19</v>
      </c>
      <c r="P40" s="828"/>
      <c r="Q40" s="828"/>
      <c r="R40" s="828"/>
      <c r="S40" s="828"/>
      <c r="T40" s="1073"/>
      <c r="U40" s="1073"/>
      <c r="V40" s="1073"/>
      <c r="W40" s="1073"/>
      <c r="X40" s="1073"/>
      <c r="Y40" s="1073"/>
      <c r="Z40" s="1073"/>
      <c r="AA40" s="1073"/>
      <c r="AB40" s="1073"/>
      <c r="AC40" s="1073"/>
      <c r="AD40" s="1074"/>
      <c r="AE40" s="29"/>
      <c r="AG40" s="9"/>
      <c r="AH40" s="877"/>
      <c r="AI40" s="877"/>
      <c r="AJ40" s="877"/>
      <c r="AK40" s="877"/>
      <c r="AL40" s="877"/>
      <c r="AM40" s="877"/>
      <c r="AN40" s="877"/>
    </row>
    <row r="41" spans="2:41" ht="24" customHeight="1" x14ac:dyDescent="0.2">
      <c r="B41" s="4"/>
      <c r="C41" s="827" t="s">
        <v>20</v>
      </c>
      <c r="D41" s="828"/>
      <c r="E41" s="828"/>
      <c r="F41" s="828"/>
      <c r="G41" s="861" t="s">
        <v>67</v>
      </c>
      <c r="H41" s="861"/>
      <c r="I41" s="861"/>
      <c r="J41" s="861"/>
      <c r="K41" s="861"/>
      <c r="L41" s="861"/>
      <c r="M41" s="861"/>
      <c r="N41" s="779"/>
      <c r="O41" s="829" t="s">
        <v>88</v>
      </c>
      <c r="P41" s="830"/>
      <c r="Q41" s="830"/>
      <c r="R41" s="830"/>
      <c r="S41" s="830"/>
      <c r="T41" s="948" t="s">
        <v>22</v>
      </c>
      <c r="U41" s="948"/>
      <c r="V41" s="948"/>
      <c r="W41" s="948"/>
      <c r="X41" s="948"/>
      <c r="Y41" s="948"/>
      <c r="Z41" s="948"/>
      <c r="AA41" s="948"/>
      <c r="AB41" s="948"/>
      <c r="AC41" s="948"/>
      <c r="AD41" s="949"/>
      <c r="AE41" s="29"/>
      <c r="AG41" s="9"/>
      <c r="AH41" s="19"/>
      <c r="AI41" s="19"/>
      <c r="AJ41" s="19"/>
      <c r="AK41" s="19"/>
      <c r="AL41" s="19"/>
      <c r="AM41" s="19"/>
      <c r="AN41" s="19"/>
    </row>
    <row r="42" spans="2:41" ht="18.75" customHeight="1" x14ac:dyDescent="0.2">
      <c r="B42" s="4"/>
      <c r="C42" s="827" t="s">
        <v>21</v>
      </c>
      <c r="D42" s="828"/>
      <c r="E42" s="828"/>
      <c r="F42" s="828"/>
      <c r="G42" s="861" t="s">
        <v>117</v>
      </c>
      <c r="H42" s="861"/>
      <c r="I42" s="861"/>
      <c r="J42" s="861"/>
      <c r="K42" s="861"/>
      <c r="L42" s="861"/>
      <c r="M42" s="861"/>
      <c r="N42" s="779"/>
      <c r="O42" s="829" t="s">
        <v>24</v>
      </c>
      <c r="P42" s="830"/>
      <c r="Q42" s="830"/>
      <c r="R42" s="830"/>
      <c r="S42" s="830"/>
      <c r="T42" s="948" t="s">
        <v>25</v>
      </c>
      <c r="U42" s="948"/>
      <c r="V42" s="948"/>
      <c r="W42" s="948"/>
      <c r="X42" s="948"/>
      <c r="Y42" s="948"/>
      <c r="Z42" s="948"/>
      <c r="AA42" s="948"/>
      <c r="AB42" s="948"/>
      <c r="AC42" s="948"/>
      <c r="AD42" s="949"/>
      <c r="AE42" s="29"/>
      <c r="AG42" s="9"/>
      <c r="AH42" s="792"/>
      <c r="AI42" s="792"/>
      <c r="AJ42" s="792"/>
      <c r="AK42" s="792"/>
      <c r="AL42" s="792"/>
      <c r="AM42" s="792"/>
      <c r="AN42" s="792"/>
    </row>
    <row r="43" spans="2:41" ht="15.75" customHeight="1" x14ac:dyDescent="0.2">
      <c r="B43" s="4"/>
      <c r="C43" s="827" t="s">
        <v>23</v>
      </c>
      <c r="D43" s="828"/>
      <c r="E43" s="828"/>
      <c r="F43" s="828"/>
      <c r="G43" s="942">
        <v>100</v>
      </c>
      <c r="H43" s="942"/>
      <c r="I43" s="942"/>
      <c r="J43" s="942"/>
      <c r="K43" s="942"/>
      <c r="L43" s="942"/>
      <c r="M43" s="942"/>
      <c r="N43" s="874"/>
      <c r="O43" s="827" t="s">
        <v>26</v>
      </c>
      <c r="P43" s="828"/>
      <c r="Q43" s="828"/>
      <c r="R43" s="828"/>
      <c r="S43" s="828"/>
      <c r="T43" s="948"/>
      <c r="U43" s="948"/>
      <c r="V43" s="948"/>
      <c r="W43" s="948"/>
      <c r="X43" s="948"/>
      <c r="Y43" s="948"/>
      <c r="Z43" s="948"/>
      <c r="AA43" s="948"/>
      <c r="AB43" s="948"/>
      <c r="AC43" s="948"/>
      <c r="AD43" s="949"/>
      <c r="AE43" s="29"/>
      <c r="AG43" s="9"/>
      <c r="AH43" s="792"/>
      <c r="AI43" s="792"/>
      <c r="AJ43" s="792"/>
      <c r="AK43" s="792"/>
      <c r="AL43" s="792"/>
      <c r="AM43" s="792"/>
      <c r="AN43" s="792"/>
    </row>
    <row r="44" spans="2:41" ht="29.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3"/>
      <c r="AB44" s="953"/>
      <c r="AC44" s="953"/>
      <c r="AD44" s="954"/>
      <c r="AE44" s="29"/>
      <c r="AG44" s="9"/>
      <c r="AH44" s="20"/>
      <c r="AI44" s="20"/>
      <c r="AJ44" s="20"/>
      <c r="AK44" s="20"/>
      <c r="AL44" s="20"/>
      <c r="AM44" s="20"/>
      <c r="AN44" s="20"/>
    </row>
    <row r="45" spans="2:41"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29"/>
      <c r="AB45" s="929"/>
      <c r="AC45" s="929"/>
      <c r="AD45" s="930"/>
      <c r="AE45" s="29"/>
      <c r="AG45" s="9"/>
      <c r="AH45" s="792"/>
      <c r="AI45" s="792"/>
      <c r="AJ45" s="792"/>
      <c r="AK45" s="792"/>
      <c r="AL45" s="792"/>
      <c r="AM45" s="792"/>
      <c r="AN45" s="792"/>
    </row>
    <row r="46" spans="2:41"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4"/>
      <c r="AB46" s="854"/>
      <c r="AC46" s="854"/>
      <c r="AD46" s="855"/>
      <c r="AE46" s="29"/>
      <c r="AG46" s="9"/>
      <c r="AH46" s="20"/>
      <c r="AI46" s="20"/>
      <c r="AJ46" s="20"/>
      <c r="AK46" s="20"/>
      <c r="AL46" s="20"/>
      <c r="AM46" s="20"/>
      <c r="AN46" s="20"/>
    </row>
    <row r="47" spans="2:41"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554"/>
      <c r="W47" s="554"/>
      <c r="X47" s="554"/>
      <c r="Y47" s="34" t="s">
        <v>94</v>
      </c>
      <c r="Z47" s="862" t="s">
        <v>101</v>
      </c>
      <c r="AA47" s="862"/>
      <c r="AB47" s="862"/>
      <c r="AC47" s="863" t="s">
        <v>94</v>
      </c>
      <c r="AD47" s="864"/>
      <c r="AE47" s="29"/>
      <c r="AG47" s="9"/>
      <c r="AH47" s="792"/>
      <c r="AI47" s="792"/>
      <c r="AJ47" s="792"/>
      <c r="AK47" s="792"/>
      <c r="AL47" s="792"/>
      <c r="AM47" s="792"/>
      <c r="AN47" s="792"/>
    </row>
    <row r="48" spans="2:41"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555"/>
      <c r="W48" s="555"/>
      <c r="X48" s="555"/>
      <c r="Y48" s="869" t="s">
        <v>94</v>
      </c>
      <c r="Z48" s="862" t="s">
        <v>103</v>
      </c>
      <c r="AA48" s="862"/>
      <c r="AB48" s="862"/>
      <c r="AC48" s="870"/>
      <c r="AD48" s="871"/>
      <c r="AE48" s="29"/>
      <c r="AG48" s="9"/>
      <c r="AH48" s="792"/>
      <c r="AI48" s="792"/>
      <c r="AJ48" s="792"/>
      <c r="AK48" s="792"/>
      <c r="AL48" s="792"/>
      <c r="AM48" s="792"/>
      <c r="AN48" s="792"/>
    </row>
    <row r="49" spans="1:41" ht="23.25" customHeight="1" x14ac:dyDescent="0.2">
      <c r="B49" s="4"/>
      <c r="C49" s="829" t="s">
        <v>28</v>
      </c>
      <c r="D49" s="830"/>
      <c r="E49" s="830"/>
      <c r="F49" s="830"/>
      <c r="G49" s="939" t="s">
        <v>63</v>
      </c>
      <c r="H49" s="939"/>
      <c r="I49" s="939"/>
      <c r="J49" s="939"/>
      <c r="K49" s="939"/>
      <c r="L49" s="939"/>
      <c r="M49" s="939"/>
      <c r="N49" s="835"/>
      <c r="O49" s="829"/>
      <c r="P49" s="830"/>
      <c r="Q49" s="830"/>
      <c r="R49" s="830"/>
      <c r="S49" s="862"/>
      <c r="T49" s="862"/>
      <c r="U49" s="862"/>
      <c r="V49" s="555"/>
      <c r="W49" s="555"/>
      <c r="X49" s="555"/>
      <c r="Y49" s="869"/>
      <c r="Z49" s="862"/>
      <c r="AA49" s="862"/>
      <c r="AB49" s="862"/>
      <c r="AC49" s="872"/>
      <c r="AD49" s="873"/>
      <c r="AE49" s="29"/>
      <c r="AG49" s="9"/>
      <c r="AH49" s="792"/>
      <c r="AI49" s="792"/>
      <c r="AJ49" s="792"/>
      <c r="AK49" s="792"/>
      <c r="AL49" s="792"/>
      <c r="AM49" s="792"/>
      <c r="AN49" s="792"/>
    </row>
    <row r="50" spans="1:41" ht="14.25" customHeight="1" x14ac:dyDescent="0.2">
      <c r="B50" s="4"/>
      <c r="C50" s="829" t="s">
        <v>27</v>
      </c>
      <c r="D50" s="830"/>
      <c r="E50" s="830"/>
      <c r="F50" s="830"/>
      <c r="G50" s="937">
        <v>1</v>
      </c>
      <c r="H50" s="938"/>
      <c r="I50" s="938"/>
      <c r="J50" s="938"/>
      <c r="K50" s="938"/>
      <c r="L50" s="938"/>
      <c r="M50" s="938"/>
      <c r="N50" s="856"/>
      <c r="O50" s="829"/>
      <c r="P50" s="830"/>
      <c r="Q50" s="830"/>
      <c r="R50" s="830"/>
      <c r="S50" s="862" t="s">
        <v>105</v>
      </c>
      <c r="T50" s="862"/>
      <c r="U50" s="862"/>
      <c r="V50" s="555"/>
      <c r="W50" s="555"/>
      <c r="X50" s="555"/>
      <c r="Y50" s="869" t="s">
        <v>94</v>
      </c>
      <c r="Z50" s="697" t="s">
        <v>553</v>
      </c>
      <c r="AA50" s="697"/>
      <c r="AB50" s="697"/>
      <c r="AC50" s="685" t="s">
        <v>94</v>
      </c>
      <c r="AD50" s="686"/>
      <c r="AE50" s="29"/>
      <c r="AG50" s="9"/>
      <c r="AH50" s="792"/>
      <c r="AI50" s="792"/>
      <c r="AJ50" s="792"/>
      <c r="AK50" s="792"/>
      <c r="AL50" s="792"/>
      <c r="AM50" s="792"/>
      <c r="AN50" s="792"/>
    </row>
    <row r="51" spans="1:41"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555"/>
      <c r="W51" s="555"/>
      <c r="X51" s="555"/>
      <c r="Y51" s="869"/>
      <c r="Z51" s="697"/>
      <c r="AA51" s="697"/>
      <c r="AB51" s="697"/>
      <c r="AC51" s="685"/>
      <c r="AD51" s="686"/>
      <c r="AE51" s="29"/>
      <c r="AG51" s="9"/>
      <c r="AH51" s="792"/>
      <c r="AI51" s="792"/>
      <c r="AJ51" s="792"/>
      <c r="AK51" s="792"/>
      <c r="AL51" s="792"/>
      <c r="AM51" s="792"/>
      <c r="AN51" s="792"/>
    </row>
    <row r="52" spans="1:41"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556"/>
      <c r="W52" s="556"/>
      <c r="X52" s="556"/>
      <c r="Y52" s="882"/>
      <c r="Z52" s="707"/>
      <c r="AA52" s="707"/>
      <c r="AB52" s="707"/>
      <c r="AC52" s="703"/>
      <c r="AD52" s="704"/>
      <c r="AE52" s="29"/>
      <c r="AG52" s="9"/>
      <c r="AH52" s="792"/>
      <c r="AI52" s="792"/>
      <c r="AJ52" s="792"/>
      <c r="AK52" s="792"/>
      <c r="AL52" s="792"/>
      <c r="AM52" s="792"/>
      <c r="AN52" s="792"/>
    </row>
    <row r="53" spans="1:41"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23"/>
      <c r="AB53" s="23"/>
      <c r="AC53" s="23"/>
      <c r="AD53" s="35"/>
      <c r="AE53" s="36"/>
      <c r="AG53" s="9"/>
      <c r="AH53" s="877"/>
      <c r="AI53" s="877"/>
      <c r="AJ53" s="877"/>
      <c r="AK53" s="877"/>
      <c r="AL53" s="877"/>
      <c r="AM53" s="877"/>
      <c r="AN53" s="877"/>
    </row>
    <row r="54" spans="1:41" ht="22.5" customHeight="1" x14ac:dyDescent="0.2">
      <c r="C54" s="15"/>
      <c r="D54" s="20"/>
      <c r="E54" s="20"/>
      <c r="F54" s="20"/>
      <c r="G54" s="20"/>
      <c r="H54" s="20"/>
      <c r="I54" s="20"/>
      <c r="J54" s="20"/>
      <c r="K54" s="20"/>
      <c r="L54" s="20"/>
      <c r="M54" s="20"/>
      <c r="N54" s="20"/>
      <c r="AD54" s="16"/>
      <c r="AF54" s="20"/>
      <c r="AH54" s="9"/>
      <c r="AI54" s="877"/>
      <c r="AJ54" s="877"/>
      <c r="AK54" s="877"/>
      <c r="AL54" s="877"/>
      <c r="AM54" s="877"/>
      <c r="AN54" s="877"/>
      <c r="AO54" s="877"/>
    </row>
    <row r="55" spans="1:41" ht="22.5" customHeight="1" x14ac:dyDescent="0.2">
      <c r="A55" s="52"/>
      <c r="C55" s="15"/>
      <c r="D55" s="20"/>
      <c r="E55" s="20"/>
      <c r="F55" s="20"/>
      <c r="G55" s="20"/>
      <c r="H55" s="20"/>
      <c r="I55" s="20"/>
      <c r="J55" s="20"/>
      <c r="K55" s="20"/>
      <c r="L55" s="20"/>
      <c r="M55" s="20"/>
      <c r="N55" s="20"/>
      <c r="AD55" s="16"/>
      <c r="AF55" s="20"/>
      <c r="AH55" s="9"/>
      <c r="AI55" s="19"/>
      <c r="AJ55" s="19"/>
      <c r="AK55" s="19"/>
      <c r="AL55" s="19"/>
      <c r="AM55" s="19"/>
      <c r="AN55" s="19"/>
      <c r="AO55" s="19"/>
    </row>
    <row r="56" spans="1:41"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c r="AB56" s="16"/>
      <c r="AC56" s="16"/>
      <c r="AD56" s="16"/>
    </row>
    <row r="57" spans="1:41"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c r="AB57" s="16"/>
      <c r="AC57" s="16"/>
      <c r="AD57" s="16"/>
    </row>
    <row r="58" spans="1:41"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c r="AD58" s="16"/>
    </row>
    <row r="59" spans="1:41"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c r="AD59" s="16"/>
    </row>
    <row r="60" spans="1:41"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c r="AD60" s="16"/>
    </row>
    <row r="61" spans="1:41"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c r="AD61" s="16"/>
    </row>
    <row r="62" spans="1:41"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c r="AD62" s="16"/>
    </row>
    <row r="63" spans="1:41"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c r="AD63" s="16"/>
    </row>
    <row r="64" spans="1:41"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c r="AD64" s="16"/>
    </row>
    <row r="65" spans="3:30"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c r="AD65" s="16"/>
    </row>
    <row r="66" spans="3:30"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c r="AD66" s="16"/>
    </row>
    <row r="67" spans="3:30"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c r="AD67" s="16"/>
    </row>
    <row r="68" spans="3:30"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c r="AD68" s="16"/>
    </row>
    <row r="69" spans="3:30"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c r="AD69" s="16"/>
    </row>
    <row r="70" spans="3:30"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c r="AD70" s="16"/>
    </row>
    <row r="71" spans="3:30"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c r="AD71" s="16"/>
    </row>
    <row r="72" spans="3:30"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c r="AD72" s="16"/>
    </row>
    <row r="73" spans="3:30"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c r="AD73" s="16"/>
    </row>
    <row r="74" spans="3:30"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c r="AD74" s="16"/>
    </row>
    <row r="75" spans="3:30"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c r="AD75" s="16"/>
    </row>
    <row r="76" spans="3:30"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c r="AB76" s="16"/>
      <c r="AC76" s="16"/>
      <c r="AD76" s="16"/>
    </row>
    <row r="77" spans="3:30"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c r="AD77" s="16"/>
    </row>
    <row r="78" spans="3:30"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c r="AB78" s="16"/>
      <c r="AC78" s="16"/>
      <c r="AD78" s="16"/>
    </row>
    <row r="79" spans="3:30"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c r="AD79" s="16"/>
    </row>
    <row r="80" spans="3:30"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c r="AD80" s="16"/>
    </row>
    <row r="81" spans="3:30"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c r="AB81" s="16"/>
      <c r="AC81" s="16"/>
      <c r="AD81" s="16"/>
    </row>
    <row r="82" spans="3:30"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c r="AD82" s="16"/>
    </row>
  </sheetData>
  <sheetProtection algorithmName="SHA-512" hashValue="EafYYMXgMu3YAmtySK6sps0Q4gBJk0Mm9jGI/4QtSf4a0bFas1SW4HjQsrqq3wL0IWfzu65GAgnrL2CcQD3dkg==" saltValue="f3ZB0o1FNG/H1WPMYZOqKQ==" spinCount="100000" sheet="1" objects="1" scenarios="1"/>
  <customSheetViews>
    <customSheetView guid="{9C949C4D-EB11-4549-99F8-6A6E19FEDD35}" scale="95" showGridLines="0" topLeftCell="A22">
      <selection activeCell="V32" sqref="V32"/>
      <pageMargins left="0.46" right="0.43" top="1.08" bottom="0.35" header="0.31496062992125984" footer="0.31496062992125984"/>
      <pageSetup paperSize="9" scale="80" orientation="portrait" r:id="rId1"/>
      <headerFooter alignWithMargins="0"/>
    </customSheetView>
    <customSheetView guid="{B4BD0B13-0F90-4B98-B77F-542E51A48189}" scale="95" showGridLines="0" topLeftCell="A19">
      <selection activeCell="G49" sqref="G49:N49"/>
      <pageMargins left="0.46" right="0.43" top="1.08" bottom="0.35" header="0.31496062992125984" footer="0.31496062992125984"/>
      <pageSetup paperSize="9" scale="80" orientation="portrait" r:id="rId2"/>
      <headerFooter alignWithMargins="0"/>
    </customSheetView>
    <customSheetView guid="{1132D6BB-BD35-469F-BF41-A86B335BD97B}" scale="95" showGridLines="0" topLeftCell="A19">
      <selection activeCell="G49" sqref="G49:N49"/>
      <pageMargins left="0.46" right="0.43" top="1.08" bottom="0.35" header="0.31496062992125984" footer="0.31496062992125984"/>
      <pageSetup paperSize="9" scale="80" orientation="portrait" r:id="rId3"/>
      <headerFooter alignWithMargins="0"/>
    </customSheetView>
    <customSheetView guid="{A5C6589E-C55F-4BEC-9ECE-919FCABF52F8}" scale="95" showGridLines="0" topLeftCell="A19">
      <selection activeCell="G49" sqref="G49:N49"/>
      <pageMargins left="0.46" right="0.43" top="1.08" bottom="0.35" header="0.31496062992125984" footer="0.31496062992125984"/>
      <pageSetup paperSize="9" scale="80" orientation="portrait" r:id="rId4"/>
      <headerFooter alignWithMargins="0"/>
    </customSheetView>
    <customSheetView guid="{01A85145-F11B-4D07-813B-8A8758CDD710}" scale="95" showGridLines="0" topLeftCell="A19">
      <selection activeCell="G49" sqref="G49:N49"/>
      <pageMargins left="0.46" right="0.43" top="1.08" bottom="0.35" header="0.31496062992125984" footer="0.31496062992125984"/>
      <pageSetup paperSize="9" scale="80" orientation="portrait" r:id="rId5"/>
      <headerFooter alignWithMargins="0"/>
    </customSheetView>
    <customSheetView guid="{4F27A6F2-707D-47B2-BF4A-F027B75A33FC}" scale="95" showGridLines="0" topLeftCell="A28">
      <selection activeCell="G49" sqref="G49:N49"/>
      <pageMargins left="0.46" right="0.43" top="1.08" bottom="0.35" header="0.31496062992125984" footer="0.31496062992125984"/>
      <pageSetup paperSize="9" scale="80" orientation="portrait" r:id="rId6"/>
      <headerFooter alignWithMargins="0"/>
    </customSheetView>
    <customSheetView guid="{F4F98609-4C61-4A0E-851B-59BEC64AAB9F}" scale="95" showGridLines="0" topLeftCell="A28">
      <selection activeCell="G49" sqref="G49:N49"/>
      <pageMargins left="0.46" right="0.43" top="1.08" bottom="0.35" header="0.31496062992125984" footer="0.31496062992125984"/>
      <pageSetup paperSize="9" scale="80" orientation="portrait" r:id="rId7"/>
      <headerFooter alignWithMargins="0"/>
    </customSheetView>
    <customSheetView guid="{8381FC96-6810-4EAA-ACD8-B607E0FD2281}" scale="95" showGridLines="0" topLeftCell="A28">
      <selection activeCell="G49" sqref="G49:N49"/>
      <pageMargins left="0.46" right="0.43" top="1.08" bottom="0.35" header="0.31496062992125984" footer="0.31496062992125984"/>
      <pageSetup paperSize="9" scale="80" orientation="portrait" r:id="rId8"/>
      <headerFooter alignWithMargins="0"/>
    </customSheetView>
    <customSheetView guid="{7315456F-420E-439E-9602-F32EDF9D3E94}" scale="95" showGridLines="0" topLeftCell="A28">
      <selection activeCell="G49" sqref="G49:N49"/>
      <pageMargins left="0.46" right="0.43" top="1.08" bottom="0.35" header="0.31496062992125984" footer="0.31496062992125984"/>
      <pageSetup paperSize="9" scale="80" orientation="portrait" r:id="rId9"/>
      <headerFooter alignWithMargins="0"/>
    </customSheetView>
    <customSheetView guid="{216CB5F9-6788-4A70-880A-08553118F167}" scale="95" showGridLines="0" topLeftCell="D19">
      <selection activeCell="X29" sqref="X29"/>
      <pageMargins left="0.46" right="0.43" top="1.08" bottom="0.35" header="0.31496062992125984" footer="0.31496062992125984"/>
      <pageSetup paperSize="9" scale="80" orientation="portrait" r:id="rId10"/>
      <headerFooter alignWithMargins="0"/>
    </customSheetView>
    <customSheetView guid="{B0451CD7-59C4-4E11-B7C2-BC13CF4127A6}" scale="95" showGridLines="0" topLeftCell="D19">
      <selection activeCell="X29" sqref="X29"/>
      <pageMargins left="0.46" right="0.43" top="1.08" bottom="0.35" header="0.31496062992125984" footer="0.31496062992125984"/>
      <pageSetup paperSize="9" scale="80" orientation="portrait" r:id="rId11"/>
      <headerFooter alignWithMargins="0"/>
    </customSheetView>
    <customSheetView guid="{7A5BCE0F-1F1B-4E52-9652-01329CBCC77F}" scale="95" showGridLines="0" topLeftCell="D19">
      <selection activeCell="X29" sqref="X29"/>
      <pageMargins left="0.46" right="0.43" top="1.08" bottom="0.35" header="0.31496062992125984" footer="0.31496062992125984"/>
      <pageSetup paperSize="9" scale="80" orientation="portrait" r:id="rId12"/>
      <headerFooter alignWithMargins="0"/>
    </customSheetView>
    <customSheetView guid="{62DF5315-3D99-4C8E-BAEC-100B3280B10D}" scale="95" showGridLines="0" topLeftCell="D19">
      <selection activeCell="X29" sqref="X29"/>
      <pageMargins left="0.46" right="0.43" top="1.08" bottom="0.35" header="0.31496062992125984" footer="0.31496062992125984"/>
      <pageSetup paperSize="9" scale="80" orientation="portrait" r:id="rId13"/>
      <headerFooter alignWithMargins="0"/>
    </customSheetView>
    <customSheetView guid="{CAC1BF5B-64DA-4E65-B9F3-F58AF1593EA5}" scale="95" showGridLines="0" topLeftCell="D19">
      <selection activeCell="X29" sqref="X29"/>
      <pageMargins left="0.46" right="0.43" top="1.08" bottom="0.35" header="0.31496062992125984" footer="0.31496062992125984"/>
      <pageSetup paperSize="9" scale="80" orientation="portrait" r:id="rId14"/>
      <headerFooter alignWithMargins="0"/>
    </customSheetView>
    <customSheetView guid="{E4188361-4B87-4969-89CB-DD6AB944FA81}" scale="95" showGridLines="0" topLeftCell="D19">
      <selection activeCell="X29" sqref="X29"/>
      <pageMargins left="0.46" right="0.43" top="1.08" bottom="0.35" header="0.31496062992125984" footer="0.31496062992125984"/>
      <pageSetup paperSize="9" scale="80" orientation="portrait" r:id="rId15"/>
      <headerFooter alignWithMargins="0"/>
    </customSheetView>
    <customSheetView guid="{0001DF65-3B0F-497C-ACF5-D49EC607FD88}" scale="95" showGridLines="0" topLeftCell="D19">
      <selection activeCell="X29" sqref="X29"/>
      <pageMargins left="0.46" right="0.43" top="1.08" bottom="0.35" header="0.31496062992125984" footer="0.31496062992125984"/>
      <pageSetup paperSize="9" scale="80" orientation="portrait" r:id="rId16"/>
      <headerFooter alignWithMargins="0"/>
    </customSheetView>
    <customSheetView guid="{39DA2FDD-4E3D-481D-A336-9D29DBC11B08}" scale="95" showGridLines="0" topLeftCell="A28">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cale="95" showGridLines="0" topLeftCell="A28">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cale="95" showGridLines="0" topLeftCell="A28">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cale="95" showGridLines="0" topLeftCell="A28">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cale="95" showGridLines="0" topLeftCell="A28">
      <selection activeCell="G49" sqref="G49:N49"/>
      <pageMargins left="0.46" right="0.43" top="1.08" bottom="0.35" header="0.31496062992125984" footer="0.31496062992125984"/>
      <pageSetup paperSize="9" scale="80" orientation="portrait" r:id="rId21"/>
      <headerFooter alignWithMargins="0"/>
    </customSheetView>
    <customSheetView guid="{71206789-1A95-4243-B1E4-204F0D4BB0C1}" scale="95" showGridLines="0" topLeftCell="A28">
      <selection activeCell="G49" sqref="G49:N49"/>
      <pageMargins left="0.46" right="0.43" top="1.08" bottom="0.35" header="0.31496062992125984" footer="0.31496062992125984"/>
      <pageSetup paperSize="9" scale="80" orientation="portrait" r:id="rId22"/>
      <headerFooter alignWithMargins="0"/>
    </customSheetView>
    <customSheetView guid="{DAB8803B-91D8-4FA1-8E83-BA8E4F51ECEF}" scale="95" showGridLines="0" topLeftCell="A28">
      <selection activeCell="G49" sqref="G49:N49"/>
      <pageMargins left="0.46" right="0.43" top="1.08" bottom="0.35" header="0.31496062992125984" footer="0.31496062992125984"/>
      <pageSetup paperSize="9" scale="80" orientation="portrait" r:id="rId23"/>
      <headerFooter alignWithMargins="0"/>
    </customSheetView>
    <customSheetView guid="{4B06A440-0745-43CE-8047-97DB98249CF6}" scale="95" showGridLines="0" topLeftCell="A19">
      <selection activeCell="G49" sqref="G49:N49"/>
      <pageMargins left="0.46" right="0.43" top="1.08" bottom="0.35" header="0.31496062992125984" footer="0.31496062992125984"/>
      <pageSetup paperSize="9" scale="80" orientation="portrait" r:id="rId24"/>
      <headerFooter alignWithMargins="0"/>
    </customSheetView>
    <customSheetView guid="{201C1097-0C3C-4AFA-814C-99E885BB3BA9}" scale="95" showGridLines="0" topLeftCell="A19">
      <selection activeCell="G49" sqref="G49:N49"/>
      <pageMargins left="0.46" right="0.43" top="1.08" bottom="0.35" header="0.31496062992125984" footer="0.31496062992125984"/>
      <pageSetup paperSize="9" scale="80" orientation="portrait" r:id="rId25"/>
      <headerFooter alignWithMargins="0"/>
    </customSheetView>
    <customSheetView guid="{44F0F931-FF8F-4146-9628-099A7B02EE59}" scale="95" showGridLines="0" topLeftCell="A19">
      <selection activeCell="G49" sqref="G49:N49"/>
      <pageMargins left="0.46" right="0.43" top="1.08" bottom="0.35" header="0.31496062992125984" footer="0.31496062992125984"/>
      <pageSetup paperSize="9" scale="80" orientation="portrait" r:id="rId26"/>
      <headerFooter alignWithMargins="0"/>
    </customSheetView>
    <customSheetView guid="{DE4F901A-4159-44A8-9F61-37E29931259E}" scale="95" showGridLines="0" topLeftCell="A19">
      <selection activeCell="G49" sqref="G49:N49"/>
      <pageMargins left="0.46" right="0.43" top="1.08" bottom="0.35" header="0.31496062992125984" footer="0.31496062992125984"/>
      <pageSetup paperSize="9" scale="80" orientation="portrait" r:id="rId27"/>
      <headerFooter alignWithMargins="0"/>
    </customSheetView>
    <customSheetView guid="{11E60353-53A2-40FD-8DD1-6654D3943E00}" scale="95" showGridLines="0" topLeftCell="A19">
      <selection activeCell="G49" sqref="G49:N49"/>
      <pageMargins left="0.46" right="0.43" top="1.08" bottom="0.35" header="0.31496062992125984" footer="0.31496062992125984"/>
      <pageSetup paperSize="9" scale="80" orientation="portrait" r:id="rId28"/>
      <headerFooter alignWithMargins="0"/>
    </customSheetView>
    <customSheetView guid="{D405E5B0-829D-4CFF-BABC-C1974EED185D}" scale="95" showGridLines="0" topLeftCell="A19">
      <selection activeCell="G49" sqref="G49:N49"/>
      <pageMargins left="0.46" right="0.43" top="1.08" bottom="0.35" header="0.31496062992125984" footer="0.31496062992125984"/>
      <pageSetup paperSize="9" scale="80" orientation="portrait" r:id="rId29"/>
      <headerFooter alignWithMargins="0"/>
    </customSheetView>
  </customSheetViews>
  <mergeCells count="87">
    <mergeCell ref="AH40:AN40"/>
    <mergeCell ref="G40:N40"/>
    <mergeCell ref="G39:N39"/>
    <mergeCell ref="C38:N38"/>
    <mergeCell ref="C40:F40"/>
    <mergeCell ref="C39:F39"/>
    <mergeCell ref="AI8:AO8"/>
    <mergeCell ref="AI9:AO9"/>
    <mergeCell ref="O38:AD38"/>
    <mergeCell ref="O39:S39"/>
    <mergeCell ref="T39:AD39"/>
    <mergeCell ref="AH39:AN39"/>
    <mergeCell ref="R20:AD20"/>
    <mergeCell ref="C41:F41"/>
    <mergeCell ref="G41:N41"/>
    <mergeCell ref="C9:E10"/>
    <mergeCell ref="F9:AD10"/>
    <mergeCell ref="R12:AD12"/>
    <mergeCell ref="O40:S40"/>
    <mergeCell ref="T40:AD40"/>
    <mergeCell ref="O41:S41"/>
    <mergeCell ref="T41:AD41"/>
    <mergeCell ref="D36:E36"/>
    <mergeCell ref="R21:AD28"/>
    <mergeCell ref="D32:E32"/>
    <mergeCell ref="D33:E33"/>
    <mergeCell ref="R13:AD19"/>
    <mergeCell ref="G3:P3"/>
    <mergeCell ref="G4:P4"/>
    <mergeCell ref="G5:P5"/>
    <mergeCell ref="C7:AD7"/>
    <mergeCell ref="C8:E8"/>
    <mergeCell ref="F8:P8"/>
    <mergeCell ref="Q8:R8"/>
    <mergeCell ref="S8:T8"/>
    <mergeCell ref="U8:Y8"/>
    <mergeCell ref="Z8:AD8"/>
    <mergeCell ref="O42:S42"/>
    <mergeCell ref="T42:AD42"/>
    <mergeCell ref="AH42:AN42"/>
    <mergeCell ref="C43:F44"/>
    <mergeCell ref="G43:N44"/>
    <mergeCell ref="O43:S43"/>
    <mergeCell ref="T43:AD43"/>
    <mergeCell ref="AH43:AN43"/>
    <mergeCell ref="O44:S44"/>
    <mergeCell ref="T44:AD44"/>
    <mergeCell ref="C42:F42"/>
    <mergeCell ref="G42:N42"/>
    <mergeCell ref="AI54:AO54"/>
    <mergeCell ref="AC50:AD52"/>
    <mergeCell ref="AH50:AN50"/>
    <mergeCell ref="Z48:AB49"/>
    <mergeCell ref="AC48:AD49"/>
    <mergeCell ref="AH48:AN48"/>
    <mergeCell ref="AH51:AN51"/>
    <mergeCell ref="AH49:AN49"/>
    <mergeCell ref="AH53:AN53"/>
    <mergeCell ref="AH52:AN52"/>
    <mergeCell ref="C50:F50"/>
    <mergeCell ref="G50:N50"/>
    <mergeCell ref="S50:U52"/>
    <mergeCell ref="Y50:Y52"/>
    <mergeCell ref="C51:F51"/>
    <mergeCell ref="G51:N51"/>
    <mergeCell ref="O47:R52"/>
    <mergeCell ref="S47:U47"/>
    <mergeCell ref="G49:N49"/>
    <mergeCell ref="C46:F47"/>
    <mergeCell ref="G46:H46"/>
    <mergeCell ref="O46:R46"/>
    <mergeCell ref="S46:AD46"/>
    <mergeCell ref="C52:F52"/>
    <mergeCell ref="G52:N52"/>
    <mergeCell ref="Z50:AB52"/>
    <mergeCell ref="C45:N45"/>
    <mergeCell ref="O45:AD45"/>
    <mergeCell ref="AH45:AN45"/>
    <mergeCell ref="Y48:Y49"/>
    <mergeCell ref="AC47:AD47"/>
    <mergeCell ref="AH47:AN47"/>
    <mergeCell ref="C48:F48"/>
    <mergeCell ref="G48:N48"/>
    <mergeCell ref="S48:U49"/>
    <mergeCell ref="G47:M47"/>
    <mergeCell ref="Z47:AB47"/>
    <mergeCell ref="C49:F49"/>
  </mergeCells>
  <phoneticPr fontId="0" type="noConversion"/>
  <pageMargins left="0.46" right="0.43" top="1.08" bottom="0.35" header="0.31496062992125984" footer="0.31496062992125984"/>
  <pageSetup paperSize="9" scale="80" orientation="portrait" r:id="rId30"/>
  <headerFooter alignWithMargins="0"/>
  <drawing r:id="rId3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82"/>
  <sheetViews>
    <sheetView showGridLines="0" topLeftCell="A31" workbookViewId="0">
      <selection activeCell="R21" sqref="R21:AA28"/>
    </sheetView>
  </sheetViews>
  <sheetFormatPr baseColWidth="10" defaultColWidth="11.42578125" defaultRowHeight="12.75" x14ac:dyDescent="0.2"/>
  <cols>
    <col min="1" max="2" width="1.140625" customWidth="1"/>
    <col min="3" max="3" width="4.28515625" customWidth="1"/>
    <col min="4" max="4" width="5.7109375" customWidth="1"/>
    <col min="5" max="5" width="7.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516</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789" t="s">
        <v>517</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ht="29.25" customHeight="1"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3" t="s">
        <v>1327</v>
      </c>
      <c r="S13" s="1084"/>
      <c r="T13" s="1084"/>
      <c r="U13" s="1084"/>
      <c r="V13" s="1084"/>
      <c r="W13" s="1084"/>
      <c r="X13" s="1084"/>
      <c r="Y13" s="1084"/>
      <c r="Z13" s="1084"/>
      <c r="AA13" s="1085"/>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670"/>
      <c r="S14" s="671"/>
      <c r="T14" s="671"/>
      <c r="U14" s="671"/>
      <c r="V14" s="671"/>
      <c r="W14" s="671"/>
      <c r="X14" s="671"/>
      <c r="Y14" s="671"/>
      <c r="Z14" s="671"/>
      <c r="AA14" s="67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670"/>
      <c r="S15" s="671"/>
      <c r="T15" s="671"/>
      <c r="U15" s="671"/>
      <c r="V15" s="671"/>
      <c r="W15" s="671"/>
      <c r="X15" s="671"/>
      <c r="Y15" s="671"/>
      <c r="Z15" s="671"/>
      <c r="AA15" s="67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670"/>
      <c r="S16" s="671"/>
      <c r="T16" s="671"/>
      <c r="U16" s="671"/>
      <c r="V16" s="671"/>
      <c r="W16" s="671"/>
      <c r="X16" s="671"/>
      <c r="Y16" s="671"/>
      <c r="Z16" s="671"/>
      <c r="AA16" s="67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670"/>
      <c r="S17" s="671"/>
      <c r="T17" s="671"/>
      <c r="U17" s="671"/>
      <c r="V17" s="671"/>
      <c r="W17" s="671"/>
      <c r="X17" s="671"/>
      <c r="Y17" s="671"/>
      <c r="Z17" s="671"/>
      <c r="AA17" s="67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670"/>
      <c r="S18" s="671"/>
      <c r="T18" s="671"/>
      <c r="U18" s="671"/>
      <c r="V18" s="671"/>
      <c r="W18" s="671"/>
      <c r="X18" s="671"/>
      <c r="Y18" s="671"/>
      <c r="Z18" s="671"/>
      <c r="AA18" s="67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673"/>
      <c r="S19" s="674"/>
      <c r="T19" s="674"/>
      <c r="U19" s="674"/>
      <c r="V19" s="674"/>
      <c r="W19" s="674"/>
      <c r="X19" s="674"/>
      <c r="Y19" s="674"/>
      <c r="Z19" s="674"/>
      <c r="AA19" s="67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1328</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INDICADORES!H32</f>
        <v>0</v>
      </c>
      <c r="G32" s="569">
        <f>INDICADORES!K32</f>
        <v>4</v>
      </c>
      <c r="H32" s="569">
        <f>INDICADORES!N32</f>
        <v>1</v>
      </c>
      <c r="I32" s="569">
        <f>INDICADORES!T32</f>
        <v>2</v>
      </c>
      <c r="J32" s="569">
        <f>INDICADORES!W32</f>
        <v>1</v>
      </c>
      <c r="K32" s="569">
        <f>INDICADORES!Z32</f>
        <v>0</v>
      </c>
      <c r="L32" s="569">
        <f>INDICADORES!AF32</f>
        <v>2</v>
      </c>
      <c r="M32" s="569">
        <f>INDICADORES!AI32</f>
        <v>0</v>
      </c>
      <c r="N32" s="569">
        <f>INDICADORES!AL32</f>
        <v>0</v>
      </c>
      <c r="O32" s="569">
        <f>INDICADORES!AR32</f>
        <v>0</v>
      </c>
      <c r="P32" s="569">
        <f>INDICADORES!AU32</f>
        <v>1</v>
      </c>
      <c r="Q32" s="569">
        <f>INDICADORES!AX32</f>
        <v>2</v>
      </c>
      <c r="R32" s="568">
        <f>SUM(F32:Q32)</f>
        <v>13</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INDICADORES!I32</f>
        <v>1686</v>
      </c>
      <c r="G33" s="569">
        <f>INDICADORES!L32</f>
        <v>1501</v>
      </c>
      <c r="H33" s="569">
        <f>INDICADORES!O32</f>
        <v>1651</v>
      </c>
      <c r="I33" s="569">
        <f>INDICADORES!U32</f>
        <v>1882</v>
      </c>
      <c r="J33" s="569">
        <f>INDICADORES!X32</f>
        <v>1602</v>
      </c>
      <c r="K33" s="569">
        <f>INDICADORES!AA32</f>
        <v>1869</v>
      </c>
      <c r="L33" s="569">
        <f>INDICADORES!AG32</f>
        <v>2011</v>
      </c>
      <c r="M33" s="569">
        <f>INDICADORES!AJ32</f>
        <v>2043</v>
      </c>
      <c r="N33" s="569">
        <f>INDICADORES!AM32</f>
        <v>1805</v>
      </c>
      <c r="O33" s="569">
        <f>INDICADORES!AS32</f>
        <v>1876</v>
      </c>
      <c r="P33" s="569">
        <f>INDICADORES!AV32</f>
        <v>1781</v>
      </c>
      <c r="Q33" s="569">
        <f>INDICADORES!AY32</f>
        <v>1626</v>
      </c>
      <c r="R33" s="568">
        <f>SUM(F33:Q33)</f>
        <v>21333</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68">
        <f>F32/F33*1000</f>
        <v>0</v>
      </c>
      <c r="G34" s="68">
        <f t="shared" ref="G34:R34" si="0">G32/G33*1000</f>
        <v>2.6648900732844769</v>
      </c>
      <c r="H34" s="68">
        <f t="shared" si="0"/>
        <v>0.60569351907934588</v>
      </c>
      <c r="I34" s="68">
        <f t="shared" si="0"/>
        <v>1.0626992561105206</v>
      </c>
      <c r="J34" s="68">
        <f t="shared" si="0"/>
        <v>0.62421972534332082</v>
      </c>
      <c r="K34" s="68">
        <f t="shared" si="0"/>
        <v>0</v>
      </c>
      <c r="L34" s="68">
        <f t="shared" si="0"/>
        <v>0.99453008453505709</v>
      </c>
      <c r="M34" s="68">
        <f t="shared" si="0"/>
        <v>0</v>
      </c>
      <c r="N34" s="68">
        <f t="shared" si="0"/>
        <v>0</v>
      </c>
      <c r="O34" s="68">
        <f t="shared" si="0"/>
        <v>0</v>
      </c>
      <c r="P34" s="68">
        <f t="shared" si="0"/>
        <v>0.56148231330713083</v>
      </c>
      <c r="Q34" s="68">
        <f t="shared" si="0"/>
        <v>1.2300123001230012</v>
      </c>
      <c r="R34" s="68">
        <f t="shared" si="0"/>
        <v>0.6093845216331506</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59"/>
      <c r="F35" s="402">
        <v>0.61236987140232702</v>
      </c>
      <c r="G35" s="402">
        <v>4.0760869565217392</v>
      </c>
      <c r="H35" s="402">
        <v>1.8099547511312217</v>
      </c>
      <c r="I35" s="402">
        <v>1.1764705882352939</v>
      </c>
      <c r="J35" s="402">
        <v>0.88456435205661221</v>
      </c>
      <c r="K35" s="402">
        <v>0.9765625</v>
      </c>
      <c r="L35" s="402">
        <v>5.3571428571428568</v>
      </c>
      <c r="M35" s="402">
        <v>0.70721357850070721</v>
      </c>
      <c r="N35" s="402">
        <v>0.71073205401563611</v>
      </c>
      <c r="O35" s="402">
        <v>0</v>
      </c>
      <c r="P35" s="402">
        <v>0</v>
      </c>
      <c r="Q35" s="402">
        <v>0</v>
      </c>
      <c r="R35" s="403"/>
      <c r="U35" s="7"/>
      <c r="V35" s="7"/>
      <c r="W35" s="7"/>
      <c r="X35" s="7"/>
      <c r="Y35" s="7"/>
      <c r="Z35" s="7"/>
      <c r="AA35" s="8"/>
      <c r="AB35" s="5"/>
      <c r="AE35" s="18"/>
      <c r="AF35" s="18"/>
      <c r="AG35" s="18"/>
      <c r="AH35" s="18"/>
      <c r="AI35" s="18"/>
      <c r="AJ35" s="18"/>
      <c r="AK35" s="18"/>
      <c r="AL35" s="18"/>
    </row>
    <row r="36" spans="2:38" ht="17.25" customHeight="1" x14ac:dyDescent="0.2">
      <c r="B36" s="4"/>
      <c r="C36" s="6"/>
      <c r="D36" s="809" t="s">
        <v>254</v>
      </c>
      <c r="E36" s="810"/>
      <c r="F36" s="404">
        <v>3</v>
      </c>
      <c r="G36" s="404">
        <v>3</v>
      </c>
      <c r="H36" s="404">
        <v>3</v>
      </c>
      <c r="I36" s="404">
        <v>3</v>
      </c>
      <c r="J36" s="404">
        <v>3</v>
      </c>
      <c r="K36" s="404">
        <v>3</v>
      </c>
      <c r="L36" s="404">
        <v>3</v>
      </c>
      <c r="M36" s="404">
        <v>3</v>
      </c>
      <c r="N36" s="404">
        <v>3</v>
      </c>
      <c r="O36" s="404">
        <v>3</v>
      </c>
      <c r="P36" s="404">
        <v>3</v>
      </c>
      <c r="Q36" s="404">
        <v>3</v>
      </c>
      <c r="R36" s="405"/>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471</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472</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520</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521</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t="s">
        <v>519</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29.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971</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Do0QD0S8zjeUD9v3grkK76QX8sjgHZ3HJvzmXMHelkOF17LzIbYEXzToRrXpRVpkZhmmvRNEpWv1X9mEFy5IbA==" saltValue="yLsI/cfWH0rA91KrSL7qcQ==" spinCount="100000" sheet="1" objects="1" scenarios="1"/>
  <customSheetViews>
    <customSheetView guid="{9C949C4D-EB11-4549-99F8-6A6E19FEDD35}" showGridLines="0" topLeftCell="A28">
      <selection activeCell="H36" sqref="H36"/>
      <pageMargins left="0.46" right="0.43" top="1.08" bottom="0.35" header="0.31496062992125984" footer="0.31496062992125984"/>
      <pageSetup paperSize="9" scale="80" orientation="portrait" r:id="rId1"/>
      <headerFooter alignWithMargins="0"/>
    </customSheetView>
    <customSheetView guid="{B4BD0B13-0F90-4B98-B77F-542E51A48189}" showGridLines="0" topLeftCell="A28">
      <selection activeCell="H36" sqref="H36"/>
      <pageMargins left="0.46" right="0.43" top="1.08" bottom="0.35" header="0.31496062992125984" footer="0.31496062992125984"/>
      <pageSetup paperSize="9" scale="80" orientation="portrait" r:id="rId2"/>
      <headerFooter alignWithMargins="0"/>
    </customSheetView>
    <customSheetView guid="{1132D6BB-BD35-469F-BF41-A86B335BD97B}" showGridLines="0" topLeftCell="A28">
      <selection activeCell="H36" sqref="H36"/>
      <pageMargins left="0.46" right="0.43" top="1.08" bottom="0.35" header="0.31496062992125984" footer="0.31496062992125984"/>
      <pageSetup paperSize="9" scale="80" orientation="portrait" r:id="rId3"/>
      <headerFooter alignWithMargins="0"/>
    </customSheetView>
    <customSheetView guid="{A5C6589E-C55F-4BEC-9ECE-919FCABF52F8}" showGridLines="0" topLeftCell="A28">
      <selection activeCell="H36" sqref="H36"/>
      <pageMargins left="0.46" right="0.43" top="1.08" bottom="0.35" header="0.31496062992125984" footer="0.31496062992125984"/>
      <pageSetup paperSize="9" scale="80" orientation="portrait" r:id="rId4"/>
      <headerFooter alignWithMargins="0"/>
    </customSheetView>
    <customSheetView guid="{01A85145-F11B-4D07-813B-8A8758CDD710}" showGridLines="0" topLeftCell="A28">
      <selection activeCell="H36" sqref="H36"/>
      <pageMargins left="0.46" right="0.43" top="1.08" bottom="0.35" header="0.31496062992125984" footer="0.31496062992125984"/>
      <pageSetup paperSize="9" scale="80" orientation="portrait" r:id="rId5"/>
      <headerFooter alignWithMargins="0"/>
    </customSheetView>
    <customSheetView guid="{4F27A6F2-707D-47B2-BF4A-F027B75A33FC}" showGridLines="0" topLeftCell="A28">
      <selection activeCell="G49" sqref="G49:N49"/>
      <pageMargins left="0.46" right="0.43" top="1.08" bottom="0.35" header="0.31496062992125984" footer="0.31496062992125984"/>
      <pageSetup paperSize="9" scale="80" orientation="portrait" r:id="rId6"/>
      <headerFooter alignWithMargins="0"/>
    </customSheetView>
    <customSheetView guid="{F4F98609-4C61-4A0E-851B-59BEC64AAB9F}" showGridLines="0" topLeftCell="A28">
      <selection activeCell="G49" sqref="G49:N49"/>
      <pageMargins left="0.46" right="0.43" top="1.08" bottom="0.35" header="0.31496062992125984" footer="0.31496062992125984"/>
      <pageSetup paperSize="9" scale="80" orientation="portrait" r:id="rId7"/>
      <headerFooter alignWithMargins="0"/>
    </customSheetView>
    <customSheetView guid="{8381FC96-6810-4EAA-ACD8-B607E0FD2281}" showGridLines="0" topLeftCell="A28">
      <selection activeCell="G49" sqref="G49:N49"/>
      <pageMargins left="0.46" right="0.43" top="1.08" bottom="0.35" header="0.31496062992125984" footer="0.31496062992125984"/>
      <pageSetup paperSize="9" scale="80" orientation="portrait" r:id="rId8"/>
      <headerFooter alignWithMargins="0"/>
    </customSheetView>
    <customSheetView guid="{7315456F-420E-439E-9602-F32EDF9D3E94}" showGridLines="0" topLeftCell="A28">
      <selection activeCell="G49" sqref="G49:N49"/>
      <pageMargins left="0.46" right="0.43" top="1.08" bottom="0.35" header="0.31496062992125984" footer="0.31496062992125984"/>
      <pageSetup paperSize="9" scale="80" orientation="portrait" r:id="rId9"/>
      <headerFooter alignWithMargins="0"/>
    </customSheetView>
    <customSheetView guid="{216CB5F9-6788-4A70-880A-08553118F167}" showGridLines="0" topLeftCell="A10">
      <selection activeCell="R21" sqref="R21:AA28"/>
      <pageMargins left="0.46" right="0.43" top="1.08" bottom="0.35" header="0.31496062992125984" footer="0.31496062992125984"/>
      <pageSetup paperSize="9" scale="80" orientation="portrait" r:id="rId10"/>
      <headerFooter alignWithMargins="0"/>
    </customSheetView>
    <customSheetView guid="{B0451CD7-59C4-4E11-B7C2-BC13CF4127A6}" showGridLines="0" topLeftCell="A10">
      <selection activeCell="R21" sqref="R21:AA28"/>
      <pageMargins left="0.46" right="0.43" top="1.08" bottom="0.35" header="0.31496062992125984" footer="0.31496062992125984"/>
      <pageSetup paperSize="9" scale="80" orientation="portrait" r:id="rId11"/>
      <headerFooter alignWithMargins="0"/>
    </customSheetView>
    <customSheetView guid="{7A5BCE0F-1F1B-4E52-9652-01329CBCC77F}" showGridLines="0" topLeftCell="A10">
      <selection activeCell="R21" sqref="R21:AA28"/>
      <pageMargins left="0.46" right="0.43" top="1.08" bottom="0.35" header="0.31496062992125984" footer="0.31496062992125984"/>
      <pageSetup paperSize="9" scale="80" orientation="portrait" r:id="rId12"/>
      <headerFooter alignWithMargins="0"/>
    </customSheetView>
    <customSheetView guid="{62DF5315-3D99-4C8E-BAEC-100B3280B10D}" showGridLines="0" topLeftCell="A10">
      <selection activeCell="R21" sqref="R21:AA28"/>
      <pageMargins left="0.46" right="0.43" top="1.08" bottom="0.35" header="0.31496062992125984" footer="0.31496062992125984"/>
      <pageSetup paperSize="9" scale="80" orientation="portrait" r:id="rId13"/>
      <headerFooter alignWithMargins="0"/>
    </customSheetView>
    <customSheetView guid="{CAC1BF5B-64DA-4E65-B9F3-F58AF1593EA5}" showGridLines="0" topLeftCell="A10">
      <selection activeCell="R21" sqref="R21:AA28"/>
      <pageMargins left="0.46" right="0.43" top="1.08" bottom="0.35" header="0.31496062992125984" footer="0.31496062992125984"/>
      <pageSetup paperSize="9" scale="80" orientation="portrait" r:id="rId14"/>
      <headerFooter alignWithMargins="0"/>
    </customSheetView>
    <customSheetView guid="{E4188361-4B87-4969-89CB-DD6AB944FA81}" showGridLines="0" topLeftCell="A10">
      <selection activeCell="R21" sqref="R21:AA28"/>
      <pageMargins left="0.46" right="0.43" top="1.08" bottom="0.35" header="0.31496062992125984" footer="0.31496062992125984"/>
      <pageSetup paperSize="9" scale="80" orientation="portrait" r:id="rId15"/>
      <headerFooter alignWithMargins="0"/>
    </customSheetView>
    <customSheetView guid="{0001DF65-3B0F-497C-ACF5-D49EC607FD88}" showGridLines="0" topLeftCell="A10">
      <selection activeCell="R21" sqref="R21:AA28"/>
      <pageMargins left="0.46" right="0.43" top="1.08" bottom="0.35" header="0.31496062992125984" footer="0.31496062992125984"/>
      <pageSetup paperSize="9" scale="80" orientation="portrait" r:id="rId16"/>
      <headerFooter alignWithMargins="0"/>
    </customSheetView>
    <customSheetView guid="{39DA2FDD-4E3D-481D-A336-9D29DBC11B08}" showGridLines="0" topLeftCell="A28">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howGridLines="0" topLeftCell="A28">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howGridLines="0" topLeftCell="A28">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howGridLines="0" topLeftCell="A28">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howGridLines="0" topLeftCell="A28">
      <selection activeCell="G49" sqref="G49:N49"/>
      <pageMargins left="0.46" right="0.43" top="1.08" bottom="0.35" header="0.31496062992125984" footer="0.31496062992125984"/>
      <pageSetup paperSize="9" scale="80" orientation="portrait" r:id="rId21"/>
      <headerFooter alignWithMargins="0"/>
    </customSheetView>
    <customSheetView guid="{71206789-1A95-4243-B1E4-204F0D4BB0C1}" showGridLines="0" topLeftCell="A28">
      <selection activeCell="G49" sqref="G49:N49"/>
      <pageMargins left="0.46" right="0.43" top="1.08" bottom="0.35" header="0.31496062992125984" footer="0.31496062992125984"/>
      <pageSetup paperSize="9" scale="80" orientation="portrait" r:id="rId22"/>
      <headerFooter alignWithMargins="0"/>
    </customSheetView>
    <customSheetView guid="{DAB8803B-91D8-4FA1-8E83-BA8E4F51ECEF}" showGridLines="0" topLeftCell="A28">
      <selection activeCell="G49" sqref="G49:N49"/>
      <pageMargins left="0.46" right="0.43" top="1.08" bottom="0.35" header="0.31496062992125984" footer="0.31496062992125984"/>
      <pageSetup paperSize="9" scale="80" orientation="portrait" r:id="rId23"/>
      <headerFooter alignWithMargins="0"/>
    </customSheetView>
    <customSheetView guid="{4B06A440-0745-43CE-8047-97DB98249CF6}" showGridLines="0" topLeftCell="A28">
      <selection activeCell="G49" sqref="G49:N49"/>
      <pageMargins left="0.46" right="0.43" top="1.08" bottom="0.35" header="0.31496062992125984" footer="0.31496062992125984"/>
      <pageSetup paperSize="9" scale="80" orientation="portrait" r:id="rId24"/>
      <headerFooter alignWithMargins="0"/>
    </customSheetView>
    <customSheetView guid="{201C1097-0C3C-4AFA-814C-99E885BB3BA9}" showGridLines="0" topLeftCell="A28">
      <selection activeCell="G49" sqref="G49:N49"/>
      <pageMargins left="0.46" right="0.43" top="1.08" bottom="0.35" header="0.31496062992125984" footer="0.31496062992125984"/>
      <pageSetup paperSize="9" scale="80" orientation="portrait" r:id="rId25"/>
      <headerFooter alignWithMargins="0"/>
    </customSheetView>
    <customSheetView guid="{44F0F931-FF8F-4146-9628-099A7B02EE59}" showGridLines="0" topLeftCell="A28">
      <selection activeCell="H36" sqref="H36"/>
      <pageMargins left="0.46" right="0.43" top="1.08" bottom="0.35" header="0.31496062992125984" footer="0.31496062992125984"/>
      <pageSetup paperSize="9" scale="80" orientation="portrait" r:id="rId26"/>
      <headerFooter alignWithMargins="0"/>
    </customSheetView>
    <customSheetView guid="{DE4F901A-4159-44A8-9F61-37E29931259E}" showGridLines="0" topLeftCell="A28">
      <selection activeCell="H36" sqref="H36"/>
      <pageMargins left="0.46" right="0.43" top="1.08" bottom="0.35" header="0.31496062992125984" footer="0.31496062992125984"/>
      <pageSetup paperSize="9" scale="80" orientation="portrait" r:id="rId27"/>
      <headerFooter alignWithMargins="0"/>
    </customSheetView>
    <customSheetView guid="{11E60353-53A2-40FD-8DD1-6654D3943E00}" showGridLines="0" topLeftCell="A28">
      <selection activeCell="H36" sqref="H36"/>
      <pageMargins left="0.46" right="0.43" top="1.08" bottom="0.35" header="0.31496062992125984" footer="0.31496062992125984"/>
      <pageSetup paperSize="9" scale="80" orientation="portrait" r:id="rId28"/>
      <headerFooter alignWithMargins="0"/>
    </customSheetView>
    <customSheetView guid="{D405E5B0-829D-4CFF-BABC-C1974EED185D}" showGridLines="0" topLeftCell="A28">
      <selection activeCell="H36" sqref="H36"/>
      <pageMargins left="0.46" right="0.43" top="1.08" bottom="0.35" header="0.31496062992125984" footer="0.31496062992125984"/>
      <pageSetup paperSize="9" scale="80" orientation="portrait" r:id="rId29"/>
      <headerFooter alignWithMargins="0"/>
    </customSheetView>
  </customSheetViews>
  <mergeCells count="87">
    <mergeCell ref="G3:P3"/>
    <mergeCell ref="G4:P4"/>
    <mergeCell ref="G5:P5"/>
    <mergeCell ref="C7:AA7"/>
    <mergeCell ref="C8:E8"/>
    <mergeCell ref="F8:P8"/>
    <mergeCell ref="Q8:R8"/>
    <mergeCell ref="S8:T8"/>
    <mergeCell ref="U8:V8"/>
    <mergeCell ref="W8:AA8"/>
    <mergeCell ref="R21:AA28"/>
    <mergeCell ref="AF8:AL8"/>
    <mergeCell ref="C9:E10"/>
    <mergeCell ref="F9:AA10"/>
    <mergeCell ref="AF9:AL9"/>
    <mergeCell ref="R12:AA12"/>
    <mergeCell ref="R20:AA20"/>
    <mergeCell ref="R13:AA19"/>
    <mergeCell ref="D32:E32"/>
    <mergeCell ref="D33:E33"/>
    <mergeCell ref="D36:E36"/>
    <mergeCell ref="C38:N38"/>
    <mergeCell ref="O38:AA38"/>
    <mergeCell ref="AE39:AK39"/>
    <mergeCell ref="C40:F40"/>
    <mergeCell ref="G40:N40"/>
    <mergeCell ref="O40:S40"/>
    <mergeCell ref="T40:AA40"/>
    <mergeCell ref="AE40:AK40"/>
    <mergeCell ref="C39:F39"/>
    <mergeCell ref="G39:N39"/>
    <mergeCell ref="O39:S39"/>
    <mergeCell ref="T39:AA39"/>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s>
  <pageMargins left="0.46" right="0.43" top="1.08" bottom="0.35" header="0.31496062992125984" footer="0.31496062992125984"/>
  <pageSetup paperSize="9" scale="80" orientation="portrait" r:id="rId30"/>
  <headerFooter alignWithMargins="0"/>
  <drawing r:id="rId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52"/>
  <sheetViews>
    <sheetView topLeftCell="A9" workbookViewId="0">
      <selection activeCell="Q24" sqref="Q24"/>
    </sheetView>
  </sheetViews>
  <sheetFormatPr baseColWidth="10" defaultColWidth="11.42578125" defaultRowHeight="12.75" x14ac:dyDescent="0.2"/>
  <cols>
    <col min="1" max="1" width="9.7109375" customWidth="1"/>
    <col min="2" max="2" width="9.42578125" customWidth="1"/>
    <col min="3" max="3" width="9.85546875" customWidth="1"/>
    <col min="4" max="4" width="8.7109375" customWidth="1"/>
    <col min="5" max="5" width="9.7109375" bestFit="1" customWidth="1"/>
    <col min="6" max="11" width="8.7109375" customWidth="1"/>
    <col min="12" max="12" width="12.85546875" bestFit="1" customWidth="1"/>
    <col min="13" max="13" width="9.85546875" bestFit="1" customWidth="1"/>
    <col min="14" max="14" width="12" bestFit="1" customWidth="1"/>
    <col min="15" max="15" width="11.140625" bestFit="1" customWidth="1"/>
  </cols>
  <sheetData>
    <row r="1" spans="1:25" ht="13.5" thickBot="1" x14ac:dyDescent="0.25"/>
    <row r="2" spans="1:25" x14ac:dyDescent="0.2">
      <c r="A2" s="105"/>
      <c r="B2" s="105"/>
      <c r="C2" s="105"/>
      <c r="D2" s="105"/>
      <c r="E2" s="105"/>
      <c r="F2" s="105"/>
      <c r="G2" s="105"/>
      <c r="H2" s="105"/>
      <c r="I2" s="105"/>
      <c r="J2" s="105"/>
      <c r="K2" s="105"/>
      <c r="L2" s="105"/>
      <c r="M2" s="105"/>
      <c r="N2" s="105"/>
      <c r="O2" s="105"/>
      <c r="P2" s="105"/>
      <c r="Q2" s="105"/>
      <c r="R2" s="105"/>
      <c r="S2" s="105"/>
      <c r="T2" s="105"/>
      <c r="U2" s="105"/>
      <c r="V2" s="105"/>
      <c r="W2" s="105"/>
      <c r="X2" s="105"/>
      <c r="Y2" s="105"/>
    </row>
    <row r="3" spans="1:25" x14ac:dyDescent="0.2">
      <c r="A3" s="103"/>
      <c r="B3" s="103"/>
      <c r="C3" s="103"/>
      <c r="D3" s="103"/>
      <c r="E3" s="740" t="str">
        <f>+INDICADORES!C2</f>
        <v>HOSPITAL REGIONAL DE MONIQUIRÁ E.S.E.</v>
      </c>
      <c r="F3" s="740"/>
      <c r="G3" s="740"/>
      <c r="H3" s="740"/>
      <c r="I3" s="740"/>
      <c r="J3" s="740"/>
      <c r="K3" s="740"/>
      <c r="L3" s="740"/>
      <c r="M3" s="740"/>
      <c r="N3" s="740"/>
      <c r="O3" s="103"/>
      <c r="P3" s="103"/>
      <c r="Q3" s="103"/>
      <c r="R3" s="103"/>
      <c r="S3" s="103"/>
      <c r="T3" s="103"/>
      <c r="U3" s="103"/>
      <c r="V3" s="103"/>
      <c r="W3" s="103"/>
      <c r="X3" s="103"/>
      <c r="Y3" s="103"/>
    </row>
    <row r="4" spans="1:25" x14ac:dyDescent="0.2">
      <c r="A4" s="103"/>
      <c r="B4" s="103"/>
      <c r="C4" s="103"/>
      <c r="D4" s="103"/>
      <c r="E4" s="740" t="s">
        <v>58</v>
      </c>
      <c r="F4" s="740"/>
      <c r="G4" s="740"/>
      <c r="H4" s="740"/>
      <c r="I4" s="740"/>
      <c r="J4" s="740"/>
      <c r="K4" s="740"/>
      <c r="L4" s="740"/>
      <c r="M4" s="740"/>
      <c r="N4" s="740"/>
      <c r="O4" s="103"/>
      <c r="P4" s="103"/>
      <c r="Q4" s="103"/>
      <c r="R4" s="103"/>
      <c r="S4" s="103"/>
      <c r="T4" s="103"/>
      <c r="U4" s="103"/>
      <c r="V4" s="103"/>
      <c r="W4" s="151"/>
      <c r="X4" s="103"/>
      <c r="Y4" s="103"/>
    </row>
    <row r="5" spans="1:25" x14ac:dyDescent="0.2">
      <c r="A5" s="103"/>
      <c r="B5" s="103"/>
      <c r="C5" s="103"/>
      <c r="D5" s="103"/>
      <c r="E5" s="740" t="s">
        <v>999</v>
      </c>
      <c r="F5" s="740"/>
      <c r="G5" s="740"/>
      <c r="H5" s="740"/>
      <c r="I5" s="740"/>
      <c r="J5" s="740"/>
      <c r="K5" s="740"/>
      <c r="L5" s="740"/>
      <c r="M5" s="740"/>
      <c r="N5" s="740"/>
      <c r="O5" s="103"/>
      <c r="P5" s="103"/>
      <c r="Q5" s="103"/>
      <c r="R5" s="103"/>
      <c r="S5" s="103"/>
      <c r="T5" s="103"/>
      <c r="U5" s="103"/>
      <c r="V5" s="103"/>
      <c r="W5" s="103"/>
      <c r="X5" s="103"/>
      <c r="Y5" s="103"/>
    </row>
    <row r="6" spans="1:25" ht="13.5" thickBot="1"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row>
    <row r="7" spans="1:25" x14ac:dyDescent="0.2">
      <c r="A7" s="741" t="s">
        <v>81</v>
      </c>
      <c r="B7" s="742"/>
      <c r="C7" s="742"/>
      <c r="D7" s="742"/>
      <c r="E7" s="742"/>
      <c r="F7" s="742"/>
      <c r="G7" s="742"/>
      <c r="H7" s="742"/>
      <c r="I7" s="742"/>
      <c r="J7" s="742"/>
      <c r="K7" s="742"/>
      <c r="L7" s="742"/>
      <c r="M7" s="742"/>
      <c r="N7" s="742"/>
      <c r="O7" s="742"/>
      <c r="P7" s="742"/>
      <c r="Q7" s="742"/>
      <c r="R7" s="742"/>
      <c r="S7" s="742"/>
      <c r="T7" s="742"/>
      <c r="U7" s="742"/>
      <c r="V7" s="742"/>
      <c r="W7" s="742"/>
      <c r="X7" s="742"/>
      <c r="Y7" s="743"/>
    </row>
    <row r="8" spans="1:25" x14ac:dyDescent="0.2">
      <c r="A8" s="744" t="s">
        <v>1</v>
      </c>
      <c r="B8" s="745"/>
      <c r="C8" s="746"/>
      <c r="D8" s="747" t="s">
        <v>1002</v>
      </c>
      <c r="E8" s="748"/>
      <c r="F8" s="748"/>
      <c r="G8" s="748"/>
      <c r="H8" s="748"/>
      <c r="I8" s="748"/>
      <c r="J8" s="748"/>
      <c r="K8" s="748"/>
      <c r="L8" s="748"/>
      <c r="M8" s="748"/>
      <c r="N8" s="749"/>
      <c r="O8" s="750" t="s">
        <v>82</v>
      </c>
      <c r="P8" s="746"/>
      <c r="Q8" s="747"/>
      <c r="R8" s="749"/>
      <c r="S8" s="750" t="s">
        <v>83</v>
      </c>
      <c r="T8" s="746"/>
      <c r="U8" s="751" t="s">
        <v>84</v>
      </c>
      <c r="V8" s="752"/>
      <c r="W8" s="752"/>
      <c r="X8" s="752"/>
      <c r="Y8" s="753"/>
    </row>
    <row r="9" spans="1:25" x14ac:dyDescent="0.2">
      <c r="A9" s="731" t="s">
        <v>2</v>
      </c>
      <c r="B9" s="732"/>
      <c r="C9" s="733"/>
      <c r="D9" s="734" t="s">
        <v>1121</v>
      </c>
      <c r="E9" s="735"/>
      <c r="F9" s="735"/>
      <c r="G9" s="735"/>
      <c r="H9" s="735"/>
      <c r="I9" s="735"/>
      <c r="J9" s="735"/>
      <c r="K9" s="735"/>
      <c r="L9" s="735"/>
      <c r="M9" s="735"/>
      <c r="N9" s="735"/>
      <c r="O9" s="735"/>
      <c r="P9" s="735"/>
      <c r="Q9" s="735"/>
      <c r="R9" s="735"/>
      <c r="S9" s="735"/>
      <c r="T9" s="735"/>
      <c r="U9" s="735"/>
      <c r="V9" s="735"/>
      <c r="W9" s="735"/>
      <c r="X9" s="735"/>
      <c r="Y9" s="736"/>
    </row>
    <row r="10" spans="1:25" x14ac:dyDescent="0.2">
      <c r="A10" s="636"/>
      <c r="B10" s="637"/>
      <c r="C10" s="638"/>
      <c r="D10" s="737"/>
      <c r="E10" s="738"/>
      <c r="F10" s="738"/>
      <c r="G10" s="738"/>
      <c r="H10" s="738"/>
      <c r="I10" s="738"/>
      <c r="J10" s="738"/>
      <c r="K10" s="738"/>
      <c r="L10" s="738"/>
      <c r="M10" s="738"/>
      <c r="N10" s="738"/>
      <c r="O10" s="738"/>
      <c r="P10" s="738"/>
      <c r="Q10" s="738"/>
      <c r="R10" s="738"/>
      <c r="S10" s="738"/>
      <c r="T10" s="738"/>
      <c r="U10" s="738"/>
      <c r="V10" s="738"/>
      <c r="W10" s="738"/>
      <c r="X10" s="738"/>
      <c r="Y10" s="739"/>
    </row>
    <row r="11" spans="1:25" ht="13.5" thickBot="1" x14ac:dyDescent="0.25">
      <c r="A11" s="110"/>
      <c r="B11" s="111"/>
      <c r="C11" s="111"/>
      <c r="D11" s="111"/>
      <c r="E11" s="112"/>
      <c r="F11" s="112"/>
      <c r="G11" s="112"/>
      <c r="H11" s="112"/>
      <c r="I11" s="112"/>
      <c r="J11" s="112"/>
      <c r="K11" s="112"/>
      <c r="L11" s="112"/>
      <c r="M11" s="112"/>
      <c r="N11" s="112"/>
      <c r="O11" s="112"/>
      <c r="P11" s="112"/>
      <c r="Q11" s="112"/>
      <c r="R11" s="112"/>
      <c r="S11" s="112"/>
      <c r="T11" s="112"/>
      <c r="U11" s="112"/>
      <c r="V11" s="112"/>
      <c r="W11" s="112"/>
      <c r="X11" s="112"/>
      <c r="Y11" s="113"/>
    </row>
    <row r="12" spans="1:25" s="502" customFormat="1" ht="13.5" thickBot="1" x14ac:dyDescent="0.25">
      <c r="A12" s="663" t="s">
        <v>1001</v>
      </c>
      <c r="B12" s="663"/>
      <c r="C12" s="663"/>
      <c r="D12" s="501" t="s">
        <v>119</v>
      </c>
      <c r="E12" s="501" t="s">
        <v>650</v>
      </c>
      <c r="F12" s="501" t="s">
        <v>121</v>
      </c>
      <c r="G12" s="501" t="s">
        <v>122</v>
      </c>
      <c r="H12" s="501" t="s">
        <v>123</v>
      </c>
      <c r="I12" s="501" t="s">
        <v>124</v>
      </c>
      <c r="J12" s="501" t="s">
        <v>125</v>
      </c>
      <c r="K12" s="501" t="s">
        <v>126</v>
      </c>
      <c r="L12" s="501" t="s">
        <v>127</v>
      </c>
      <c r="M12" s="501" t="s">
        <v>128</v>
      </c>
      <c r="N12" s="501" t="s">
        <v>129</v>
      </c>
      <c r="O12" s="501" t="s">
        <v>1000</v>
      </c>
      <c r="P12" s="501" t="s">
        <v>694</v>
      </c>
      <c r="R12" s="664" t="s">
        <v>191</v>
      </c>
      <c r="S12" s="665"/>
      <c r="T12" s="665"/>
      <c r="U12" s="665"/>
      <c r="V12" s="665"/>
      <c r="W12" s="665"/>
      <c r="X12" s="665"/>
      <c r="Y12" s="666"/>
    </row>
    <row r="13" spans="1:25" ht="12.75" customHeight="1" x14ac:dyDescent="0.2">
      <c r="A13" s="662" t="s">
        <v>1019</v>
      </c>
      <c r="B13" s="662"/>
      <c r="C13" s="662"/>
      <c r="D13" s="505">
        <v>155</v>
      </c>
      <c r="E13" s="505">
        <v>269</v>
      </c>
      <c r="F13" s="505">
        <v>332</v>
      </c>
      <c r="G13" s="505">
        <v>328</v>
      </c>
      <c r="H13" s="505">
        <v>416</v>
      </c>
      <c r="I13" s="505">
        <v>520</v>
      </c>
      <c r="J13" s="505">
        <v>423</v>
      </c>
      <c r="K13" s="505">
        <v>494</v>
      </c>
      <c r="L13" s="505">
        <v>426</v>
      </c>
      <c r="M13" s="505">
        <v>385</v>
      </c>
      <c r="N13" s="505">
        <v>345</v>
      </c>
      <c r="O13" s="505">
        <v>301</v>
      </c>
      <c r="P13" s="503">
        <f>SUM(D13:O13)</f>
        <v>4394</v>
      </c>
      <c r="R13" s="667"/>
      <c r="S13" s="668"/>
      <c r="T13" s="668"/>
      <c r="U13" s="668"/>
      <c r="V13" s="668"/>
      <c r="W13" s="668"/>
      <c r="X13" s="668"/>
      <c r="Y13" s="669"/>
    </row>
    <row r="14" spans="1:25" x14ac:dyDescent="0.2">
      <c r="A14" s="662" t="s">
        <v>1003</v>
      </c>
      <c r="B14" s="662"/>
      <c r="C14" s="662"/>
      <c r="D14" s="505">
        <v>151</v>
      </c>
      <c r="E14" s="505">
        <v>140</v>
      </c>
      <c r="F14" s="505">
        <v>330</v>
      </c>
      <c r="G14" s="505">
        <v>268</v>
      </c>
      <c r="H14" s="505">
        <v>386</v>
      </c>
      <c r="I14" s="505">
        <v>462</v>
      </c>
      <c r="J14" s="505">
        <v>472</v>
      </c>
      <c r="K14" s="505">
        <v>450</v>
      </c>
      <c r="L14" s="505">
        <v>397</v>
      </c>
      <c r="M14" s="505">
        <v>496</v>
      </c>
      <c r="N14" s="505">
        <v>517</v>
      </c>
      <c r="O14" s="505">
        <v>473</v>
      </c>
      <c r="P14" s="503">
        <f t="shared" ref="P14:P34" si="0">SUM(D14:O14)</f>
        <v>4542</v>
      </c>
      <c r="R14" s="670"/>
      <c r="S14" s="671"/>
      <c r="T14" s="671"/>
      <c r="U14" s="671"/>
      <c r="V14" s="671"/>
      <c r="W14" s="671"/>
      <c r="X14" s="671"/>
      <c r="Y14" s="672"/>
    </row>
    <row r="15" spans="1:25" x14ac:dyDescent="0.2">
      <c r="A15" s="662" t="s">
        <v>1004</v>
      </c>
      <c r="B15" s="662"/>
      <c r="C15" s="662"/>
      <c r="D15" s="505">
        <v>127</v>
      </c>
      <c r="E15" s="505">
        <v>159</v>
      </c>
      <c r="F15" s="505">
        <v>155</v>
      </c>
      <c r="G15" s="505">
        <v>198</v>
      </c>
      <c r="H15" s="505">
        <v>167</v>
      </c>
      <c r="I15" s="505">
        <v>199</v>
      </c>
      <c r="J15" s="505">
        <v>322</v>
      </c>
      <c r="K15" s="505">
        <v>250</v>
      </c>
      <c r="L15" s="505">
        <v>234</v>
      </c>
      <c r="M15" s="505">
        <v>251</v>
      </c>
      <c r="N15" s="505">
        <v>238</v>
      </c>
      <c r="O15" s="505">
        <v>181</v>
      </c>
      <c r="P15" s="503">
        <f t="shared" si="0"/>
        <v>2481</v>
      </c>
      <c r="R15" s="670"/>
      <c r="S15" s="671"/>
      <c r="T15" s="671"/>
      <c r="U15" s="671"/>
      <c r="V15" s="671"/>
      <c r="W15" s="671"/>
      <c r="X15" s="671"/>
      <c r="Y15" s="672"/>
    </row>
    <row r="16" spans="1:25" x14ac:dyDescent="0.2">
      <c r="A16" s="662" t="s">
        <v>1005</v>
      </c>
      <c r="B16" s="662"/>
      <c r="C16" s="662"/>
      <c r="D16" s="505">
        <v>276</v>
      </c>
      <c r="E16" s="505">
        <v>366</v>
      </c>
      <c r="F16" s="505">
        <v>421</v>
      </c>
      <c r="G16" s="505">
        <v>411</v>
      </c>
      <c r="H16" s="505">
        <v>493</v>
      </c>
      <c r="I16" s="505">
        <v>512</v>
      </c>
      <c r="J16" s="505">
        <v>420</v>
      </c>
      <c r="K16" s="505">
        <v>553</v>
      </c>
      <c r="L16" s="505">
        <v>516</v>
      </c>
      <c r="M16" s="505">
        <v>508</v>
      </c>
      <c r="N16" s="505">
        <v>496</v>
      </c>
      <c r="O16" s="505">
        <v>411</v>
      </c>
      <c r="P16" s="503">
        <f t="shared" si="0"/>
        <v>5383</v>
      </c>
      <c r="R16" s="670"/>
      <c r="S16" s="671"/>
      <c r="T16" s="671"/>
      <c r="U16" s="671"/>
      <c r="V16" s="671"/>
      <c r="W16" s="671"/>
      <c r="X16" s="671"/>
      <c r="Y16" s="672"/>
    </row>
    <row r="17" spans="1:25" x14ac:dyDescent="0.2">
      <c r="A17" s="662" t="s">
        <v>1006</v>
      </c>
      <c r="B17" s="662"/>
      <c r="C17" s="662"/>
      <c r="D17" s="505">
        <v>46</v>
      </c>
      <c r="E17" s="505">
        <v>45</v>
      </c>
      <c r="F17" s="505">
        <v>42</v>
      </c>
      <c r="G17" s="505">
        <v>78</v>
      </c>
      <c r="H17" s="505">
        <v>141</v>
      </c>
      <c r="I17" s="505">
        <v>188</v>
      </c>
      <c r="J17" s="505">
        <v>116</v>
      </c>
      <c r="K17" s="505">
        <v>195</v>
      </c>
      <c r="L17" s="505">
        <v>118</v>
      </c>
      <c r="M17" s="505">
        <v>187</v>
      </c>
      <c r="N17" s="505">
        <v>116</v>
      </c>
      <c r="O17" s="505">
        <v>93</v>
      </c>
      <c r="P17" s="503">
        <f t="shared" si="0"/>
        <v>1365</v>
      </c>
      <c r="R17" s="670"/>
      <c r="S17" s="671"/>
      <c r="T17" s="671"/>
      <c r="U17" s="671"/>
      <c r="V17" s="671"/>
      <c r="W17" s="671"/>
      <c r="X17" s="671"/>
      <c r="Y17" s="672"/>
    </row>
    <row r="18" spans="1:25" x14ac:dyDescent="0.2">
      <c r="A18" s="662" t="s">
        <v>1009</v>
      </c>
      <c r="B18" s="662"/>
      <c r="C18" s="662"/>
      <c r="D18" s="505">
        <v>63</v>
      </c>
      <c r="E18" s="505">
        <v>65</v>
      </c>
      <c r="F18" s="505">
        <v>93</v>
      </c>
      <c r="G18" s="505">
        <v>74</v>
      </c>
      <c r="H18" s="505">
        <v>101</v>
      </c>
      <c r="I18" s="505">
        <v>92</v>
      </c>
      <c r="J18" s="505">
        <v>11</v>
      </c>
      <c r="K18" s="505">
        <v>96</v>
      </c>
      <c r="L18" s="505">
        <v>69</v>
      </c>
      <c r="M18" s="505">
        <v>133</v>
      </c>
      <c r="N18" s="505">
        <v>149</v>
      </c>
      <c r="O18" s="505">
        <v>0</v>
      </c>
      <c r="P18" s="503">
        <f t="shared" si="0"/>
        <v>946</v>
      </c>
      <c r="R18" s="670"/>
      <c r="S18" s="671"/>
      <c r="T18" s="671"/>
      <c r="U18" s="671"/>
      <c r="V18" s="671"/>
      <c r="W18" s="671"/>
      <c r="X18" s="671"/>
      <c r="Y18" s="672"/>
    </row>
    <row r="19" spans="1:25" x14ac:dyDescent="0.2">
      <c r="A19" s="646" t="s">
        <v>1010</v>
      </c>
      <c r="B19" s="646"/>
      <c r="C19" s="647"/>
      <c r="D19" s="505"/>
      <c r="E19" s="505"/>
      <c r="F19" s="505"/>
      <c r="G19" s="505"/>
      <c r="H19" s="505"/>
      <c r="I19" s="505">
        <v>1</v>
      </c>
      <c r="J19" s="505">
        <v>4</v>
      </c>
      <c r="K19" s="505">
        <v>8</v>
      </c>
      <c r="L19" s="505">
        <v>6</v>
      </c>
      <c r="M19" s="505">
        <v>10</v>
      </c>
      <c r="N19" s="505">
        <v>4</v>
      </c>
      <c r="O19" s="505">
        <v>3</v>
      </c>
      <c r="P19" s="503">
        <f t="shared" si="0"/>
        <v>36</v>
      </c>
      <c r="R19" s="670"/>
      <c r="S19" s="671"/>
      <c r="T19" s="671"/>
      <c r="U19" s="671"/>
      <c r="V19" s="671"/>
      <c r="W19" s="671"/>
      <c r="X19" s="671"/>
      <c r="Y19" s="672"/>
    </row>
    <row r="20" spans="1:25" x14ac:dyDescent="0.2">
      <c r="A20" s="645" t="s">
        <v>1011</v>
      </c>
      <c r="B20" s="646"/>
      <c r="C20" s="647"/>
      <c r="D20" s="505"/>
      <c r="E20" s="505"/>
      <c r="F20" s="505"/>
      <c r="G20" s="505"/>
      <c r="H20" s="505"/>
      <c r="I20" s="505">
        <v>4</v>
      </c>
      <c r="J20" s="505">
        <v>18</v>
      </c>
      <c r="K20" s="505">
        <v>17</v>
      </c>
      <c r="L20" s="505"/>
      <c r="M20" s="505"/>
      <c r="N20" s="505"/>
      <c r="O20" s="505"/>
      <c r="P20" s="503">
        <f t="shared" si="0"/>
        <v>39</v>
      </c>
      <c r="R20" s="670"/>
      <c r="S20" s="671"/>
      <c r="T20" s="671"/>
      <c r="U20" s="671"/>
      <c r="V20" s="671"/>
      <c r="W20" s="671"/>
      <c r="X20" s="671"/>
      <c r="Y20" s="672"/>
    </row>
    <row r="21" spans="1:25" x14ac:dyDescent="0.2">
      <c r="A21" s="645" t="s">
        <v>1012</v>
      </c>
      <c r="B21" s="646"/>
      <c r="C21" s="647"/>
      <c r="D21" s="505"/>
      <c r="E21" s="505">
        <v>34</v>
      </c>
      <c r="F21" s="505">
        <v>51</v>
      </c>
      <c r="G21" s="505">
        <v>57</v>
      </c>
      <c r="H21" s="505">
        <v>40</v>
      </c>
      <c r="I21" s="505">
        <v>54</v>
      </c>
      <c r="J21" s="505">
        <v>47</v>
      </c>
      <c r="K21" s="505">
        <v>105</v>
      </c>
      <c r="L21" s="505">
        <v>78</v>
      </c>
      <c r="M21" s="505">
        <v>56</v>
      </c>
      <c r="N21" s="505">
        <v>59</v>
      </c>
      <c r="O21" s="505">
        <v>44</v>
      </c>
      <c r="P21" s="503">
        <f t="shared" si="0"/>
        <v>625</v>
      </c>
      <c r="R21" s="670"/>
      <c r="S21" s="671"/>
      <c r="T21" s="671"/>
      <c r="U21" s="671"/>
      <c r="V21" s="671"/>
      <c r="W21" s="671"/>
      <c r="X21" s="671"/>
      <c r="Y21" s="672"/>
    </row>
    <row r="22" spans="1:25" ht="12.75" customHeight="1" x14ac:dyDescent="0.2">
      <c r="A22" s="658" t="s">
        <v>1029</v>
      </c>
      <c r="B22" s="659"/>
      <c r="C22" s="660"/>
      <c r="D22" s="505">
        <v>33</v>
      </c>
      <c r="E22" s="505">
        <v>28</v>
      </c>
      <c r="F22" s="505">
        <v>50</v>
      </c>
      <c r="G22" s="505">
        <v>54</v>
      </c>
      <c r="H22" s="505">
        <v>59</v>
      </c>
      <c r="I22" s="505">
        <v>60</v>
      </c>
      <c r="J22" s="505">
        <v>52</v>
      </c>
      <c r="K22" s="505">
        <v>57</v>
      </c>
      <c r="L22" s="505">
        <v>67</v>
      </c>
      <c r="M22" s="505">
        <v>54</v>
      </c>
      <c r="N22" s="505">
        <v>52</v>
      </c>
      <c r="O22" s="505">
        <v>70</v>
      </c>
      <c r="P22" s="503">
        <f t="shared" si="0"/>
        <v>636</v>
      </c>
      <c r="R22" s="670"/>
      <c r="S22" s="671"/>
      <c r="T22" s="671"/>
      <c r="U22" s="671"/>
      <c r="V22" s="671"/>
      <c r="W22" s="671"/>
      <c r="X22" s="671"/>
      <c r="Y22" s="672"/>
    </row>
    <row r="23" spans="1:25" x14ac:dyDescent="0.2">
      <c r="A23" s="645" t="s">
        <v>1007</v>
      </c>
      <c r="B23" s="646"/>
      <c r="C23" s="647"/>
      <c r="D23" s="505">
        <v>22</v>
      </c>
      <c r="E23" s="505">
        <v>23</v>
      </c>
      <c r="F23" s="505">
        <v>33</v>
      </c>
      <c r="G23" s="505">
        <v>41</v>
      </c>
      <c r="H23" s="505">
        <v>56</v>
      </c>
      <c r="I23" s="505">
        <v>94</v>
      </c>
      <c r="J23" s="505">
        <v>65</v>
      </c>
      <c r="K23" s="505">
        <v>91</v>
      </c>
      <c r="L23" s="505">
        <v>95</v>
      </c>
      <c r="M23" s="505">
        <v>133</v>
      </c>
      <c r="N23" s="505">
        <v>83</v>
      </c>
      <c r="O23" s="505">
        <v>105</v>
      </c>
      <c r="P23" s="503">
        <f t="shared" si="0"/>
        <v>841</v>
      </c>
      <c r="R23" s="670"/>
      <c r="S23" s="671"/>
      <c r="T23" s="671"/>
      <c r="U23" s="671"/>
      <c r="V23" s="671"/>
      <c r="W23" s="671"/>
      <c r="X23" s="671"/>
      <c r="Y23" s="672"/>
    </row>
    <row r="24" spans="1:25" ht="13.5" thickBot="1" x14ac:dyDescent="0.25">
      <c r="A24" s="645" t="s">
        <v>1015</v>
      </c>
      <c r="B24" s="646"/>
      <c r="C24" s="647"/>
      <c r="D24" s="505"/>
      <c r="E24" s="505"/>
      <c r="F24" s="505"/>
      <c r="G24" s="505"/>
      <c r="H24" s="505"/>
      <c r="I24" s="505"/>
      <c r="J24" s="505"/>
      <c r="K24" s="505"/>
      <c r="L24" s="505"/>
      <c r="M24" s="505"/>
      <c r="N24" s="505"/>
      <c r="O24" s="505"/>
      <c r="P24" s="503">
        <f t="shared" si="0"/>
        <v>0</v>
      </c>
      <c r="R24" s="673"/>
      <c r="S24" s="674"/>
      <c r="T24" s="674"/>
      <c r="U24" s="674"/>
      <c r="V24" s="674"/>
      <c r="W24" s="674"/>
      <c r="X24" s="674"/>
      <c r="Y24" s="675"/>
    </row>
    <row r="25" spans="1:25" ht="13.5" thickBot="1" x14ac:dyDescent="0.25">
      <c r="A25" s="645" t="s">
        <v>1008</v>
      </c>
      <c r="B25" s="646"/>
      <c r="C25" s="647"/>
      <c r="D25" s="505">
        <v>44</v>
      </c>
      <c r="E25" s="505">
        <v>89</v>
      </c>
      <c r="F25" s="505">
        <v>75</v>
      </c>
      <c r="G25" s="505">
        <v>85</v>
      </c>
      <c r="H25" s="505">
        <v>123</v>
      </c>
      <c r="I25" s="505">
        <v>81</v>
      </c>
      <c r="J25" s="505">
        <v>116</v>
      </c>
      <c r="K25" s="505">
        <v>122</v>
      </c>
      <c r="L25" s="505">
        <v>165</v>
      </c>
      <c r="M25" s="505">
        <v>136</v>
      </c>
      <c r="N25" s="505">
        <v>162</v>
      </c>
      <c r="O25" s="505">
        <v>74</v>
      </c>
      <c r="P25" s="503">
        <f t="shared" si="0"/>
        <v>1272</v>
      </c>
    </row>
    <row r="26" spans="1:25" ht="13.5" thickBot="1" x14ac:dyDescent="0.25">
      <c r="A26" s="645" t="s">
        <v>1013</v>
      </c>
      <c r="B26" s="646"/>
      <c r="C26" s="647"/>
      <c r="D26" s="505"/>
      <c r="E26" s="505"/>
      <c r="F26" s="505">
        <v>12</v>
      </c>
      <c r="G26" s="505">
        <v>49</v>
      </c>
      <c r="H26" s="505">
        <v>20</v>
      </c>
      <c r="I26" s="505">
        <v>41</v>
      </c>
      <c r="J26" s="505">
        <v>47</v>
      </c>
      <c r="K26" s="505">
        <v>35</v>
      </c>
      <c r="L26" s="505"/>
      <c r="M26" s="505"/>
      <c r="N26" s="505"/>
      <c r="O26" s="505"/>
      <c r="P26" s="503">
        <f t="shared" si="0"/>
        <v>204</v>
      </c>
      <c r="R26" s="664" t="s">
        <v>192</v>
      </c>
      <c r="S26" s="665"/>
      <c r="T26" s="665"/>
      <c r="U26" s="665"/>
      <c r="V26" s="665"/>
      <c r="W26" s="665"/>
      <c r="X26" s="665"/>
      <c r="Y26" s="666"/>
    </row>
    <row r="27" spans="1:25" x14ac:dyDescent="0.2">
      <c r="A27" s="645" t="s">
        <v>1014</v>
      </c>
      <c r="B27" s="646"/>
      <c r="C27" s="647"/>
      <c r="D27" s="505">
        <v>51</v>
      </c>
      <c r="E27" s="505">
        <v>72</v>
      </c>
      <c r="F27" s="505">
        <v>81</v>
      </c>
      <c r="G27" s="505">
        <v>97</v>
      </c>
      <c r="H27" s="505">
        <v>129</v>
      </c>
      <c r="I27" s="505">
        <v>88</v>
      </c>
      <c r="J27" s="505">
        <v>85</v>
      </c>
      <c r="K27" s="505">
        <v>92</v>
      </c>
      <c r="L27" s="505">
        <v>112</v>
      </c>
      <c r="M27" s="505">
        <v>114</v>
      </c>
      <c r="N27" s="505">
        <v>106</v>
      </c>
      <c r="O27" s="505">
        <v>99</v>
      </c>
      <c r="P27" s="503">
        <f t="shared" si="0"/>
        <v>1126</v>
      </c>
      <c r="R27" s="676"/>
      <c r="S27" s="677"/>
      <c r="T27" s="677"/>
      <c r="U27" s="677"/>
      <c r="V27" s="677"/>
      <c r="W27" s="677"/>
      <c r="X27" s="677"/>
      <c r="Y27" s="678"/>
    </row>
    <row r="28" spans="1:25" x14ac:dyDescent="0.2">
      <c r="A28" s="661" t="s">
        <v>1016</v>
      </c>
      <c r="B28" s="661"/>
      <c r="C28" s="661"/>
      <c r="D28" s="505">
        <v>34</v>
      </c>
      <c r="E28" s="505">
        <v>119</v>
      </c>
      <c r="F28" s="505">
        <v>135</v>
      </c>
      <c r="G28" s="505">
        <v>116</v>
      </c>
      <c r="H28" s="505">
        <v>123</v>
      </c>
      <c r="I28" s="505">
        <v>177</v>
      </c>
      <c r="J28" s="505">
        <v>171</v>
      </c>
      <c r="K28" s="505">
        <v>195</v>
      </c>
      <c r="L28" s="505">
        <v>195</v>
      </c>
      <c r="M28" s="505">
        <v>155</v>
      </c>
      <c r="N28" s="505">
        <v>249</v>
      </c>
      <c r="O28" s="505">
        <v>210</v>
      </c>
      <c r="P28" s="503">
        <f t="shared" si="0"/>
        <v>1879</v>
      </c>
      <c r="R28" s="679"/>
      <c r="S28" s="680"/>
      <c r="T28" s="680"/>
      <c r="U28" s="680"/>
      <c r="V28" s="680"/>
      <c r="W28" s="680"/>
      <c r="X28" s="680"/>
      <c r="Y28" s="681"/>
    </row>
    <row r="29" spans="1:25" x14ac:dyDescent="0.2">
      <c r="A29" s="648" t="s">
        <v>1044</v>
      </c>
      <c r="B29" s="648"/>
      <c r="C29" s="648"/>
      <c r="D29" s="505">
        <v>288</v>
      </c>
      <c r="E29" s="505">
        <v>295</v>
      </c>
      <c r="F29" s="505">
        <v>313</v>
      </c>
      <c r="G29" s="505">
        <v>258</v>
      </c>
      <c r="H29" s="505">
        <v>274</v>
      </c>
      <c r="I29" s="505">
        <v>296</v>
      </c>
      <c r="J29" s="505">
        <v>246</v>
      </c>
      <c r="K29" s="505">
        <v>345</v>
      </c>
      <c r="L29" s="505">
        <v>398</v>
      </c>
      <c r="M29" s="505">
        <v>290</v>
      </c>
      <c r="N29" s="505">
        <v>311</v>
      </c>
      <c r="O29" s="505">
        <v>315</v>
      </c>
      <c r="P29" s="503">
        <f t="shared" si="0"/>
        <v>3629</v>
      </c>
      <c r="Q29" s="115"/>
      <c r="R29" s="679"/>
      <c r="S29" s="680"/>
      <c r="T29" s="680"/>
      <c r="U29" s="680"/>
      <c r="V29" s="680"/>
      <c r="W29" s="680"/>
      <c r="X29" s="680"/>
      <c r="Y29" s="681"/>
    </row>
    <row r="30" spans="1:25" x14ac:dyDescent="0.2">
      <c r="A30" s="648" t="s">
        <v>1046</v>
      </c>
      <c r="B30" s="648"/>
      <c r="C30" s="648"/>
      <c r="D30" s="505">
        <v>204</v>
      </c>
      <c r="E30" s="505">
        <v>360</v>
      </c>
      <c r="F30" s="505">
        <v>360</v>
      </c>
      <c r="G30" s="505">
        <v>344</v>
      </c>
      <c r="H30" s="505">
        <v>535</v>
      </c>
      <c r="I30" s="505">
        <v>548</v>
      </c>
      <c r="J30" s="505">
        <v>572</v>
      </c>
      <c r="K30" s="505">
        <v>399</v>
      </c>
      <c r="L30" s="505">
        <v>412</v>
      </c>
      <c r="M30" s="505">
        <v>543</v>
      </c>
      <c r="N30" s="505">
        <v>510</v>
      </c>
      <c r="O30" s="505">
        <v>528</v>
      </c>
      <c r="P30" s="503">
        <f t="shared" si="0"/>
        <v>5315</v>
      </c>
      <c r="Q30" s="103"/>
      <c r="R30" s="679"/>
      <c r="S30" s="680"/>
      <c r="T30" s="680"/>
      <c r="U30" s="680"/>
      <c r="V30" s="680"/>
      <c r="W30" s="680"/>
      <c r="X30" s="680"/>
      <c r="Y30" s="681"/>
    </row>
    <row r="31" spans="1:25" x14ac:dyDescent="0.2">
      <c r="A31" s="648" t="s">
        <v>1273</v>
      </c>
      <c r="B31" s="648"/>
      <c r="C31" s="648"/>
      <c r="D31" s="505">
        <v>79</v>
      </c>
      <c r="E31" s="505">
        <v>84</v>
      </c>
      <c r="F31" s="505">
        <v>126</v>
      </c>
      <c r="G31" s="505">
        <v>109</v>
      </c>
      <c r="H31" s="505">
        <v>154</v>
      </c>
      <c r="I31" s="505">
        <v>148</v>
      </c>
      <c r="J31" s="505">
        <v>148</v>
      </c>
      <c r="K31" s="505">
        <v>132</v>
      </c>
      <c r="L31" s="505">
        <v>109</v>
      </c>
      <c r="M31" s="505">
        <v>114</v>
      </c>
      <c r="N31" s="505">
        <v>135</v>
      </c>
      <c r="O31" s="505">
        <v>75</v>
      </c>
      <c r="P31" s="503">
        <f t="shared" si="0"/>
        <v>1413</v>
      </c>
      <c r="Q31" s="103"/>
      <c r="R31" s="679"/>
      <c r="S31" s="680"/>
      <c r="T31" s="680"/>
      <c r="U31" s="680"/>
      <c r="V31" s="680"/>
      <c r="W31" s="680"/>
      <c r="X31" s="680"/>
      <c r="Y31" s="681"/>
    </row>
    <row r="32" spans="1:25" x14ac:dyDescent="0.2">
      <c r="A32" s="648" t="s">
        <v>1274</v>
      </c>
      <c r="B32" s="648"/>
      <c r="C32" s="648"/>
      <c r="D32" s="505"/>
      <c r="E32" s="505"/>
      <c r="F32" s="505"/>
      <c r="G32" s="505"/>
      <c r="H32" s="505"/>
      <c r="I32" s="505"/>
      <c r="J32" s="505"/>
      <c r="K32" s="505"/>
      <c r="L32" s="505"/>
      <c r="M32" s="505"/>
      <c r="N32" s="505">
        <v>27</v>
      </c>
      <c r="O32" s="505">
        <v>53</v>
      </c>
      <c r="P32" s="503">
        <f t="shared" si="0"/>
        <v>80</v>
      </c>
      <c r="Q32" s="103"/>
      <c r="R32" s="679"/>
      <c r="S32" s="680"/>
      <c r="T32" s="680"/>
      <c r="U32" s="680"/>
      <c r="V32" s="680"/>
      <c r="W32" s="680"/>
      <c r="X32" s="680"/>
      <c r="Y32" s="681"/>
    </row>
    <row r="33" spans="1:25" x14ac:dyDescent="0.2">
      <c r="A33" s="648"/>
      <c r="B33" s="648"/>
      <c r="C33" s="648"/>
      <c r="D33" s="505"/>
      <c r="E33" s="505"/>
      <c r="F33" s="505"/>
      <c r="G33" s="505"/>
      <c r="H33" s="505"/>
      <c r="I33" s="505"/>
      <c r="J33" s="505"/>
      <c r="K33" s="505"/>
      <c r="L33" s="505"/>
      <c r="M33" s="505"/>
      <c r="N33" s="505"/>
      <c r="O33" s="505"/>
      <c r="P33" s="503">
        <f t="shared" si="0"/>
        <v>0</v>
      </c>
      <c r="Q33" s="103"/>
      <c r="R33" s="679"/>
      <c r="S33" s="680"/>
      <c r="T33" s="680"/>
      <c r="U33" s="680"/>
      <c r="V33" s="680"/>
      <c r="W33" s="680"/>
      <c r="X33" s="680"/>
      <c r="Y33" s="681"/>
    </row>
    <row r="34" spans="1:25" x14ac:dyDescent="0.2">
      <c r="A34" s="648"/>
      <c r="B34" s="648"/>
      <c r="C34" s="648"/>
      <c r="D34" s="505"/>
      <c r="E34" s="505"/>
      <c r="F34" s="505"/>
      <c r="G34" s="505"/>
      <c r="H34" s="505"/>
      <c r="I34" s="505"/>
      <c r="J34" s="505"/>
      <c r="K34" s="505"/>
      <c r="L34" s="505"/>
      <c r="M34" s="505"/>
      <c r="N34" s="505"/>
      <c r="O34" s="505"/>
      <c r="P34" s="503">
        <f t="shared" si="0"/>
        <v>0</v>
      </c>
      <c r="Q34" s="103"/>
      <c r="R34" s="679"/>
      <c r="S34" s="680"/>
      <c r="T34" s="680"/>
      <c r="U34" s="680"/>
      <c r="V34" s="680"/>
      <c r="W34" s="680"/>
      <c r="X34" s="680"/>
      <c r="Y34" s="681"/>
    </row>
    <row r="35" spans="1:25" ht="13.5" thickBot="1" x14ac:dyDescent="0.25">
      <c r="A35" s="649" t="s">
        <v>1017</v>
      </c>
      <c r="B35" s="649"/>
      <c r="C35" s="649"/>
      <c r="D35" s="504">
        <f>SUM(D13:D34)</f>
        <v>1573</v>
      </c>
      <c r="E35" s="504">
        <f t="shared" ref="E35:P35" si="1">SUM(E13:E34)</f>
        <v>2148</v>
      </c>
      <c r="F35" s="504">
        <f t="shared" si="1"/>
        <v>2609</v>
      </c>
      <c r="G35" s="504">
        <f t="shared" si="1"/>
        <v>2567</v>
      </c>
      <c r="H35" s="504">
        <f t="shared" si="1"/>
        <v>3217</v>
      </c>
      <c r="I35" s="504">
        <f t="shared" si="1"/>
        <v>3565</v>
      </c>
      <c r="J35" s="504">
        <f t="shared" si="1"/>
        <v>3335</v>
      </c>
      <c r="K35" s="504">
        <f t="shared" si="1"/>
        <v>3636</v>
      </c>
      <c r="L35" s="504">
        <f t="shared" si="1"/>
        <v>3397</v>
      </c>
      <c r="M35" s="504">
        <f t="shared" si="1"/>
        <v>3565</v>
      </c>
      <c r="N35" s="504">
        <f t="shared" si="1"/>
        <v>3559</v>
      </c>
      <c r="O35" s="504">
        <f t="shared" si="1"/>
        <v>3035</v>
      </c>
      <c r="P35" s="504">
        <f t="shared" si="1"/>
        <v>36206</v>
      </c>
      <c r="Q35" s="103"/>
      <c r="R35" s="682"/>
      <c r="S35" s="683"/>
      <c r="T35" s="683"/>
      <c r="U35" s="683"/>
      <c r="V35" s="683"/>
      <c r="W35" s="683"/>
      <c r="X35" s="683"/>
      <c r="Y35" s="684"/>
    </row>
    <row r="36" spans="1:25" ht="13.5" thickBot="1" x14ac:dyDescent="0.25">
      <c r="A36" s="114"/>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6"/>
    </row>
    <row r="37" spans="1:25" ht="13.5" thickBot="1" x14ac:dyDescent="0.25">
      <c r="A37" s="633" t="s">
        <v>85</v>
      </c>
      <c r="B37" s="634"/>
      <c r="C37" s="634"/>
      <c r="D37" s="634"/>
      <c r="E37" s="634"/>
      <c r="F37" s="634"/>
      <c r="G37" s="634"/>
      <c r="H37" s="634"/>
      <c r="I37" s="634"/>
      <c r="J37" s="634"/>
      <c r="K37" s="634"/>
      <c r="L37" s="635"/>
      <c r="M37" s="728" t="s">
        <v>86</v>
      </c>
      <c r="N37" s="729"/>
      <c r="O37" s="729"/>
      <c r="P37" s="729"/>
      <c r="Q37" s="729"/>
      <c r="R37" s="729"/>
      <c r="S37" s="729"/>
      <c r="T37" s="729"/>
      <c r="U37" s="729"/>
      <c r="V37" s="729"/>
      <c r="W37" s="729"/>
      <c r="X37" s="729"/>
      <c r="Y37" s="730"/>
    </row>
    <row r="38" spans="1:25" ht="13.5" thickBot="1" x14ac:dyDescent="0.25">
      <c r="A38" s="656" t="s">
        <v>21</v>
      </c>
      <c r="B38" s="657"/>
      <c r="C38" s="657"/>
      <c r="D38" s="657"/>
      <c r="E38" s="655" t="s">
        <v>1030</v>
      </c>
      <c r="F38" s="655"/>
      <c r="G38" s="655"/>
      <c r="H38" s="655"/>
      <c r="I38" s="655"/>
      <c r="J38" s="655"/>
      <c r="K38" s="655"/>
      <c r="L38" s="655"/>
      <c r="M38" s="723" t="s">
        <v>1018</v>
      </c>
      <c r="N38" s="724"/>
      <c r="O38" s="724"/>
      <c r="P38" s="724"/>
      <c r="Q38" s="724"/>
      <c r="R38" s="725"/>
      <c r="S38" s="726"/>
      <c r="T38" s="726"/>
      <c r="U38" s="726"/>
      <c r="V38" s="726"/>
      <c r="W38" s="726"/>
      <c r="X38" s="726"/>
      <c r="Y38" s="727"/>
    </row>
    <row r="39" spans="1:25" x14ac:dyDescent="0.2">
      <c r="A39" s="653"/>
      <c r="B39" s="654"/>
      <c r="C39" s="654"/>
      <c r="D39" s="654"/>
      <c r="E39" s="655"/>
      <c r="F39" s="655"/>
      <c r="G39" s="655"/>
      <c r="H39" s="655"/>
      <c r="I39" s="655"/>
      <c r="J39" s="655"/>
      <c r="K39" s="655"/>
      <c r="L39" s="655"/>
      <c r="M39" s="653"/>
      <c r="N39" s="654"/>
      <c r="O39" s="654"/>
      <c r="P39" s="654"/>
      <c r="Q39" s="654"/>
      <c r="R39" s="725"/>
      <c r="S39" s="726"/>
      <c r="T39" s="726"/>
      <c r="U39" s="726"/>
      <c r="V39" s="726"/>
      <c r="W39" s="726"/>
      <c r="X39" s="726"/>
      <c r="Y39" s="727"/>
    </row>
    <row r="40" spans="1:25" x14ac:dyDescent="0.2">
      <c r="A40" s="653"/>
      <c r="B40" s="654"/>
      <c r="C40" s="654"/>
      <c r="D40" s="654"/>
      <c r="E40" s="655"/>
      <c r="F40" s="655"/>
      <c r="G40" s="655"/>
      <c r="H40" s="655"/>
      <c r="I40" s="655"/>
      <c r="J40" s="655"/>
      <c r="K40" s="655"/>
      <c r="L40" s="655"/>
      <c r="M40" s="631" t="s">
        <v>88</v>
      </c>
      <c r="N40" s="632"/>
      <c r="O40" s="632"/>
      <c r="P40" s="632"/>
      <c r="Q40" s="632"/>
      <c r="R40" s="655" t="s">
        <v>22</v>
      </c>
      <c r="S40" s="655"/>
      <c r="T40" s="655"/>
      <c r="U40" s="655"/>
      <c r="V40" s="655"/>
      <c r="W40" s="655"/>
      <c r="X40" s="655"/>
      <c r="Y40" s="718"/>
    </row>
    <row r="41" spans="1:25" x14ac:dyDescent="0.2">
      <c r="A41" s="653"/>
      <c r="B41" s="654"/>
      <c r="C41" s="654"/>
      <c r="D41" s="654"/>
      <c r="E41" s="655"/>
      <c r="F41" s="655"/>
      <c r="G41" s="655"/>
      <c r="H41" s="655"/>
      <c r="I41" s="655"/>
      <c r="J41" s="655"/>
      <c r="K41" s="655"/>
      <c r="L41" s="655"/>
      <c r="M41" s="631" t="s">
        <v>24</v>
      </c>
      <c r="N41" s="632"/>
      <c r="O41" s="632"/>
      <c r="P41" s="632"/>
      <c r="Q41" s="632"/>
      <c r="R41" s="655" t="s">
        <v>25</v>
      </c>
      <c r="S41" s="655"/>
      <c r="T41" s="655"/>
      <c r="U41" s="655"/>
      <c r="V41" s="655"/>
      <c r="W41" s="655"/>
      <c r="X41" s="655"/>
      <c r="Y41" s="718"/>
    </row>
    <row r="42" spans="1:25" x14ac:dyDescent="0.2">
      <c r="A42" s="653"/>
      <c r="B42" s="654"/>
      <c r="C42" s="654"/>
      <c r="D42" s="654"/>
      <c r="E42" s="652"/>
      <c r="F42" s="652"/>
      <c r="G42" s="652"/>
      <c r="H42" s="652"/>
      <c r="I42" s="652"/>
      <c r="J42" s="652"/>
      <c r="K42" s="652"/>
      <c r="L42" s="716"/>
      <c r="M42" s="653" t="s">
        <v>26</v>
      </c>
      <c r="N42" s="654"/>
      <c r="O42" s="654"/>
      <c r="P42" s="654"/>
      <c r="Q42" s="654"/>
      <c r="R42" s="655"/>
      <c r="S42" s="655"/>
      <c r="T42" s="655"/>
      <c r="U42" s="655"/>
      <c r="V42" s="655"/>
      <c r="W42" s="655"/>
      <c r="X42" s="655"/>
      <c r="Y42" s="718"/>
    </row>
    <row r="43" spans="1:25" ht="13.5" thickBot="1" x14ac:dyDescent="0.25">
      <c r="A43" s="714"/>
      <c r="B43" s="715"/>
      <c r="C43" s="715"/>
      <c r="D43" s="715"/>
      <c r="E43" s="705"/>
      <c r="F43" s="705"/>
      <c r="G43" s="705"/>
      <c r="H43" s="705"/>
      <c r="I43" s="705"/>
      <c r="J43" s="705"/>
      <c r="K43" s="705"/>
      <c r="L43" s="717"/>
      <c r="M43" s="714" t="s">
        <v>89</v>
      </c>
      <c r="N43" s="715"/>
      <c r="O43" s="715"/>
      <c r="P43" s="715"/>
      <c r="Q43" s="715"/>
      <c r="R43" s="719" t="s">
        <v>90</v>
      </c>
      <c r="S43" s="719"/>
      <c r="T43" s="719"/>
      <c r="U43" s="719"/>
      <c r="V43" s="719"/>
      <c r="W43" s="719"/>
      <c r="X43" s="719"/>
      <c r="Y43" s="720"/>
    </row>
    <row r="44" spans="1:25" ht="13.5" thickBot="1" x14ac:dyDescent="0.25">
      <c r="A44" s="633" t="s">
        <v>80</v>
      </c>
      <c r="B44" s="634"/>
      <c r="C44" s="634"/>
      <c r="D44" s="634"/>
      <c r="E44" s="634"/>
      <c r="F44" s="634"/>
      <c r="G44" s="634"/>
      <c r="H44" s="634"/>
      <c r="I44" s="634"/>
      <c r="J44" s="634"/>
      <c r="K44" s="634"/>
      <c r="L44" s="635"/>
      <c r="M44" s="687" t="s">
        <v>91</v>
      </c>
      <c r="N44" s="688"/>
      <c r="O44" s="688"/>
      <c r="P44" s="688"/>
      <c r="Q44" s="688"/>
      <c r="R44" s="688"/>
      <c r="S44" s="688"/>
      <c r="T44" s="688"/>
      <c r="U44" s="688"/>
      <c r="V44" s="688"/>
      <c r="W44" s="688"/>
      <c r="X44" s="688"/>
      <c r="Y44" s="689"/>
    </row>
    <row r="45" spans="1:25" x14ac:dyDescent="0.2">
      <c r="A45" s="636" t="s">
        <v>92</v>
      </c>
      <c r="B45" s="637"/>
      <c r="C45" s="637"/>
      <c r="D45" s="638"/>
      <c r="E45" s="650" t="s">
        <v>93</v>
      </c>
      <c r="F45" s="651"/>
      <c r="G45" s="126" t="s">
        <v>94</v>
      </c>
      <c r="H45" s="127" t="s">
        <v>95</v>
      </c>
      <c r="I45" s="126"/>
      <c r="J45" s="127" t="s">
        <v>96</v>
      </c>
      <c r="K45" s="128"/>
      <c r="L45" s="169"/>
      <c r="M45" s="690" t="s">
        <v>97</v>
      </c>
      <c r="N45" s="691"/>
      <c r="O45" s="691"/>
      <c r="P45" s="691"/>
      <c r="Q45" s="692" t="s">
        <v>98</v>
      </c>
      <c r="R45" s="693"/>
      <c r="S45" s="693"/>
      <c r="T45" s="693"/>
      <c r="U45" s="693"/>
      <c r="V45" s="693"/>
      <c r="W45" s="693"/>
      <c r="X45" s="693"/>
      <c r="Y45" s="694"/>
    </row>
    <row r="46" spans="1:25" x14ac:dyDescent="0.2">
      <c r="A46" s="639"/>
      <c r="B46" s="640"/>
      <c r="C46" s="640"/>
      <c r="D46" s="641"/>
      <c r="E46" s="652"/>
      <c r="F46" s="652"/>
      <c r="G46" s="652"/>
      <c r="H46" s="652"/>
      <c r="I46" s="652"/>
      <c r="J46" s="652"/>
      <c r="K46" s="652"/>
      <c r="L46" s="129"/>
      <c r="M46" s="631" t="s">
        <v>99</v>
      </c>
      <c r="N46" s="632"/>
      <c r="O46" s="632"/>
      <c r="P46" s="632"/>
      <c r="Q46" s="655" t="s">
        <v>100</v>
      </c>
      <c r="R46" s="655"/>
      <c r="S46" s="655"/>
      <c r="T46" s="130" t="s">
        <v>94</v>
      </c>
      <c r="U46" s="697" t="s">
        <v>101</v>
      </c>
      <c r="V46" s="697"/>
      <c r="W46" s="697"/>
      <c r="X46" s="685" t="s">
        <v>94</v>
      </c>
      <c r="Y46" s="686"/>
    </row>
    <row r="47" spans="1:25" ht="12.75" customHeight="1" x14ac:dyDescent="0.2">
      <c r="A47" s="642" t="s">
        <v>102</v>
      </c>
      <c r="B47" s="643"/>
      <c r="C47" s="643"/>
      <c r="D47" s="644"/>
      <c r="E47" s="708" t="s">
        <v>1102</v>
      </c>
      <c r="F47" s="709"/>
      <c r="G47" s="709"/>
      <c r="H47" s="709"/>
      <c r="I47" s="709"/>
      <c r="J47" s="709"/>
      <c r="K47" s="709"/>
      <c r="L47" s="710"/>
      <c r="M47" s="631"/>
      <c r="N47" s="632"/>
      <c r="O47" s="632"/>
      <c r="P47" s="632"/>
      <c r="Q47" s="652" t="s">
        <v>89</v>
      </c>
      <c r="R47" s="652"/>
      <c r="S47" s="652"/>
      <c r="T47" s="698" t="s">
        <v>94</v>
      </c>
      <c r="U47" s="697" t="s">
        <v>1103</v>
      </c>
      <c r="V47" s="697"/>
      <c r="W47" s="697"/>
      <c r="X47" s="699" t="s">
        <v>94</v>
      </c>
      <c r="Y47" s="700"/>
    </row>
    <row r="48" spans="1:25" x14ac:dyDescent="0.2">
      <c r="A48" s="631"/>
      <c r="B48" s="632"/>
      <c r="C48" s="632"/>
      <c r="D48" s="632"/>
      <c r="E48" s="711"/>
      <c r="F48" s="712"/>
      <c r="G48" s="712"/>
      <c r="H48" s="712"/>
      <c r="I48" s="712"/>
      <c r="J48" s="712"/>
      <c r="K48" s="712"/>
      <c r="L48" s="713"/>
      <c r="M48" s="631"/>
      <c r="N48" s="632"/>
      <c r="O48" s="632"/>
      <c r="P48" s="632"/>
      <c r="Q48" s="652"/>
      <c r="R48" s="652"/>
      <c r="S48" s="652"/>
      <c r="T48" s="698"/>
      <c r="U48" s="697"/>
      <c r="V48" s="697"/>
      <c r="W48" s="697"/>
      <c r="X48" s="701"/>
      <c r="Y48" s="702"/>
    </row>
    <row r="49" spans="1:25" x14ac:dyDescent="0.2">
      <c r="A49" s="631"/>
      <c r="B49" s="632"/>
      <c r="C49" s="632"/>
      <c r="D49" s="632"/>
      <c r="E49" s="721"/>
      <c r="F49" s="652"/>
      <c r="G49" s="652"/>
      <c r="H49" s="652"/>
      <c r="I49" s="652"/>
      <c r="J49" s="652"/>
      <c r="K49" s="652"/>
      <c r="L49" s="716"/>
      <c r="M49" s="631"/>
      <c r="N49" s="632"/>
      <c r="O49" s="632"/>
      <c r="P49" s="632"/>
      <c r="Q49" s="652" t="s">
        <v>105</v>
      </c>
      <c r="R49" s="652"/>
      <c r="S49" s="652"/>
      <c r="T49" s="698" t="s">
        <v>94</v>
      </c>
      <c r="U49" s="697" t="s">
        <v>553</v>
      </c>
      <c r="V49" s="697"/>
      <c r="W49" s="697"/>
      <c r="X49" s="685" t="s">
        <v>94</v>
      </c>
      <c r="Y49" s="686"/>
    </row>
    <row r="50" spans="1:25" x14ac:dyDescent="0.2">
      <c r="A50" s="631" t="s">
        <v>106</v>
      </c>
      <c r="B50" s="632"/>
      <c r="C50" s="632"/>
      <c r="D50" s="632"/>
      <c r="E50" s="721"/>
      <c r="F50" s="652"/>
      <c r="G50" s="652"/>
      <c r="H50" s="652"/>
      <c r="I50" s="652"/>
      <c r="J50" s="652"/>
      <c r="K50" s="652"/>
      <c r="L50" s="716"/>
      <c r="M50" s="631"/>
      <c r="N50" s="632"/>
      <c r="O50" s="632"/>
      <c r="P50" s="632"/>
      <c r="Q50" s="652"/>
      <c r="R50" s="652"/>
      <c r="S50" s="652"/>
      <c r="T50" s="698"/>
      <c r="U50" s="697"/>
      <c r="V50" s="697"/>
      <c r="W50" s="697"/>
      <c r="X50" s="685"/>
      <c r="Y50" s="686"/>
    </row>
    <row r="51" spans="1:25" ht="13.5" thickBot="1" x14ac:dyDescent="0.25">
      <c r="A51" s="695" t="s">
        <v>107</v>
      </c>
      <c r="B51" s="696"/>
      <c r="C51" s="696"/>
      <c r="D51" s="696"/>
      <c r="E51" s="722"/>
      <c r="F51" s="705"/>
      <c r="G51" s="705"/>
      <c r="H51" s="705"/>
      <c r="I51" s="705"/>
      <c r="J51" s="705"/>
      <c r="K51" s="705"/>
      <c r="L51" s="717"/>
      <c r="M51" s="695"/>
      <c r="N51" s="696"/>
      <c r="O51" s="696"/>
      <c r="P51" s="696"/>
      <c r="Q51" s="705"/>
      <c r="R51" s="705"/>
      <c r="S51" s="705"/>
      <c r="T51" s="706"/>
      <c r="U51" s="707"/>
      <c r="V51" s="707"/>
      <c r="W51" s="707"/>
      <c r="X51" s="703"/>
      <c r="Y51" s="704"/>
    </row>
    <row r="52" spans="1:25" ht="13.5" thickBot="1" x14ac:dyDescent="0.25">
      <c r="A52" s="132"/>
      <c r="B52" s="133"/>
      <c r="C52" s="133"/>
      <c r="D52" s="133"/>
      <c r="E52" s="133"/>
      <c r="F52" s="133"/>
      <c r="G52" s="133"/>
      <c r="H52" s="133"/>
      <c r="I52" s="133"/>
      <c r="J52" s="133"/>
      <c r="K52" s="133"/>
      <c r="L52" s="133"/>
      <c r="M52" s="134"/>
      <c r="N52" s="132"/>
      <c r="O52" s="135"/>
      <c r="P52" s="135"/>
      <c r="Q52" s="135"/>
      <c r="R52" s="135"/>
      <c r="S52" s="135"/>
      <c r="T52" s="135"/>
      <c r="U52" s="135"/>
      <c r="V52" s="135"/>
      <c r="W52" s="135"/>
      <c r="X52" s="135"/>
      <c r="Y52" s="136"/>
    </row>
  </sheetData>
  <sheetProtection algorithmName="SHA-512" hashValue="EoGICnobjcYaeNUbjBGzPWipBoKjZeySCqVoN6AUN2knvEMv/72NeiV+WfZWSGxwXKHrxuVGjCInPWDK3euU+Q==" saltValue="fV7y4GVGs/hd2G/ORmYZCw==" spinCount="100000" sheet="1" objects="1" scenarios="1"/>
  <sortState xmlns:xlrd2="http://schemas.microsoft.com/office/spreadsheetml/2017/richdata2" ref="A18:C28">
    <sortCondition ref="A18:A28"/>
  </sortState>
  <customSheetViews>
    <customSheetView guid="{9C949C4D-EB11-4549-99F8-6A6E19FEDD35}" topLeftCell="A9">
      <selection activeCell="D18" sqref="D18"/>
      <pageMargins left="0.7" right="0.7" top="0.75" bottom="0.75" header="0.3" footer="0.3"/>
      <pageSetup paperSize="9" orientation="portrait" r:id="rId1"/>
    </customSheetView>
    <customSheetView guid="{B4BD0B13-0F90-4B98-B77F-542E51A48189}" topLeftCell="A16">
      <selection activeCell="O27" sqref="O27"/>
      <pageMargins left="0.7" right="0.7" top="0.75" bottom="0.75" header="0.3" footer="0.3"/>
      <pageSetup paperSize="9" orientation="portrait" r:id="rId2"/>
    </customSheetView>
    <customSheetView guid="{1132D6BB-BD35-469F-BF41-A86B335BD97B}" topLeftCell="A9">
      <selection activeCell="Q15" sqref="Q15"/>
      <pageMargins left="0.7" right="0.7" top="0.75" bottom="0.75" header="0.3" footer="0.3"/>
      <pageSetup paperSize="9" orientation="portrait" r:id="rId3"/>
    </customSheetView>
    <customSheetView guid="{A5C6589E-C55F-4BEC-9ECE-919FCABF52F8}" topLeftCell="A9">
      <selection activeCell="Q15" sqref="Q15"/>
      <pageMargins left="0.7" right="0.7" top="0.75" bottom="0.75" header="0.3" footer="0.3"/>
      <pageSetup paperSize="9" orientation="portrait" r:id="rId4"/>
    </customSheetView>
    <customSheetView guid="{01A85145-F11B-4D07-813B-8A8758CDD710}">
      <selection activeCell="L20" sqref="L20"/>
      <pageMargins left="0.7" right="0.7" top="0.75" bottom="0.75" header="0.3" footer="0.3"/>
      <pageSetup paperSize="9" orientation="portrait" r:id="rId5"/>
    </customSheetView>
    <customSheetView guid="{4F27A6F2-707D-47B2-BF4A-F027B75A33FC}" topLeftCell="A12">
      <selection activeCell="L20" sqref="L20"/>
      <pageMargins left="0.7" right="0.7" top="0.75" bottom="0.75" header="0.3" footer="0.3"/>
      <pageSetup paperSize="9" orientation="portrait" r:id="rId6"/>
    </customSheetView>
    <customSheetView guid="{F4F98609-4C61-4A0E-851B-59BEC64AAB9F}" topLeftCell="A11">
      <selection activeCell="K30" sqref="K30"/>
      <pageMargins left="0.7" right="0.7" top="0.75" bottom="0.75" header="0.3" footer="0.3"/>
      <pageSetup paperSize="9" orientation="portrait" r:id="rId7"/>
    </customSheetView>
    <customSheetView guid="{8381FC96-6810-4EAA-ACD8-B607E0FD2281}" topLeftCell="A11">
      <selection activeCell="K30" sqref="K30"/>
      <pageMargins left="0.7" right="0.7" top="0.75" bottom="0.75" header="0.3" footer="0.3"/>
      <pageSetup paperSize="9" orientation="portrait" r:id="rId8"/>
    </customSheetView>
    <customSheetView guid="{7315456F-420E-439E-9602-F32EDF9D3E94}" topLeftCell="A8">
      <selection activeCell="K26" sqref="K26"/>
      <pageMargins left="0.7" right="0.7" top="0.75" bottom="0.75" header="0.3" footer="0.3"/>
      <pageSetup paperSize="9" orientation="portrait" r:id="rId9"/>
    </customSheetView>
    <customSheetView guid="{216CB5F9-6788-4A70-880A-08553118F167}" topLeftCell="A11">
      <selection activeCell="K30" sqref="K30"/>
      <pageMargins left="0.7" right="0.7" top="0.75" bottom="0.75" header="0.3" footer="0.3"/>
      <pageSetup paperSize="9" orientation="portrait" r:id="rId10"/>
    </customSheetView>
    <customSheetView guid="{B0451CD7-59C4-4E11-B7C2-BC13CF4127A6}" topLeftCell="A11">
      <selection activeCell="K30" sqref="K30"/>
      <pageMargins left="0.7" right="0.7" top="0.75" bottom="0.75" header="0.3" footer="0.3"/>
      <pageSetup paperSize="9" orientation="portrait" r:id="rId11"/>
    </customSheetView>
    <customSheetView guid="{7A5BCE0F-1F1B-4E52-9652-01329CBCC77F}" topLeftCell="A11">
      <selection activeCell="K30" sqref="K30"/>
      <pageMargins left="0.7" right="0.7" top="0.75" bottom="0.75" header="0.3" footer="0.3"/>
      <pageSetup paperSize="9" orientation="portrait" r:id="rId12"/>
    </customSheetView>
    <customSheetView guid="{62DF5315-3D99-4C8E-BAEC-100B3280B10D}" topLeftCell="A11">
      <selection activeCell="K30" sqref="K30"/>
      <pageMargins left="0.7" right="0.7" top="0.75" bottom="0.75" header="0.3" footer="0.3"/>
      <pageSetup paperSize="9" orientation="portrait" r:id="rId13"/>
    </customSheetView>
    <customSheetView guid="{CAC1BF5B-64DA-4E65-B9F3-F58AF1593EA5}" topLeftCell="A11">
      <selection activeCell="K30" sqref="K30"/>
      <pageMargins left="0.7" right="0.7" top="0.75" bottom="0.75" header="0.3" footer="0.3"/>
      <pageSetup paperSize="9" orientation="portrait" r:id="rId14"/>
    </customSheetView>
    <customSheetView guid="{E4188361-4B87-4969-89CB-DD6AB944FA81}" topLeftCell="A11">
      <selection activeCell="K30" sqref="K30"/>
      <pageMargins left="0.7" right="0.7" top="0.75" bottom="0.75" header="0.3" footer="0.3"/>
      <pageSetup paperSize="9" orientation="portrait" r:id="rId15"/>
    </customSheetView>
    <customSheetView guid="{0001DF65-3B0F-497C-ACF5-D49EC607FD88}" topLeftCell="A11">
      <selection activeCell="K30" sqref="K30"/>
      <pageMargins left="0.7" right="0.7" top="0.75" bottom="0.75" header="0.3" footer="0.3"/>
      <pageSetup paperSize="9" orientation="portrait" r:id="rId16"/>
    </customSheetView>
    <customSheetView guid="{39DA2FDD-4E3D-481D-A336-9D29DBC11B08}">
      <selection activeCell="L23" sqref="L23"/>
      <pageMargins left="0.7" right="0.7" top="0.75" bottom="0.75" header="0.3" footer="0.3"/>
      <pageSetup paperSize="9" orientation="portrait" r:id="rId17"/>
    </customSheetView>
    <customSheetView guid="{95329FFD-9B66-4A76-A861-4EF913CB9438}">
      <selection activeCell="L23" sqref="L23"/>
      <pageMargins left="0.7" right="0.7" top="0.75" bottom="0.75" header="0.3" footer="0.3"/>
      <pageSetup paperSize="9" orientation="portrait" r:id="rId18"/>
    </customSheetView>
    <customSheetView guid="{F7DB7EE5-42A9-41B9-A823-ADC3C22C28DE}">
      <selection activeCell="L23" sqref="L23"/>
      <pageMargins left="0.7" right="0.7" top="0.75" bottom="0.75" header="0.3" footer="0.3"/>
      <pageSetup paperSize="9" orientation="portrait" r:id="rId19"/>
    </customSheetView>
    <customSheetView guid="{187695E8-F439-4E8B-9390-62D53A41785B}">
      <selection activeCell="L23" sqref="L23"/>
      <pageMargins left="0.7" right="0.7" top="0.75" bottom="0.75" header="0.3" footer="0.3"/>
      <pageSetup paperSize="9" orientation="portrait" r:id="rId20"/>
    </customSheetView>
    <customSheetView guid="{C3D58349-1F04-4F6C-B93C-BB0D41DB41D6}" topLeftCell="A6">
      <selection activeCell="M24" sqref="M24"/>
      <pageMargins left="0.7" right="0.7" top="0.75" bottom="0.75" header="0.3" footer="0.3"/>
      <pageSetup paperSize="9" orientation="portrait" r:id="rId21"/>
    </customSheetView>
    <customSheetView guid="{71206789-1A95-4243-B1E4-204F0D4BB0C1}" topLeftCell="A6">
      <selection activeCell="M24" sqref="M24"/>
      <pageMargins left="0.7" right="0.7" top="0.75" bottom="0.75" header="0.3" footer="0.3"/>
      <pageSetup paperSize="9" orientation="portrait" r:id="rId22"/>
    </customSheetView>
    <customSheetView guid="{DAB8803B-91D8-4FA1-8E83-BA8E4F51ECEF}">
      <selection activeCell="L26" sqref="L26"/>
      <pageMargins left="0.7" right="0.7" top="0.75" bottom="0.75" header="0.3" footer="0.3"/>
      <pageSetup paperSize="9" orientation="portrait" r:id="rId23"/>
    </customSheetView>
    <customSheetView guid="{4B06A440-0745-43CE-8047-97DB98249CF6}" topLeftCell="A12">
      <selection activeCell="L20" sqref="L20"/>
      <pageMargins left="0.7" right="0.7" top="0.75" bottom="0.75" header="0.3" footer="0.3"/>
      <pageSetup paperSize="9" orientation="portrait" r:id="rId24"/>
    </customSheetView>
    <customSheetView guid="{201C1097-0C3C-4AFA-814C-99E885BB3BA9}">
      <selection activeCell="L20" sqref="L20"/>
      <pageMargins left="0.7" right="0.7" top="0.75" bottom="0.75" header="0.3" footer="0.3"/>
      <pageSetup paperSize="9" orientation="portrait" r:id="rId25"/>
    </customSheetView>
    <customSheetView guid="{44F0F931-FF8F-4146-9628-099A7B02EE59}">
      <selection activeCell="L20" sqref="L20"/>
      <pageMargins left="0.7" right="0.7" top="0.75" bottom="0.75" header="0.3" footer="0.3"/>
      <pageSetup paperSize="9" orientation="portrait" r:id="rId26"/>
    </customSheetView>
    <customSheetView guid="{DE4F901A-4159-44A8-9F61-37E29931259E}">
      <selection activeCell="N31" sqref="N31"/>
      <pageMargins left="0.7" right="0.7" top="0.75" bottom="0.75" header="0.3" footer="0.3"/>
      <pageSetup paperSize="9" orientation="portrait" r:id="rId27"/>
    </customSheetView>
    <customSheetView guid="{11E60353-53A2-40FD-8DD1-6654D3943E00}" topLeftCell="A6">
      <selection activeCell="P31" sqref="P31"/>
      <pageMargins left="0.7" right="0.7" top="0.75" bottom="0.75" header="0.3" footer="0.3"/>
      <pageSetup paperSize="9" orientation="portrait" r:id="rId28"/>
    </customSheetView>
    <customSheetView guid="{D405E5B0-829D-4CFF-BABC-C1974EED185D}" topLeftCell="A9">
      <selection activeCell="Q15" sqref="Q15"/>
      <pageMargins left="0.7" right="0.7" top="0.75" bottom="0.75" header="0.3" footer="0.3"/>
      <pageSetup paperSize="9" orientation="portrait" r:id="rId29"/>
    </customSheetView>
  </customSheetViews>
  <mergeCells count="92">
    <mergeCell ref="A9:C10"/>
    <mergeCell ref="D9:Y10"/>
    <mergeCell ref="E3:N3"/>
    <mergeCell ref="E4:N4"/>
    <mergeCell ref="E5:N5"/>
    <mergeCell ref="A7:Y7"/>
    <mergeCell ref="A8:C8"/>
    <mergeCell ref="D8:N8"/>
    <mergeCell ref="O8:P8"/>
    <mergeCell ref="Q8:R8"/>
    <mergeCell ref="S8:T8"/>
    <mergeCell ref="U8:Y8"/>
    <mergeCell ref="A37:L37"/>
    <mergeCell ref="M37:Y37"/>
    <mergeCell ref="A30:C30"/>
    <mergeCell ref="A31:C31"/>
    <mergeCell ref="A32:C32"/>
    <mergeCell ref="A33:C33"/>
    <mergeCell ref="M38:Q38"/>
    <mergeCell ref="R38:Y38"/>
    <mergeCell ref="A39:D39"/>
    <mergeCell ref="E39:L39"/>
    <mergeCell ref="M39:Q39"/>
    <mergeCell ref="R39:Y39"/>
    <mergeCell ref="M40:Q40"/>
    <mergeCell ref="R40:Y40"/>
    <mergeCell ref="A41:D41"/>
    <mergeCell ref="E41:L41"/>
    <mergeCell ref="M41:Q41"/>
    <mergeCell ref="R41:Y41"/>
    <mergeCell ref="Q49:S51"/>
    <mergeCell ref="T49:T51"/>
    <mergeCell ref="U49:W51"/>
    <mergeCell ref="E47:L48"/>
    <mergeCell ref="A42:D43"/>
    <mergeCell ref="E42:L43"/>
    <mergeCell ref="M42:Q42"/>
    <mergeCell ref="R42:Y42"/>
    <mergeCell ref="M43:Q43"/>
    <mergeCell ref="R43:Y43"/>
    <mergeCell ref="A50:D50"/>
    <mergeCell ref="E50:L50"/>
    <mergeCell ref="A51:D51"/>
    <mergeCell ref="E51:L51"/>
    <mergeCell ref="A49:D49"/>
    <mergeCell ref="E49:L49"/>
    <mergeCell ref="R12:Y12"/>
    <mergeCell ref="R13:Y24"/>
    <mergeCell ref="R27:Y35"/>
    <mergeCell ref="R26:Y26"/>
    <mergeCell ref="X46:Y46"/>
    <mergeCell ref="M44:Y44"/>
    <mergeCell ref="M45:P45"/>
    <mergeCell ref="Q45:Y45"/>
    <mergeCell ref="M46:P51"/>
    <mergeCell ref="Q46:S46"/>
    <mergeCell ref="U46:W46"/>
    <mergeCell ref="Q47:S48"/>
    <mergeCell ref="T47:T48"/>
    <mergeCell ref="U47:W48"/>
    <mergeCell ref="X47:Y48"/>
    <mergeCell ref="X49:Y51"/>
    <mergeCell ref="A18:C18"/>
    <mergeCell ref="A20:C20"/>
    <mergeCell ref="A12:C12"/>
    <mergeCell ref="A13:C13"/>
    <mergeCell ref="A14:C14"/>
    <mergeCell ref="A15:C15"/>
    <mergeCell ref="A16:C16"/>
    <mergeCell ref="A17:C17"/>
    <mergeCell ref="A19:C19"/>
    <mergeCell ref="A21:C21"/>
    <mergeCell ref="A22:C22"/>
    <mergeCell ref="A23:C23"/>
    <mergeCell ref="A28:C28"/>
    <mergeCell ref="A29:C29"/>
    <mergeCell ref="A48:D48"/>
    <mergeCell ref="A44:L44"/>
    <mergeCell ref="A45:D46"/>
    <mergeCell ref="A47:D47"/>
    <mergeCell ref="A24:C24"/>
    <mergeCell ref="A25:C25"/>
    <mergeCell ref="A26:C26"/>
    <mergeCell ref="A27:C27"/>
    <mergeCell ref="A34:C34"/>
    <mergeCell ref="A35:C35"/>
    <mergeCell ref="E45:F45"/>
    <mergeCell ref="E46:K46"/>
    <mergeCell ref="A40:D40"/>
    <mergeCell ref="E40:L40"/>
    <mergeCell ref="A38:D38"/>
    <mergeCell ref="E38:L38"/>
  </mergeCells>
  <pageMargins left="0.7" right="0.7" top="0.75" bottom="0.75" header="0.3" footer="0.3"/>
  <pageSetup paperSize="9" orientation="portrait" r:id="rId30"/>
  <drawing r:id="rId3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82"/>
  <sheetViews>
    <sheetView showGridLines="0" topLeftCell="A24" workbookViewId="0">
      <selection activeCell="R21" sqref="R21:AA28"/>
    </sheetView>
  </sheetViews>
  <sheetFormatPr baseColWidth="10" defaultColWidth="11.42578125" defaultRowHeight="12.75" x14ac:dyDescent="0.2"/>
  <cols>
    <col min="1" max="2" width="1.140625" customWidth="1"/>
    <col min="3" max="3" width="4.28515625" customWidth="1"/>
    <col min="4" max="4" width="5.7109375" customWidth="1"/>
    <col min="5" max="5" width="7"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523</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789" t="s">
        <v>517</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3" t="s">
        <v>1329</v>
      </c>
      <c r="S13" s="1084"/>
      <c r="T13" s="1084"/>
      <c r="U13" s="1084"/>
      <c r="V13" s="1084"/>
      <c r="W13" s="1084"/>
      <c r="X13" s="1084"/>
      <c r="Y13" s="1084"/>
      <c r="Z13" s="1084"/>
      <c r="AA13" s="1085"/>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670"/>
      <c r="S14" s="671"/>
      <c r="T14" s="671"/>
      <c r="U14" s="671"/>
      <c r="V14" s="671"/>
      <c r="W14" s="671"/>
      <c r="X14" s="671"/>
      <c r="Y14" s="671"/>
      <c r="Z14" s="671"/>
      <c r="AA14" s="67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670"/>
      <c r="S15" s="671"/>
      <c r="T15" s="671"/>
      <c r="U15" s="671"/>
      <c r="V15" s="671"/>
      <c r="W15" s="671"/>
      <c r="X15" s="671"/>
      <c r="Y15" s="671"/>
      <c r="Z15" s="671"/>
      <c r="AA15" s="67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670"/>
      <c r="S16" s="671"/>
      <c r="T16" s="671"/>
      <c r="U16" s="671"/>
      <c r="V16" s="671"/>
      <c r="W16" s="671"/>
      <c r="X16" s="671"/>
      <c r="Y16" s="671"/>
      <c r="Z16" s="671"/>
      <c r="AA16" s="67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670"/>
      <c r="S17" s="671"/>
      <c r="T17" s="671"/>
      <c r="U17" s="671"/>
      <c r="V17" s="671"/>
      <c r="W17" s="671"/>
      <c r="X17" s="671"/>
      <c r="Y17" s="671"/>
      <c r="Z17" s="671"/>
      <c r="AA17" s="67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670"/>
      <c r="S18" s="671"/>
      <c r="T18" s="671"/>
      <c r="U18" s="671"/>
      <c r="V18" s="671"/>
      <c r="W18" s="671"/>
      <c r="X18" s="671"/>
      <c r="Y18" s="671"/>
      <c r="Z18" s="671"/>
      <c r="AA18" s="67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673"/>
      <c r="S19" s="674"/>
      <c r="T19" s="674"/>
      <c r="U19" s="674"/>
      <c r="V19" s="674"/>
      <c r="W19" s="674"/>
      <c r="X19" s="674"/>
      <c r="Y19" s="674"/>
      <c r="Z19" s="674"/>
      <c r="AA19" s="67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1330</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INDICADORES!H33</f>
        <v>0</v>
      </c>
      <c r="G32" s="569">
        <f>INDICADORES!K33</f>
        <v>0</v>
      </c>
      <c r="H32" s="569">
        <f>INDICADORES!N33</f>
        <v>0</v>
      </c>
      <c r="I32" s="569">
        <f>INDICADORES!T33</f>
        <v>0</v>
      </c>
      <c r="J32" s="569">
        <f>INDICADORES!W33</f>
        <v>1</v>
      </c>
      <c r="K32" s="569">
        <f>INDICADORES!Z33</f>
        <v>0</v>
      </c>
      <c r="L32" s="569">
        <f>INDICADORES!AF33</f>
        <v>0</v>
      </c>
      <c r="M32" s="569">
        <f>INDICADORES!AI33</f>
        <v>1</v>
      </c>
      <c r="N32" s="569">
        <f>INDICADORES!AL33</f>
        <v>0</v>
      </c>
      <c r="O32" s="569">
        <f>INDICADORES!AR33</f>
        <v>1</v>
      </c>
      <c r="P32" s="569">
        <f>INDICADORES!AU33</f>
        <v>0</v>
      </c>
      <c r="Q32" s="569">
        <f>INDICADORES!AX33</f>
        <v>0</v>
      </c>
      <c r="R32" s="568">
        <f>SUM(F32:Q32)</f>
        <v>3</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INDICADORES!I33</f>
        <v>2923</v>
      </c>
      <c r="G33" s="569">
        <f>INDICADORES!L33</f>
        <v>2123</v>
      </c>
      <c r="H33" s="569">
        <f>INDICADORES!O33</f>
        <v>2684</v>
      </c>
      <c r="I33" s="569">
        <f>INDICADORES!U33</f>
        <v>2557</v>
      </c>
      <c r="J33" s="569">
        <f>INDICADORES!X33</f>
        <v>2758</v>
      </c>
      <c r="K33" s="569">
        <f>INDICADORES!AA33</f>
        <v>3084</v>
      </c>
      <c r="L33" s="569">
        <f>INDICADORES!AG33</f>
        <v>2936</v>
      </c>
      <c r="M33" s="569">
        <f>INDICADORES!AJ33</f>
        <v>2817</v>
      </c>
      <c r="N33" s="569">
        <f>INDICADORES!AM33</f>
        <v>2619</v>
      </c>
      <c r="O33" s="569">
        <f>INDICADORES!AS33</f>
        <v>2736</v>
      </c>
      <c r="P33" s="569">
        <f>INDICADORES!AV33</f>
        <v>2735</v>
      </c>
      <c r="Q33" s="569">
        <f>INDICADORES!AY33</f>
        <v>2785</v>
      </c>
      <c r="R33" s="568">
        <f>SUM(F33:Q33)</f>
        <v>32757</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68">
        <f>F32/F33*1000</f>
        <v>0</v>
      </c>
      <c r="G34" s="68">
        <f t="shared" ref="G34:R34" si="0">G32/G33*1000</f>
        <v>0</v>
      </c>
      <c r="H34" s="68">
        <f t="shared" si="0"/>
        <v>0</v>
      </c>
      <c r="I34" s="68">
        <f t="shared" si="0"/>
        <v>0</v>
      </c>
      <c r="J34" s="68">
        <f t="shared" si="0"/>
        <v>0.36258158085569253</v>
      </c>
      <c r="K34" s="68">
        <f t="shared" si="0"/>
        <v>0</v>
      </c>
      <c r="L34" s="68">
        <f t="shared" si="0"/>
        <v>0</v>
      </c>
      <c r="M34" s="68">
        <f t="shared" si="0"/>
        <v>0.35498757543485976</v>
      </c>
      <c r="N34" s="68">
        <f t="shared" si="0"/>
        <v>0</v>
      </c>
      <c r="O34" s="68">
        <f t="shared" si="0"/>
        <v>0.36549707602339176</v>
      </c>
      <c r="P34" s="68">
        <f t="shared" si="0"/>
        <v>0</v>
      </c>
      <c r="Q34" s="68">
        <f t="shared" si="0"/>
        <v>0</v>
      </c>
      <c r="R34" s="68">
        <f t="shared" si="0"/>
        <v>9.1583478340507368E-2</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59"/>
      <c r="F35" s="257">
        <v>0</v>
      </c>
      <c r="G35" s="257">
        <v>0</v>
      </c>
      <c r="H35" s="257">
        <v>0</v>
      </c>
      <c r="I35" s="257">
        <v>0</v>
      </c>
      <c r="J35" s="257">
        <v>0</v>
      </c>
      <c r="K35" s="257">
        <v>0</v>
      </c>
      <c r="L35" s="257">
        <v>0</v>
      </c>
      <c r="M35" s="257">
        <v>0</v>
      </c>
      <c r="N35" s="257">
        <v>0</v>
      </c>
      <c r="O35" s="257">
        <v>0</v>
      </c>
      <c r="P35" s="257">
        <v>0</v>
      </c>
      <c r="Q35" s="257">
        <v>0</v>
      </c>
      <c r="R35" s="258"/>
      <c r="U35" s="7"/>
      <c r="V35" s="7"/>
      <c r="W35" s="7"/>
      <c r="X35" s="7"/>
      <c r="Y35" s="7"/>
      <c r="Z35" s="7"/>
      <c r="AA35" s="8"/>
      <c r="AB35" s="5"/>
      <c r="AE35" s="18"/>
      <c r="AF35" s="18"/>
      <c r="AG35" s="18"/>
      <c r="AH35" s="18"/>
      <c r="AI35" s="18"/>
      <c r="AJ35" s="18"/>
      <c r="AK35" s="18"/>
      <c r="AL35" s="18"/>
    </row>
    <row r="36" spans="2:38" ht="17.25" customHeight="1" x14ac:dyDescent="0.2">
      <c r="B36" s="4"/>
      <c r="C36" s="6"/>
      <c r="D36" s="809" t="s">
        <v>254</v>
      </c>
      <c r="E36" s="810"/>
      <c r="F36" s="252">
        <v>0</v>
      </c>
      <c r="G36" s="252">
        <v>0</v>
      </c>
      <c r="H36" s="252">
        <v>0</v>
      </c>
      <c r="I36" s="252">
        <v>0</v>
      </c>
      <c r="J36" s="252">
        <v>0</v>
      </c>
      <c r="K36" s="252">
        <v>0</v>
      </c>
      <c r="L36" s="252">
        <v>0</v>
      </c>
      <c r="M36" s="252">
        <v>0</v>
      </c>
      <c r="N36" s="252">
        <v>0</v>
      </c>
      <c r="O36" s="252">
        <v>0</v>
      </c>
      <c r="P36" s="252">
        <v>0</v>
      </c>
      <c r="Q36" s="252">
        <v>0</v>
      </c>
      <c r="R36" s="256">
        <v>0</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524</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525</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520</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522</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t="s">
        <v>519</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29.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424</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OqQ2Yilzrw+fH9pQUSrYFfx7usSwSZXnLQClkPao1iWeUIOrKp5Y1T440kY7DndSDJS2zaQBE8uGbLgcQaYWog==" saltValue="Prhi/FZCDczxJ8n37/B1zQ==" spinCount="100000" sheet="1" objects="1" scenarios="1"/>
  <customSheetViews>
    <customSheetView guid="{9C949C4D-EB11-4549-99F8-6A6E19FEDD35}" showGridLines="0" topLeftCell="A31">
      <selection activeCell="G49" sqref="G49:N49"/>
      <pageMargins left="0.46" right="0.43" top="1.08" bottom="0.35" header="0.31496062992125984" footer="0.31496062992125984"/>
      <pageSetup paperSize="9" scale="80" orientation="portrait" r:id="rId1"/>
      <headerFooter alignWithMargins="0"/>
    </customSheetView>
    <customSheetView guid="{B4BD0B13-0F90-4B98-B77F-542E51A48189}" showGridLines="0" topLeftCell="A31">
      <selection activeCell="G49" sqref="G49:N49"/>
      <pageMargins left="0.46" right="0.43" top="1.08" bottom="0.35" header="0.31496062992125984" footer="0.31496062992125984"/>
      <pageSetup paperSize="9" scale="80" orientation="portrait" r:id="rId2"/>
      <headerFooter alignWithMargins="0"/>
    </customSheetView>
    <customSheetView guid="{1132D6BB-BD35-469F-BF41-A86B335BD97B}" showGridLines="0" topLeftCell="A31">
      <selection activeCell="G49" sqref="G49:N49"/>
      <pageMargins left="0.46" right="0.43" top="1.08" bottom="0.35" header="0.31496062992125984" footer="0.31496062992125984"/>
      <pageSetup paperSize="9" scale="80" orientation="portrait" r:id="rId3"/>
      <headerFooter alignWithMargins="0"/>
    </customSheetView>
    <customSheetView guid="{A5C6589E-C55F-4BEC-9ECE-919FCABF52F8}" showGridLines="0" topLeftCell="A31">
      <selection activeCell="G49" sqref="G49:N49"/>
      <pageMargins left="0.46" right="0.43" top="1.08" bottom="0.35" header="0.31496062992125984" footer="0.31496062992125984"/>
      <pageSetup paperSize="9" scale="80" orientation="portrait" r:id="rId4"/>
      <headerFooter alignWithMargins="0"/>
    </customSheetView>
    <customSheetView guid="{01A85145-F11B-4D07-813B-8A8758CDD710}" showGridLines="0" topLeftCell="A31">
      <selection activeCell="G49" sqref="G49:N49"/>
      <pageMargins left="0.46" right="0.43" top="1.08" bottom="0.35" header="0.31496062992125984" footer="0.31496062992125984"/>
      <pageSetup paperSize="9" scale="80" orientation="portrait" r:id="rId5"/>
      <headerFooter alignWithMargins="0"/>
    </customSheetView>
    <customSheetView guid="{4F27A6F2-707D-47B2-BF4A-F027B75A33FC}" showGridLines="0" topLeftCell="A31">
      <selection activeCell="G49" sqref="G49:N49"/>
      <pageMargins left="0.46" right="0.43" top="1.08" bottom="0.35" header="0.31496062992125984" footer="0.31496062992125984"/>
      <pageSetup paperSize="9" scale="80" orientation="portrait" r:id="rId6"/>
      <headerFooter alignWithMargins="0"/>
    </customSheetView>
    <customSheetView guid="{F4F98609-4C61-4A0E-851B-59BEC64AAB9F}" showGridLines="0" topLeftCell="A31">
      <selection activeCell="G49" sqref="G49:N49"/>
      <pageMargins left="0.46" right="0.43" top="1.08" bottom="0.35" header="0.31496062992125984" footer="0.31496062992125984"/>
      <pageSetup paperSize="9" scale="80" orientation="portrait" r:id="rId7"/>
      <headerFooter alignWithMargins="0"/>
    </customSheetView>
    <customSheetView guid="{8381FC96-6810-4EAA-ACD8-B607E0FD2281}" showGridLines="0" topLeftCell="A31">
      <selection activeCell="G49" sqref="G49:N49"/>
      <pageMargins left="0.46" right="0.43" top="1.08" bottom="0.35" header="0.31496062992125984" footer="0.31496062992125984"/>
      <pageSetup paperSize="9" scale="80" orientation="portrait" r:id="rId8"/>
      <headerFooter alignWithMargins="0"/>
    </customSheetView>
    <customSheetView guid="{7315456F-420E-439E-9602-F32EDF9D3E94}" showGridLines="0" topLeftCell="A31">
      <selection activeCell="G49" sqref="G49:N49"/>
      <pageMargins left="0.46" right="0.43" top="1.08" bottom="0.35" header="0.31496062992125984" footer="0.31496062992125984"/>
      <pageSetup paperSize="9" scale="80" orientation="portrait" r:id="rId9"/>
      <headerFooter alignWithMargins="0"/>
    </customSheetView>
    <customSheetView guid="{216CB5F9-6788-4A70-880A-08553118F167}" showGridLines="0" topLeftCell="A10">
      <selection activeCell="R21" sqref="R21:AA28"/>
      <pageMargins left="0.46" right="0.43" top="1.08" bottom="0.35" header="0.31496062992125984" footer="0.31496062992125984"/>
      <pageSetup paperSize="9" scale="80" orientation="portrait" r:id="rId10"/>
      <headerFooter alignWithMargins="0"/>
    </customSheetView>
    <customSheetView guid="{B0451CD7-59C4-4E11-B7C2-BC13CF4127A6}" showGridLines="0" topLeftCell="A10">
      <selection activeCell="R21" sqref="R21:AA28"/>
      <pageMargins left="0.46" right="0.43" top="1.08" bottom="0.35" header="0.31496062992125984" footer="0.31496062992125984"/>
      <pageSetup paperSize="9" scale="80" orientation="portrait" r:id="rId11"/>
      <headerFooter alignWithMargins="0"/>
    </customSheetView>
    <customSheetView guid="{7A5BCE0F-1F1B-4E52-9652-01329CBCC77F}" showGridLines="0" topLeftCell="A10">
      <selection activeCell="R21" sqref="R21:AA28"/>
      <pageMargins left="0.46" right="0.43" top="1.08" bottom="0.35" header="0.31496062992125984" footer="0.31496062992125984"/>
      <pageSetup paperSize="9" scale="80" orientation="portrait" r:id="rId12"/>
      <headerFooter alignWithMargins="0"/>
    </customSheetView>
    <customSheetView guid="{62DF5315-3D99-4C8E-BAEC-100B3280B10D}" showGridLines="0" topLeftCell="A10">
      <selection activeCell="R21" sqref="R21:AA28"/>
      <pageMargins left="0.46" right="0.43" top="1.08" bottom="0.35" header="0.31496062992125984" footer="0.31496062992125984"/>
      <pageSetup paperSize="9" scale="80" orientation="portrait" r:id="rId13"/>
      <headerFooter alignWithMargins="0"/>
    </customSheetView>
    <customSheetView guid="{CAC1BF5B-64DA-4E65-B9F3-F58AF1593EA5}" showGridLines="0" topLeftCell="A10">
      <selection activeCell="R21" sqref="R21:AA28"/>
      <pageMargins left="0.46" right="0.43" top="1.08" bottom="0.35" header="0.31496062992125984" footer="0.31496062992125984"/>
      <pageSetup paperSize="9" scale="80" orientation="portrait" r:id="rId14"/>
      <headerFooter alignWithMargins="0"/>
    </customSheetView>
    <customSheetView guid="{E4188361-4B87-4969-89CB-DD6AB944FA81}" showGridLines="0" topLeftCell="A10">
      <selection activeCell="R21" sqref="R21:AA28"/>
      <pageMargins left="0.46" right="0.43" top="1.08" bottom="0.35" header="0.31496062992125984" footer="0.31496062992125984"/>
      <pageSetup paperSize="9" scale="80" orientation="portrait" r:id="rId15"/>
      <headerFooter alignWithMargins="0"/>
    </customSheetView>
    <customSheetView guid="{0001DF65-3B0F-497C-ACF5-D49EC607FD88}" showGridLines="0" topLeftCell="A10">
      <selection activeCell="R21" sqref="R21:AA28"/>
      <pageMargins left="0.46" right="0.43" top="1.08" bottom="0.35" header="0.31496062992125984" footer="0.31496062992125984"/>
      <pageSetup paperSize="9" scale="80" orientation="portrait" r:id="rId16"/>
      <headerFooter alignWithMargins="0"/>
    </customSheetView>
    <customSheetView guid="{39DA2FDD-4E3D-481D-A336-9D29DBC11B08}" showGridLines="0" topLeftCell="A31">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howGridLines="0" topLeftCell="A31">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howGridLines="0" topLeftCell="A31">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howGridLines="0" topLeftCell="A31">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howGridLines="0" topLeftCell="A31">
      <selection activeCell="G49" sqref="G49:N49"/>
      <pageMargins left="0.46" right="0.43" top="1.08" bottom="0.35" header="0.31496062992125984" footer="0.31496062992125984"/>
      <pageSetup paperSize="9" scale="80" orientation="portrait" r:id="rId21"/>
      <headerFooter alignWithMargins="0"/>
    </customSheetView>
    <customSheetView guid="{71206789-1A95-4243-B1E4-204F0D4BB0C1}" showGridLines="0" topLeftCell="A31">
      <selection activeCell="G49" sqref="G49:N49"/>
      <pageMargins left="0.46" right="0.43" top="1.08" bottom="0.35" header="0.31496062992125984" footer="0.31496062992125984"/>
      <pageSetup paperSize="9" scale="80" orientation="portrait" r:id="rId22"/>
      <headerFooter alignWithMargins="0"/>
    </customSheetView>
    <customSheetView guid="{DAB8803B-91D8-4FA1-8E83-BA8E4F51ECEF}" showGridLines="0" topLeftCell="A31">
      <selection activeCell="G49" sqref="G49:N49"/>
      <pageMargins left="0.46" right="0.43" top="1.08" bottom="0.35" header="0.31496062992125984" footer="0.31496062992125984"/>
      <pageSetup paperSize="9" scale="80" orientation="portrait" r:id="rId23"/>
      <headerFooter alignWithMargins="0"/>
    </customSheetView>
    <customSheetView guid="{4B06A440-0745-43CE-8047-97DB98249CF6}" showGridLines="0" topLeftCell="A31">
      <selection activeCell="G49" sqref="G49:N49"/>
      <pageMargins left="0.46" right="0.43" top="1.08" bottom="0.35" header="0.31496062992125984" footer="0.31496062992125984"/>
      <pageSetup paperSize="9" scale="80" orientation="portrait" r:id="rId24"/>
      <headerFooter alignWithMargins="0"/>
    </customSheetView>
    <customSheetView guid="{201C1097-0C3C-4AFA-814C-99E885BB3BA9}" showGridLines="0" topLeftCell="A31">
      <selection activeCell="G49" sqref="G49:N49"/>
      <pageMargins left="0.46" right="0.43" top="1.08" bottom="0.35" header="0.31496062992125984" footer="0.31496062992125984"/>
      <pageSetup paperSize="9" scale="80" orientation="portrait" r:id="rId25"/>
      <headerFooter alignWithMargins="0"/>
    </customSheetView>
    <customSheetView guid="{44F0F931-FF8F-4146-9628-099A7B02EE59}" showGridLines="0" topLeftCell="A31">
      <selection activeCell="G49" sqref="G49:N49"/>
      <pageMargins left="0.46" right="0.43" top="1.08" bottom="0.35" header="0.31496062992125984" footer="0.31496062992125984"/>
      <pageSetup paperSize="9" scale="80" orientation="portrait" r:id="rId26"/>
      <headerFooter alignWithMargins="0"/>
    </customSheetView>
    <customSheetView guid="{DE4F901A-4159-44A8-9F61-37E29931259E}" showGridLines="0" topLeftCell="A31">
      <selection activeCell="G49" sqref="G49:N49"/>
      <pageMargins left="0.46" right="0.43" top="1.08" bottom="0.35" header="0.31496062992125984" footer="0.31496062992125984"/>
      <pageSetup paperSize="9" scale="80" orientation="portrait" r:id="rId27"/>
      <headerFooter alignWithMargins="0"/>
    </customSheetView>
    <customSheetView guid="{11E60353-53A2-40FD-8DD1-6654D3943E00}" showGridLines="0" topLeftCell="A31">
      <selection activeCell="G49" sqref="G49:N49"/>
      <pageMargins left="0.46" right="0.43" top="1.08" bottom="0.35" header="0.31496062992125984" footer="0.31496062992125984"/>
      <pageSetup paperSize="9" scale="80" orientation="portrait" r:id="rId28"/>
      <headerFooter alignWithMargins="0"/>
    </customSheetView>
    <customSheetView guid="{D405E5B0-829D-4CFF-BABC-C1974EED185D}" showGridLines="0" topLeftCell="A31">
      <selection activeCell="G49" sqref="G49:N49"/>
      <pageMargins left="0.46" right="0.43" top="1.08" bottom="0.35" header="0.31496062992125984" footer="0.31496062992125984"/>
      <pageSetup paperSize="9" scale="80" orientation="portrait" r:id="rId29"/>
      <headerFooter alignWithMargins="0"/>
    </customSheetView>
  </customSheetViews>
  <mergeCells count="87">
    <mergeCell ref="G3:P3"/>
    <mergeCell ref="G4:P4"/>
    <mergeCell ref="G5:P5"/>
    <mergeCell ref="C7:AA7"/>
    <mergeCell ref="C8:E8"/>
    <mergeCell ref="F8:P8"/>
    <mergeCell ref="Q8:R8"/>
    <mergeCell ref="S8:T8"/>
    <mergeCell ref="U8:V8"/>
    <mergeCell ref="W8:AA8"/>
    <mergeCell ref="R21:AA28"/>
    <mergeCell ref="AF8:AL8"/>
    <mergeCell ref="C9:E10"/>
    <mergeCell ref="F9:AA10"/>
    <mergeCell ref="AF9:AL9"/>
    <mergeCell ref="R12:AA12"/>
    <mergeCell ref="R20:AA20"/>
    <mergeCell ref="R13:AA19"/>
    <mergeCell ref="D32:E32"/>
    <mergeCell ref="D33:E33"/>
    <mergeCell ref="D36:E36"/>
    <mergeCell ref="C38:N38"/>
    <mergeCell ref="O38:AA38"/>
    <mergeCell ref="AE39:AK39"/>
    <mergeCell ref="C40:F40"/>
    <mergeCell ref="G40:N40"/>
    <mergeCell ref="O40:S40"/>
    <mergeCell ref="T40:AA40"/>
    <mergeCell ref="AE40:AK40"/>
    <mergeCell ref="C39:F39"/>
    <mergeCell ref="G39:N39"/>
    <mergeCell ref="O39:S39"/>
    <mergeCell ref="T39:AA39"/>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s>
  <pageMargins left="0.46" right="0.43" top="1.08" bottom="0.35" header="0.31496062992125984" footer="0.31496062992125984"/>
  <pageSetup paperSize="9" scale="80" orientation="portrait" r:id="rId30"/>
  <headerFooter alignWithMargins="0"/>
  <drawing r:id="rId3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L82"/>
  <sheetViews>
    <sheetView showGridLines="0" topLeftCell="A22" workbookViewId="0">
      <selection activeCell="Q18" sqref="Q18"/>
    </sheetView>
  </sheetViews>
  <sheetFormatPr baseColWidth="10" defaultColWidth="11.42578125" defaultRowHeight="12.75" x14ac:dyDescent="0.2"/>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527</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789" t="s">
        <v>517</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0" t="s">
        <v>1331</v>
      </c>
      <c r="S13" s="1081"/>
      <c r="T13" s="1081"/>
      <c r="U13" s="1081"/>
      <c r="V13" s="1081"/>
      <c r="W13" s="1081"/>
      <c r="X13" s="1081"/>
      <c r="Y13" s="1081"/>
      <c r="Z13" s="1081"/>
      <c r="AA13" s="1082"/>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803"/>
      <c r="S19" s="804"/>
      <c r="T19" s="804"/>
      <c r="U19" s="804"/>
      <c r="V19" s="804"/>
      <c r="W19" s="804"/>
      <c r="X19" s="804"/>
      <c r="Y19" s="804"/>
      <c r="Z19" s="804"/>
      <c r="AA19" s="80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1332</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INDICADORES!H34</f>
        <v>0</v>
      </c>
      <c r="G32" s="569">
        <f>INDICADORES!K34</f>
        <v>0</v>
      </c>
      <c r="H32" s="569">
        <f>INDICADORES!N34</f>
        <v>0</v>
      </c>
      <c r="I32" s="569">
        <f>INDICADORES!T34</f>
        <v>2</v>
      </c>
      <c r="J32" s="569">
        <f>INDICADORES!W34</f>
        <v>0</v>
      </c>
      <c r="K32" s="569">
        <f>INDICADORES!Z34</f>
        <v>0</v>
      </c>
      <c r="L32" s="569">
        <f>INDICADORES!AF34</f>
        <v>0</v>
      </c>
      <c r="M32" s="569">
        <f>INDICADORES!AI34</f>
        <v>0</v>
      </c>
      <c r="N32" s="569">
        <f>INDICADORES!AL34</f>
        <v>0</v>
      </c>
      <c r="O32" s="569">
        <f>INDICADORES!AR34</f>
        <v>0</v>
      </c>
      <c r="P32" s="569">
        <f>INDICADORES!AU34</f>
        <v>0</v>
      </c>
      <c r="Q32" s="569">
        <f>INDICADORES!AX34</f>
        <v>0</v>
      </c>
      <c r="R32" s="568">
        <f>SUM(F32:Q32)</f>
        <v>2</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INDICADORES!I34</f>
        <v>2447</v>
      </c>
      <c r="G33" s="569">
        <f>INDICADORES!L34</f>
        <v>2778</v>
      </c>
      <c r="H33" s="569">
        <f>INDICADORES!O34</f>
        <v>3419</v>
      </c>
      <c r="I33" s="569">
        <f>INDICADORES!U34</f>
        <v>1329</v>
      </c>
      <c r="J33" s="569">
        <f>INDICADORES!X34</f>
        <v>3329</v>
      </c>
      <c r="K33" s="569">
        <f>INDICADORES!AA34</f>
        <v>2945</v>
      </c>
      <c r="L33" s="569">
        <f>INDICADORES!AG34</f>
        <v>2781</v>
      </c>
      <c r="M33" s="569">
        <f>INDICADORES!AJ34</f>
        <v>3369</v>
      </c>
      <c r="N33" s="569">
        <f>INDICADORES!AM34</f>
        <v>3573</v>
      </c>
      <c r="O33" s="569">
        <f>INDICADORES!AS34</f>
        <v>6154</v>
      </c>
      <c r="P33" s="569">
        <f>INDICADORES!AV34</f>
        <v>6075</v>
      </c>
      <c r="Q33" s="569">
        <f>INDICADORES!AY34</f>
        <v>5436</v>
      </c>
      <c r="R33" s="568">
        <f>SUM(F33:Q33)</f>
        <v>43635</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68">
        <f>F32/F33*1000</f>
        <v>0</v>
      </c>
      <c r="G34" s="68">
        <f t="shared" ref="G34:R34" si="0">G32/G33*1000</f>
        <v>0</v>
      </c>
      <c r="H34" s="68">
        <f t="shared" si="0"/>
        <v>0</v>
      </c>
      <c r="I34" s="68">
        <f t="shared" si="0"/>
        <v>1.5048908954100828</v>
      </c>
      <c r="J34" s="68">
        <f t="shared" si="0"/>
        <v>0</v>
      </c>
      <c r="K34" s="68">
        <f t="shared" si="0"/>
        <v>0</v>
      </c>
      <c r="L34" s="68">
        <f t="shared" si="0"/>
        <v>0</v>
      </c>
      <c r="M34" s="68">
        <f t="shared" si="0"/>
        <v>0</v>
      </c>
      <c r="N34" s="68">
        <f t="shared" si="0"/>
        <v>0</v>
      </c>
      <c r="O34" s="68">
        <f t="shared" si="0"/>
        <v>0</v>
      </c>
      <c r="P34" s="68">
        <f t="shared" si="0"/>
        <v>0</v>
      </c>
      <c r="Q34" s="68">
        <f t="shared" si="0"/>
        <v>0</v>
      </c>
      <c r="R34" s="68">
        <f t="shared" si="0"/>
        <v>4.583476566976051E-2</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59"/>
      <c r="F35" s="259">
        <v>0</v>
      </c>
      <c r="G35" s="259">
        <v>0</v>
      </c>
      <c r="H35" s="259">
        <v>0</v>
      </c>
      <c r="I35" s="259">
        <v>0.12611930886618741</v>
      </c>
      <c r="J35" s="259">
        <v>0</v>
      </c>
      <c r="K35" s="259">
        <v>0</v>
      </c>
      <c r="L35" s="259">
        <v>0</v>
      </c>
      <c r="M35" s="259">
        <v>0</v>
      </c>
      <c r="N35" s="259" t="e">
        <v>#DIV/0!</v>
      </c>
      <c r="O35" s="259">
        <v>0</v>
      </c>
      <c r="P35" s="259">
        <v>0</v>
      </c>
      <c r="Q35" s="259">
        <v>0</v>
      </c>
      <c r="R35" s="258"/>
      <c r="U35" s="7"/>
      <c r="V35" s="7"/>
      <c r="W35" s="7"/>
      <c r="X35" s="7"/>
      <c r="Y35" s="7"/>
      <c r="Z35" s="7"/>
      <c r="AA35" s="8"/>
      <c r="AB35" s="5"/>
      <c r="AE35" s="18"/>
      <c r="AF35" s="18"/>
      <c r="AG35" s="18"/>
      <c r="AH35" s="18"/>
      <c r="AI35" s="18"/>
      <c r="AJ35" s="18"/>
      <c r="AK35" s="18"/>
      <c r="AL35" s="18"/>
    </row>
    <row r="36" spans="2:38" ht="17.25" customHeight="1" x14ac:dyDescent="0.2">
      <c r="B36" s="4"/>
      <c r="C36" s="6"/>
      <c r="D36" s="809" t="s">
        <v>254</v>
      </c>
      <c r="E36" s="810"/>
      <c r="F36" s="252">
        <v>0</v>
      </c>
      <c r="G36" s="252">
        <v>0</v>
      </c>
      <c r="H36" s="252">
        <v>0</v>
      </c>
      <c r="I36" s="252">
        <v>0</v>
      </c>
      <c r="J36" s="252">
        <v>0</v>
      </c>
      <c r="K36" s="252">
        <v>0</v>
      </c>
      <c r="L36" s="252">
        <v>0</v>
      </c>
      <c r="M36" s="252">
        <v>0</v>
      </c>
      <c r="N36" s="252">
        <v>0</v>
      </c>
      <c r="O36" s="252">
        <v>0</v>
      </c>
      <c r="P36" s="252">
        <v>0</v>
      </c>
      <c r="Q36" s="252">
        <v>0</v>
      </c>
      <c r="R36" s="255">
        <f>AVERAGE(F36:Q36)</f>
        <v>0</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477</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528</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520</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522</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t="s">
        <v>519</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29.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424</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tMjkEENsloU6L/010aek+YQTsV+8a2/oxcd2ZEdTL86fnPrfDMdemJojswPK1Ci2rIwuAnPueCDGzi4OxosLzA==" saltValue="ZH7QPrtVXSjX7yOX5Oupqg==" spinCount="100000" sheet="1" objects="1" scenarios="1"/>
  <customSheetViews>
    <customSheetView guid="{9C949C4D-EB11-4549-99F8-6A6E19FEDD35}" showGridLines="0" topLeftCell="A28">
      <selection activeCell="G49" sqref="G49:N49"/>
      <pageMargins left="0.46" right="0.43" top="1.08" bottom="0.35" header="0.31496062992125984" footer="0.31496062992125984"/>
      <pageSetup paperSize="9" scale="80" orientation="portrait" r:id="rId1"/>
      <headerFooter alignWithMargins="0"/>
    </customSheetView>
    <customSheetView guid="{B4BD0B13-0F90-4B98-B77F-542E51A48189}" showGridLines="0" topLeftCell="A28">
      <selection activeCell="G49" sqref="G49:N49"/>
      <pageMargins left="0.46" right="0.43" top="1.08" bottom="0.35" header="0.31496062992125984" footer="0.31496062992125984"/>
      <pageSetup paperSize="9" scale="80" orientation="portrait" r:id="rId2"/>
      <headerFooter alignWithMargins="0"/>
    </customSheetView>
    <customSheetView guid="{1132D6BB-BD35-469F-BF41-A86B335BD97B}" showGridLines="0" topLeftCell="A28">
      <selection activeCell="G49" sqref="G49:N49"/>
      <pageMargins left="0.46" right="0.43" top="1.08" bottom="0.35" header="0.31496062992125984" footer="0.31496062992125984"/>
      <pageSetup paperSize="9" scale="80" orientation="portrait" r:id="rId3"/>
      <headerFooter alignWithMargins="0"/>
    </customSheetView>
    <customSheetView guid="{A5C6589E-C55F-4BEC-9ECE-919FCABF52F8}" showGridLines="0" topLeftCell="A28">
      <selection activeCell="G49" sqref="G49:N49"/>
      <pageMargins left="0.46" right="0.43" top="1.08" bottom="0.35" header="0.31496062992125984" footer="0.31496062992125984"/>
      <pageSetup paperSize="9" scale="80" orientation="portrait" r:id="rId4"/>
      <headerFooter alignWithMargins="0"/>
    </customSheetView>
    <customSheetView guid="{01A85145-F11B-4D07-813B-8A8758CDD710}" showGridLines="0" topLeftCell="A28">
      <selection activeCell="G49" sqref="G49:N49"/>
      <pageMargins left="0.46" right="0.43" top="1.08" bottom="0.35" header="0.31496062992125984" footer="0.31496062992125984"/>
      <pageSetup paperSize="9" scale="80" orientation="portrait" r:id="rId5"/>
      <headerFooter alignWithMargins="0"/>
    </customSheetView>
    <customSheetView guid="{4F27A6F2-707D-47B2-BF4A-F027B75A33FC}" showGridLines="0" topLeftCell="A28">
      <selection activeCell="G49" sqref="G49:N49"/>
      <pageMargins left="0.46" right="0.43" top="1.08" bottom="0.35" header="0.31496062992125984" footer="0.31496062992125984"/>
      <pageSetup paperSize="9" scale="80" orientation="portrait" r:id="rId6"/>
      <headerFooter alignWithMargins="0"/>
    </customSheetView>
    <customSheetView guid="{F4F98609-4C61-4A0E-851B-59BEC64AAB9F}" showGridLines="0" topLeftCell="A28">
      <selection activeCell="G49" sqref="G49:N49"/>
      <pageMargins left="0.46" right="0.43" top="1.08" bottom="0.35" header="0.31496062992125984" footer="0.31496062992125984"/>
      <pageSetup paperSize="9" scale="80" orientation="portrait" r:id="rId7"/>
      <headerFooter alignWithMargins="0"/>
    </customSheetView>
    <customSheetView guid="{8381FC96-6810-4EAA-ACD8-B607E0FD2281}" showGridLines="0" topLeftCell="A28">
      <selection activeCell="G49" sqref="G49:N49"/>
      <pageMargins left="0.46" right="0.43" top="1.08" bottom="0.35" header="0.31496062992125984" footer="0.31496062992125984"/>
      <pageSetup paperSize="9" scale="80" orientation="portrait" r:id="rId8"/>
      <headerFooter alignWithMargins="0"/>
    </customSheetView>
    <customSheetView guid="{7315456F-420E-439E-9602-F32EDF9D3E94}" showGridLines="0" topLeftCell="A28">
      <selection activeCell="G49" sqref="G49:N49"/>
      <pageMargins left="0.46" right="0.43" top="1.08" bottom="0.35" header="0.31496062992125984" footer="0.31496062992125984"/>
      <pageSetup paperSize="9" scale="80" orientation="portrait" r:id="rId9"/>
      <headerFooter alignWithMargins="0"/>
    </customSheetView>
    <customSheetView guid="{216CB5F9-6788-4A70-880A-08553118F167}" showGridLines="0" topLeftCell="A7">
      <selection activeCell="R13" sqref="R13:AA19"/>
      <pageMargins left="0.46" right="0.43" top="1.08" bottom="0.35" header="0.31496062992125984" footer="0.31496062992125984"/>
      <pageSetup paperSize="9" scale="80" orientation="portrait" r:id="rId10"/>
      <headerFooter alignWithMargins="0"/>
    </customSheetView>
    <customSheetView guid="{B0451CD7-59C4-4E11-B7C2-BC13CF4127A6}" showGridLines="0" topLeftCell="A7">
      <selection activeCell="R13" sqref="R13:AA19"/>
      <pageMargins left="0.46" right="0.43" top="1.08" bottom="0.35" header="0.31496062992125984" footer="0.31496062992125984"/>
      <pageSetup paperSize="9" scale="80" orientation="portrait" r:id="rId11"/>
      <headerFooter alignWithMargins="0"/>
    </customSheetView>
    <customSheetView guid="{7A5BCE0F-1F1B-4E52-9652-01329CBCC77F}" showGridLines="0" topLeftCell="A7">
      <selection activeCell="R13" sqref="R13:AA19"/>
      <pageMargins left="0.46" right="0.43" top="1.08" bottom="0.35" header="0.31496062992125984" footer="0.31496062992125984"/>
      <pageSetup paperSize="9" scale="80" orientation="portrait" r:id="rId12"/>
      <headerFooter alignWithMargins="0"/>
    </customSheetView>
    <customSheetView guid="{62DF5315-3D99-4C8E-BAEC-100B3280B10D}" showGridLines="0" topLeftCell="A7">
      <selection activeCell="R13" sqref="R13:AA19"/>
      <pageMargins left="0.46" right="0.43" top="1.08" bottom="0.35" header="0.31496062992125984" footer="0.31496062992125984"/>
      <pageSetup paperSize="9" scale="80" orientation="portrait" r:id="rId13"/>
      <headerFooter alignWithMargins="0"/>
    </customSheetView>
    <customSheetView guid="{CAC1BF5B-64DA-4E65-B9F3-F58AF1593EA5}" showGridLines="0" topLeftCell="A7">
      <selection activeCell="R13" sqref="R13:AA19"/>
      <pageMargins left="0.46" right="0.43" top="1.08" bottom="0.35" header="0.31496062992125984" footer="0.31496062992125984"/>
      <pageSetup paperSize="9" scale="80" orientation="portrait" r:id="rId14"/>
      <headerFooter alignWithMargins="0"/>
    </customSheetView>
    <customSheetView guid="{E4188361-4B87-4969-89CB-DD6AB944FA81}" showGridLines="0" topLeftCell="A7">
      <selection activeCell="R13" sqref="R13:AA19"/>
      <pageMargins left="0.46" right="0.43" top="1.08" bottom="0.35" header="0.31496062992125984" footer="0.31496062992125984"/>
      <pageSetup paperSize="9" scale="80" orientation="portrait" r:id="rId15"/>
      <headerFooter alignWithMargins="0"/>
    </customSheetView>
    <customSheetView guid="{0001DF65-3B0F-497C-ACF5-D49EC607FD88}" showGridLines="0" topLeftCell="A7">
      <selection activeCell="R13" sqref="R13:AA19"/>
      <pageMargins left="0.46" right="0.43" top="1.08" bottom="0.35" header="0.31496062992125984" footer="0.31496062992125984"/>
      <pageSetup paperSize="9" scale="80" orientation="portrait" r:id="rId16"/>
      <headerFooter alignWithMargins="0"/>
    </customSheetView>
    <customSheetView guid="{39DA2FDD-4E3D-481D-A336-9D29DBC11B08}" showGridLines="0" topLeftCell="A28">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howGridLines="0" topLeftCell="A28">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howGridLines="0" topLeftCell="A28">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howGridLines="0" topLeftCell="A28">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howGridLines="0" topLeftCell="A28">
      <selection activeCell="G49" sqref="G49:N49"/>
      <pageMargins left="0.46" right="0.43" top="1.08" bottom="0.35" header="0.31496062992125984" footer="0.31496062992125984"/>
      <pageSetup paperSize="9" scale="80" orientation="portrait" r:id="rId21"/>
      <headerFooter alignWithMargins="0"/>
    </customSheetView>
    <customSheetView guid="{71206789-1A95-4243-B1E4-204F0D4BB0C1}" showGridLines="0" topLeftCell="A28">
      <selection activeCell="G49" sqref="G49:N49"/>
      <pageMargins left="0.46" right="0.43" top="1.08" bottom="0.35" header="0.31496062992125984" footer="0.31496062992125984"/>
      <pageSetup paperSize="9" scale="80" orientation="portrait" r:id="rId22"/>
      <headerFooter alignWithMargins="0"/>
    </customSheetView>
    <customSheetView guid="{DAB8803B-91D8-4FA1-8E83-BA8E4F51ECEF}" showGridLines="0" topLeftCell="A28">
      <selection activeCell="G49" sqref="G49:N49"/>
      <pageMargins left="0.46" right="0.43" top="1.08" bottom="0.35" header="0.31496062992125984" footer="0.31496062992125984"/>
      <pageSetup paperSize="9" scale="80" orientation="portrait" r:id="rId23"/>
      <headerFooter alignWithMargins="0"/>
    </customSheetView>
    <customSheetView guid="{4B06A440-0745-43CE-8047-97DB98249CF6}" showGridLines="0" topLeftCell="A28">
      <selection activeCell="G49" sqref="G49:N49"/>
      <pageMargins left="0.46" right="0.43" top="1.08" bottom="0.35" header="0.31496062992125984" footer="0.31496062992125984"/>
      <pageSetup paperSize="9" scale="80" orientation="portrait" r:id="rId24"/>
      <headerFooter alignWithMargins="0"/>
    </customSheetView>
    <customSheetView guid="{201C1097-0C3C-4AFA-814C-99E885BB3BA9}" showGridLines="0" topLeftCell="A28">
      <selection activeCell="G49" sqref="G49:N49"/>
      <pageMargins left="0.46" right="0.43" top="1.08" bottom="0.35" header="0.31496062992125984" footer="0.31496062992125984"/>
      <pageSetup paperSize="9" scale="80" orientation="portrait" r:id="rId25"/>
      <headerFooter alignWithMargins="0"/>
    </customSheetView>
    <customSheetView guid="{44F0F931-FF8F-4146-9628-099A7B02EE59}" showGridLines="0" topLeftCell="A28">
      <selection activeCell="G49" sqref="G49:N49"/>
      <pageMargins left="0.46" right="0.43" top="1.08" bottom="0.35" header="0.31496062992125984" footer="0.31496062992125984"/>
      <pageSetup paperSize="9" scale="80" orientation="portrait" r:id="rId26"/>
      <headerFooter alignWithMargins="0"/>
    </customSheetView>
    <customSheetView guid="{DE4F901A-4159-44A8-9F61-37E29931259E}" showGridLines="0" topLeftCell="A28">
      <selection activeCell="G49" sqref="G49:N49"/>
      <pageMargins left="0.46" right="0.43" top="1.08" bottom="0.35" header="0.31496062992125984" footer="0.31496062992125984"/>
      <pageSetup paperSize="9" scale="80" orientation="portrait" r:id="rId27"/>
      <headerFooter alignWithMargins="0"/>
    </customSheetView>
    <customSheetView guid="{11E60353-53A2-40FD-8DD1-6654D3943E00}" showGridLines="0" topLeftCell="A28">
      <selection activeCell="G49" sqref="G49:N49"/>
      <pageMargins left="0.46" right="0.43" top="1.08" bottom="0.35" header="0.31496062992125984" footer="0.31496062992125984"/>
      <pageSetup paperSize="9" scale="80" orientation="portrait" r:id="rId28"/>
      <headerFooter alignWithMargins="0"/>
    </customSheetView>
    <customSheetView guid="{D405E5B0-829D-4CFF-BABC-C1974EED185D}" showGridLines="0" topLeftCell="A28">
      <selection activeCell="G49" sqref="G49:N49"/>
      <pageMargins left="0.46" right="0.43" top="1.08" bottom="0.35" header="0.31496062992125984" footer="0.31496062992125984"/>
      <pageSetup paperSize="9" scale="80" orientation="portrait" r:id="rId29"/>
      <headerFooter alignWithMargins="0"/>
    </customSheetView>
  </customSheetViews>
  <mergeCells count="87">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 ref="V48:V49"/>
    <mergeCell ref="W48:Y49"/>
    <mergeCell ref="Z48:AA49"/>
    <mergeCell ref="AE48:AK48"/>
    <mergeCell ref="C49:F49"/>
    <mergeCell ref="G49:N49"/>
    <mergeCell ref="AE49:AK49"/>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AE42:AK42"/>
    <mergeCell ref="C43:F44"/>
    <mergeCell ref="G43:N44"/>
    <mergeCell ref="O43:S43"/>
    <mergeCell ref="T43:AA43"/>
    <mergeCell ref="AE43:AK43"/>
    <mergeCell ref="O44:S44"/>
    <mergeCell ref="T44:AA44"/>
    <mergeCell ref="C41:F41"/>
    <mergeCell ref="G41:N41"/>
    <mergeCell ref="O41:S41"/>
    <mergeCell ref="T41:AA41"/>
    <mergeCell ref="C42:F42"/>
    <mergeCell ref="G42:N42"/>
    <mergeCell ref="O42:S42"/>
    <mergeCell ref="T42:AA42"/>
    <mergeCell ref="AE39:AK39"/>
    <mergeCell ref="C40:F40"/>
    <mergeCell ref="G40:N40"/>
    <mergeCell ref="O40:S40"/>
    <mergeCell ref="T40:AA40"/>
    <mergeCell ref="AE40:AK40"/>
    <mergeCell ref="C39:F39"/>
    <mergeCell ref="G39:N39"/>
    <mergeCell ref="O39:S39"/>
    <mergeCell ref="T39:AA39"/>
    <mergeCell ref="D32:E32"/>
    <mergeCell ref="D33:E33"/>
    <mergeCell ref="D36:E36"/>
    <mergeCell ref="C38:N38"/>
    <mergeCell ref="O38:AA38"/>
    <mergeCell ref="R21:AA28"/>
    <mergeCell ref="AF8:AL8"/>
    <mergeCell ref="C9:E10"/>
    <mergeCell ref="F9:AA10"/>
    <mergeCell ref="AF9:AL9"/>
    <mergeCell ref="R12:AA12"/>
    <mergeCell ref="R20:AA20"/>
    <mergeCell ref="R13:AA19"/>
    <mergeCell ref="G3:P3"/>
    <mergeCell ref="G4:P4"/>
    <mergeCell ref="G5:P5"/>
    <mergeCell ref="C7:AA7"/>
    <mergeCell ref="C8:E8"/>
    <mergeCell ref="F8:P8"/>
    <mergeCell ref="Q8:R8"/>
    <mergeCell ref="S8:T8"/>
    <mergeCell ref="U8:V8"/>
    <mergeCell ref="W8:AA8"/>
  </mergeCells>
  <pageMargins left="0.46" right="0.43" top="1.08" bottom="0.35" header="0.31496062992125984" footer="0.31496062992125984"/>
  <pageSetup paperSize="9" scale="80" orientation="portrait" r:id="rId30"/>
  <headerFooter alignWithMargins="0"/>
  <drawing r:id="rId3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L82"/>
  <sheetViews>
    <sheetView showGridLines="0" topLeftCell="A22" workbookViewId="0">
      <selection activeCell="G49" sqref="G49:N49"/>
    </sheetView>
  </sheetViews>
  <sheetFormatPr baseColWidth="10" defaultColWidth="11.42578125" defaultRowHeight="12.75" x14ac:dyDescent="0.2"/>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529</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789" t="s">
        <v>517</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0" t="s">
        <v>984</v>
      </c>
      <c r="S13" s="1081"/>
      <c r="T13" s="1081"/>
      <c r="U13" s="1081"/>
      <c r="V13" s="1081"/>
      <c r="W13" s="1081"/>
      <c r="X13" s="1081"/>
      <c r="Y13" s="1081"/>
      <c r="Z13" s="1081"/>
      <c r="AA13" s="1082"/>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803"/>
      <c r="S19" s="804"/>
      <c r="T19" s="804"/>
      <c r="U19" s="804"/>
      <c r="V19" s="804"/>
      <c r="W19" s="804"/>
      <c r="X19" s="804"/>
      <c r="Y19" s="804"/>
      <c r="Z19" s="804"/>
      <c r="AA19" s="80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985</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INDICADORES!H35</f>
        <v>0</v>
      </c>
      <c r="G32" s="569">
        <f>INDICADORES!K35</f>
        <v>0</v>
      </c>
      <c r="H32" s="569">
        <f>INDICADORES!N35</f>
        <v>0</v>
      </c>
      <c r="I32" s="569">
        <f>INDICADORES!T35</f>
        <v>0</v>
      </c>
      <c r="J32" s="569">
        <f>INDICADORES!W35</f>
        <v>0</v>
      </c>
      <c r="K32" s="569">
        <f>INDICADORES!Z35</f>
        <v>0</v>
      </c>
      <c r="L32" s="569">
        <f>INDICADORES!AF35</f>
        <v>0</v>
      </c>
      <c r="M32" s="569">
        <f>INDICADORES!AI35</f>
        <v>0</v>
      </c>
      <c r="N32" s="569">
        <f>INDICADORES!AL35</f>
        <v>0</v>
      </c>
      <c r="O32" s="569">
        <f>INDICADORES!AR35</f>
        <v>0</v>
      </c>
      <c r="P32" s="569">
        <f>INDICADORES!AU35</f>
        <v>0</v>
      </c>
      <c r="Q32" s="569">
        <f>INDICADORES!AX35</f>
        <v>0</v>
      </c>
      <c r="R32" s="568">
        <f>SUM(F32:Q32)</f>
        <v>0</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INDICADORES!I35</f>
        <v>3837</v>
      </c>
      <c r="G33" s="569">
        <f>INDICADORES!L35</f>
        <v>3385</v>
      </c>
      <c r="H33" s="569">
        <f>INDICADORES!O35</f>
        <v>3920</v>
      </c>
      <c r="I33" s="569">
        <f>INDICADORES!U35</f>
        <v>4069</v>
      </c>
      <c r="J33" s="569">
        <f>INDICADORES!X35</f>
        <v>4371</v>
      </c>
      <c r="K33" s="569">
        <f>INDICADORES!AA35</f>
        <v>4322</v>
      </c>
      <c r="L33" s="569">
        <f>INDICADORES!AG35</f>
        <v>4400</v>
      </c>
      <c r="M33" s="569">
        <f>INDICADORES!AJ35</f>
        <v>4553</v>
      </c>
      <c r="N33" s="569">
        <f>INDICADORES!AM35</f>
        <v>4618</v>
      </c>
      <c r="O33" s="569">
        <f>INDICADORES!AS35</f>
        <v>4482</v>
      </c>
      <c r="P33" s="569">
        <f>INDICADORES!AV35</f>
        <v>4237</v>
      </c>
      <c r="Q33" s="569">
        <f>INDICADORES!AY35</f>
        <v>0</v>
      </c>
      <c r="R33" s="568">
        <f>SUM(F33:Q33)</f>
        <v>46194</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575">
        <f>F32/F33*1000</f>
        <v>0</v>
      </c>
      <c r="G34" s="575">
        <f t="shared" ref="G34:R34" si="0">G32/G33*1000</f>
        <v>0</v>
      </c>
      <c r="H34" s="575">
        <f t="shared" si="0"/>
        <v>0</v>
      </c>
      <c r="I34" s="575">
        <f t="shared" si="0"/>
        <v>0</v>
      </c>
      <c r="J34" s="575">
        <f t="shared" si="0"/>
        <v>0</v>
      </c>
      <c r="K34" s="575">
        <f t="shared" si="0"/>
        <v>0</v>
      </c>
      <c r="L34" s="575">
        <f t="shared" si="0"/>
        <v>0</v>
      </c>
      <c r="M34" s="575">
        <f t="shared" si="0"/>
        <v>0</v>
      </c>
      <c r="N34" s="575">
        <f t="shared" si="0"/>
        <v>0</v>
      </c>
      <c r="O34" s="575">
        <f t="shared" si="0"/>
        <v>0</v>
      </c>
      <c r="P34" s="575">
        <f t="shared" si="0"/>
        <v>0</v>
      </c>
      <c r="Q34" s="575" t="e">
        <f t="shared" si="0"/>
        <v>#DIV/0!</v>
      </c>
      <c r="R34" s="575">
        <f t="shared" si="0"/>
        <v>0</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47"/>
      <c r="F35" s="406">
        <v>0</v>
      </c>
      <c r="G35" s="406">
        <v>0</v>
      </c>
      <c r="H35" s="406">
        <v>0</v>
      </c>
      <c r="I35" s="406">
        <v>0</v>
      </c>
      <c r="J35" s="406">
        <v>0</v>
      </c>
      <c r="K35" s="406">
        <v>0</v>
      </c>
      <c r="L35" s="406">
        <v>0</v>
      </c>
      <c r="M35" s="406">
        <v>0</v>
      </c>
      <c r="N35" s="406">
        <v>0.4306632213608958</v>
      </c>
      <c r="O35" s="406">
        <v>0</v>
      </c>
      <c r="P35" s="406">
        <v>0</v>
      </c>
      <c r="Q35" s="406">
        <v>0</v>
      </c>
      <c r="R35" s="260"/>
      <c r="U35" s="7"/>
      <c r="V35" s="7"/>
      <c r="W35" s="7"/>
      <c r="X35" s="7"/>
      <c r="Y35" s="7"/>
      <c r="Z35" s="7"/>
      <c r="AA35" s="8"/>
      <c r="AB35" s="5"/>
      <c r="AE35" s="18"/>
      <c r="AF35" s="18"/>
      <c r="AG35" s="18"/>
      <c r="AH35" s="18"/>
      <c r="AI35" s="18"/>
      <c r="AJ35" s="18"/>
      <c r="AK35" s="18"/>
      <c r="AL35" s="18"/>
    </row>
    <row r="36" spans="2:38" ht="17.25" customHeight="1" thickBot="1" x14ac:dyDescent="0.25">
      <c r="B36" s="4"/>
      <c r="C36" s="6"/>
      <c r="D36" s="809" t="s">
        <v>254</v>
      </c>
      <c r="E36" s="1086"/>
      <c r="F36" s="260">
        <v>0</v>
      </c>
      <c r="G36" s="260">
        <v>0</v>
      </c>
      <c r="H36" s="260">
        <v>0</v>
      </c>
      <c r="I36" s="260">
        <v>0</v>
      </c>
      <c r="J36" s="260">
        <v>0</v>
      </c>
      <c r="K36" s="260">
        <v>0</v>
      </c>
      <c r="L36" s="260">
        <v>0</v>
      </c>
      <c r="M36" s="260">
        <v>0</v>
      </c>
      <c r="N36" s="260">
        <v>0</v>
      </c>
      <c r="O36" s="260">
        <v>0</v>
      </c>
      <c r="P36" s="260">
        <v>0</v>
      </c>
      <c r="Q36" s="260">
        <v>0</v>
      </c>
      <c r="R36" s="256">
        <v>100</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530</v>
      </c>
      <c r="H39" s="861"/>
      <c r="I39" s="861"/>
      <c r="J39" s="861"/>
      <c r="K39" s="861"/>
      <c r="L39" s="861"/>
      <c r="M39" s="861"/>
      <c r="N39" s="779"/>
      <c r="O39" s="822" t="s">
        <v>17</v>
      </c>
      <c r="P39" s="823"/>
      <c r="Q39" s="823"/>
      <c r="R39" s="823"/>
      <c r="S39" s="1087"/>
      <c r="T39" s="1088"/>
      <c r="U39" s="1089"/>
      <c r="V39" s="1089"/>
      <c r="W39" s="1089"/>
      <c r="X39" s="1089"/>
      <c r="Y39" s="1089"/>
      <c r="Z39" s="1089"/>
      <c r="AA39" s="1090"/>
      <c r="AB39" s="29"/>
      <c r="AD39" s="9"/>
      <c r="AE39" s="877"/>
      <c r="AF39" s="877"/>
      <c r="AG39" s="877"/>
      <c r="AH39" s="877"/>
      <c r="AI39" s="877"/>
      <c r="AJ39" s="877"/>
      <c r="AK39" s="877"/>
    </row>
    <row r="40" spans="2:38" ht="18" customHeight="1" x14ac:dyDescent="0.2">
      <c r="B40" s="4"/>
      <c r="C40" s="827" t="s">
        <v>18</v>
      </c>
      <c r="D40" s="828"/>
      <c r="E40" s="828"/>
      <c r="F40" s="828"/>
      <c r="G40" s="861" t="s">
        <v>531</v>
      </c>
      <c r="H40" s="861"/>
      <c r="I40" s="861"/>
      <c r="J40" s="861"/>
      <c r="K40" s="861"/>
      <c r="L40" s="861"/>
      <c r="M40" s="861"/>
      <c r="N40" s="779"/>
      <c r="O40" s="827" t="s">
        <v>19</v>
      </c>
      <c r="P40" s="828"/>
      <c r="Q40" s="828"/>
      <c r="R40" s="828"/>
      <c r="S40" s="776"/>
      <c r="T40" s="1091"/>
      <c r="U40" s="1092"/>
      <c r="V40" s="1092"/>
      <c r="W40" s="1092"/>
      <c r="X40" s="1092"/>
      <c r="Y40" s="1092"/>
      <c r="Z40" s="1092"/>
      <c r="AA40" s="1093"/>
      <c r="AB40" s="29"/>
      <c r="AD40" s="9"/>
      <c r="AE40" s="877"/>
      <c r="AF40" s="877"/>
      <c r="AG40" s="877"/>
      <c r="AH40" s="877"/>
      <c r="AI40" s="877"/>
      <c r="AJ40" s="877"/>
      <c r="AK40" s="877"/>
    </row>
    <row r="41" spans="2:38" ht="24" customHeight="1" x14ac:dyDescent="0.2">
      <c r="B41" s="4"/>
      <c r="C41" s="827" t="s">
        <v>20</v>
      </c>
      <c r="D41" s="828"/>
      <c r="E41" s="828"/>
      <c r="F41" s="828"/>
      <c r="G41" s="861" t="s">
        <v>520</v>
      </c>
      <c r="H41" s="861"/>
      <c r="I41" s="861"/>
      <c r="J41" s="861"/>
      <c r="K41" s="861"/>
      <c r="L41" s="861"/>
      <c r="M41" s="861"/>
      <c r="N41" s="779"/>
      <c r="O41" s="829" t="s">
        <v>88</v>
      </c>
      <c r="P41" s="830"/>
      <c r="Q41" s="830"/>
      <c r="R41" s="830"/>
      <c r="S41" s="1094"/>
      <c r="T41" s="1096"/>
      <c r="U41" s="869"/>
      <c r="V41" s="869"/>
      <c r="W41" s="869"/>
      <c r="X41" s="869"/>
      <c r="Y41" s="869"/>
      <c r="Z41" s="869"/>
      <c r="AA41" s="1097"/>
      <c r="AB41" s="29"/>
      <c r="AD41" s="9"/>
      <c r="AE41" s="19"/>
      <c r="AF41" s="19"/>
      <c r="AG41" s="19"/>
      <c r="AH41" s="19"/>
      <c r="AI41" s="19"/>
      <c r="AJ41" s="19"/>
      <c r="AK41" s="19"/>
    </row>
    <row r="42" spans="2:38" ht="18.75" customHeight="1" x14ac:dyDescent="0.2">
      <c r="B42" s="4"/>
      <c r="C42" s="827" t="s">
        <v>21</v>
      </c>
      <c r="D42" s="828"/>
      <c r="E42" s="828"/>
      <c r="F42" s="828"/>
      <c r="G42" s="861" t="s">
        <v>522</v>
      </c>
      <c r="H42" s="861"/>
      <c r="I42" s="861"/>
      <c r="J42" s="861"/>
      <c r="K42" s="861"/>
      <c r="L42" s="861"/>
      <c r="M42" s="861"/>
      <c r="N42" s="779"/>
      <c r="O42" s="829" t="s">
        <v>24</v>
      </c>
      <c r="P42" s="830"/>
      <c r="Q42" s="830"/>
      <c r="R42" s="830"/>
      <c r="S42" s="1094"/>
      <c r="T42" s="1096"/>
      <c r="U42" s="869"/>
      <c r="V42" s="869"/>
      <c r="W42" s="869"/>
      <c r="X42" s="869"/>
      <c r="Y42" s="869"/>
      <c r="Z42" s="869"/>
      <c r="AA42" s="1097"/>
      <c r="AB42" s="29"/>
      <c r="AD42" s="9"/>
      <c r="AE42" s="792"/>
      <c r="AF42" s="792"/>
      <c r="AG42" s="792"/>
      <c r="AH42" s="792"/>
      <c r="AI42" s="792"/>
      <c r="AJ42" s="792"/>
      <c r="AK42" s="792"/>
    </row>
    <row r="43" spans="2:38" ht="15.75" customHeight="1" x14ac:dyDescent="0.2">
      <c r="B43" s="4"/>
      <c r="C43" s="827" t="s">
        <v>23</v>
      </c>
      <c r="D43" s="828"/>
      <c r="E43" s="828"/>
      <c r="F43" s="828"/>
      <c r="G43" s="942" t="s">
        <v>519</v>
      </c>
      <c r="H43" s="942"/>
      <c r="I43" s="942"/>
      <c r="J43" s="942"/>
      <c r="K43" s="942"/>
      <c r="L43" s="942"/>
      <c r="M43" s="942"/>
      <c r="N43" s="874"/>
      <c r="O43" s="827" t="s">
        <v>26</v>
      </c>
      <c r="P43" s="828"/>
      <c r="Q43" s="828"/>
      <c r="R43" s="828"/>
      <c r="S43" s="776"/>
      <c r="T43" s="1091"/>
      <c r="U43" s="1092"/>
      <c r="V43" s="1092"/>
      <c r="W43" s="1092"/>
      <c r="X43" s="1092"/>
      <c r="Y43" s="1092"/>
      <c r="Z43" s="1092"/>
      <c r="AA43" s="1093"/>
      <c r="AB43" s="29"/>
      <c r="AD43" s="9"/>
      <c r="AE43" s="792"/>
      <c r="AF43" s="792"/>
      <c r="AG43" s="792"/>
      <c r="AH43" s="792"/>
      <c r="AI43" s="792"/>
      <c r="AJ43" s="792"/>
      <c r="AK43" s="792"/>
    </row>
    <row r="44" spans="2:38" ht="29.25" customHeight="1" thickBot="1" x14ac:dyDescent="0.25">
      <c r="B44" s="4"/>
      <c r="C44" s="833"/>
      <c r="D44" s="834"/>
      <c r="E44" s="834"/>
      <c r="F44" s="834"/>
      <c r="G44" s="943"/>
      <c r="H44" s="943"/>
      <c r="I44" s="943"/>
      <c r="J44" s="943"/>
      <c r="K44" s="943"/>
      <c r="L44" s="943"/>
      <c r="M44" s="943"/>
      <c r="N44" s="944"/>
      <c r="O44" s="833" t="s">
        <v>89</v>
      </c>
      <c r="P44" s="834"/>
      <c r="Q44" s="834"/>
      <c r="R44" s="834"/>
      <c r="S44" s="1095"/>
      <c r="T44" s="1098"/>
      <c r="U44" s="1099"/>
      <c r="V44" s="1099"/>
      <c r="W44" s="1099"/>
      <c r="X44" s="1099"/>
      <c r="Y44" s="1099"/>
      <c r="Z44" s="1099"/>
      <c r="AA44" s="1100"/>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424</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7ZImltyavba2s8wdo6Ltk3g2dmrcvvtjHSkKbDVQVnuhtQmGLcoKLmUOy3PJ68W/qz/1QbpAPRyLIH6Pe4qMcg==" saltValue="MdHb3OhQZ0L6ZWIF03+ndw==" spinCount="100000" sheet="1" objects="1" scenarios="1"/>
  <customSheetViews>
    <customSheetView guid="{9C949C4D-EB11-4549-99F8-6A6E19FEDD35}" showGridLines="0" topLeftCell="A28">
      <selection activeCell="G49" sqref="G49:N49"/>
      <pageMargins left="0.46" right="0.43" top="1.08" bottom="0.35" header="0.31496062992125984" footer="0.31496062992125984"/>
      <pageSetup paperSize="9" scale="80" orientation="portrait" r:id="rId1"/>
      <headerFooter alignWithMargins="0"/>
    </customSheetView>
    <customSheetView guid="{B4BD0B13-0F90-4B98-B77F-542E51A48189}" showGridLines="0" topLeftCell="A28">
      <selection activeCell="G49" sqref="G49:N49"/>
      <pageMargins left="0.46" right="0.43" top="1.08" bottom="0.35" header="0.31496062992125984" footer="0.31496062992125984"/>
      <pageSetup paperSize="9" scale="80" orientation="portrait" r:id="rId2"/>
      <headerFooter alignWithMargins="0"/>
    </customSheetView>
    <customSheetView guid="{1132D6BB-BD35-469F-BF41-A86B335BD97B}" showGridLines="0" topLeftCell="A28">
      <selection activeCell="G49" sqref="G49:N49"/>
      <pageMargins left="0.46" right="0.43" top="1.08" bottom="0.35" header="0.31496062992125984" footer="0.31496062992125984"/>
      <pageSetup paperSize="9" scale="80" orientation="portrait" r:id="rId3"/>
      <headerFooter alignWithMargins="0"/>
    </customSheetView>
    <customSheetView guid="{A5C6589E-C55F-4BEC-9ECE-919FCABF52F8}" showGridLines="0" topLeftCell="A28">
      <selection activeCell="G49" sqref="G49:N49"/>
      <pageMargins left="0.46" right="0.43" top="1.08" bottom="0.35" header="0.31496062992125984" footer="0.31496062992125984"/>
      <pageSetup paperSize="9" scale="80" orientation="portrait" r:id="rId4"/>
      <headerFooter alignWithMargins="0"/>
    </customSheetView>
    <customSheetView guid="{01A85145-F11B-4D07-813B-8A8758CDD710}" showGridLines="0" topLeftCell="A28">
      <selection activeCell="G49" sqref="G49:N49"/>
      <pageMargins left="0.46" right="0.43" top="1.08" bottom="0.35" header="0.31496062992125984" footer="0.31496062992125984"/>
      <pageSetup paperSize="9" scale="80" orientation="portrait" r:id="rId5"/>
      <headerFooter alignWithMargins="0"/>
    </customSheetView>
    <customSheetView guid="{4F27A6F2-707D-47B2-BF4A-F027B75A33FC}" showGridLines="0" topLeftCell="A28">
      <selection activeCell="G49" sqref="G49:N49"/>
      <pageMargins left="0.46" right="0.43" top="1.08" bottom="0.35" header="0.31496062992125984" footer="0.31496062992125984"/>
      <pageSetup paperSize="9" scale="80" orientation="portrait" r:id="rId6"/>
      <headerFooter alignWithMargins="0"/>
    </customSheetView>
    <customSheetView guid="{F4F98609-4C61-4A0E-851B-59BEC64AAB9F}" showGridLines="0" topLeftCell="A28">
      <selection activeCell="G49" sqref="G49:N49"/>
      <pageMargins left="0.46" right="0.43" top="1.08" bottom="0.35" header="0.31496062992125984" footer="0.31496062992125984"/>
      <pageSetup paperSize="9" scale="80" orientation="portrait" r:id="rId7"/>
      <headerFooter alignWithMargins="0"/>
    </customSheetView>
    <customSheetView guid="{8381FC96-6810-4EAA-ACD8-B607E0FD2281}" showGridLines="0" topLeftCell="A31">
      <selection activeCell="G49" sqref="G49:N49"/>
      <pageMargins left="0.46" right="0.43" top="1.08" bottom="0.35" header="0.31496062992125984" footer="0.31496062992125984"/>
      <pageSetup paperSize="9" scale="80" orientation="portrait" r:id="rId8"/>
      <headerFooter alignWithMargins="0"/>
    </customSheetView>
    <customSheetView guid="{7315456F-420E-439E-9602-F32EDF9D3E94}" showGridLines="0" topLeftCell="A31">
      <selection activeCell="G49" sqref="G49:N49"/>
      <pageMargins left="0.46" right="0.43" top="1.08" bottom="0.35" header="0.31496062992125984" footer="0.31496062992125984"/>
      <pageSetup paperSize="9" scale="80" orientation="portrait" r:id="rId9"/>
      <headerFooter alignWithMargins="0"/>
    </customSheetView>
    <customSheetView guid="{216CB5F9-6788-4A70-880A-08553118F167}" showGridLines="0" topLeftCell="A10">
      <selection activeCell="R21" sqref="R21:AA28"/>
      <pageMargins left="0.46" right="0.43" top="1.08" bottom="0.35" header="0.31496062992125984" footer="0.31496062992125984"/>
      <pageSetup paperSize="9" scale="80" orientation="portrait" r:id="rId10"/>
      <headerFooter alignWithMargins="0"/>
    </customSheetView>
    <customSheetView guid="{B0451CD7-59C4-4E11-B7C2-BC13CF4127A6}" showGridLines="0" topLeftCell="A10">
      <selection activeCell="R21" sqref="R21:AA28"/>
      <pageMargins left="0.46" right="0.43" top="1.08" bottom="0.35" header="0.31496062992125984" footer="0.31496062992125984"/>
      <pageSetup paperSize="9" scale="80" orientation="portrait" r:id="rId11"/>
      <headerFooter alignWithMargins="0"/>
    </customSheetView>
    <customSheetView guid="{7A5BCE0F-1F1B-4E52-9652-01329CBCC77F}" showGridLines="0" topLeftCell="A10">
      <selection activeCell="R21" sqref="R21:AA28"/>
      <pageMargins left="0.46" right="0.43" top="1.08" bottom="0.35" header="0.31496062992125984" footer="0.31496062992125984"/>
      <pageSetup paperSize="9" scale="80" orientation="portrait" r:id="rId12"/>
      <headerFooter alignWithMargins="0"/>
    </customSheetView>
    <customSheetView guid="{62DF5315-3D99-4C8E-BAEC-100B3280B10D}" showGridLines="0" topLeftCell="A10">
      <selection activeCell="R21" sqref="R21:AA28"/>
      <pageMargins left="0.46" right="0.43" top="1.08" bottom="0.35" header="0.31496062992125984" footer="0.31496062992125984"/>
      <pageSetup paperSize="9" scale="80" orientation="portrait" r:id="rId13"/>
      <headerFooter alignWithMargins="0"/>
    </customSheetView>
    <customSheetView guid="{CAC1BF5B-64DA-4E65-B9F3-F58AF1593EA5}" showGridLines="0" topLeftCell="A10">
      <selection activeCell="R21" sqref="R21:AA28"/>
      <pageMargins left="0.46" right="0.43" top="1.08" bottom="0.35" header="0.31496062992125984" footer="0.31496062992125984"/>
      <pageSetup paperSize="9" scale="80" orientation="portrait" r:id="rId14"/>
      <headerFooter alignWithMargins="0"/>
    </customSheetView>
    <customSheetView guid="{E4188361-4B87-4969-89CB-DD6AB944FA81}" showGridLines="0" topLeftCell="A10">
      <selection activeCell="R21" sqref="R21:AA28"/>
      <pageMargins left="0.46" right="0.43" top="1.08" bottom="0.35" header="0.31496062992125984" footer="0.31496062992125984"/>
      <pageSetup paperSize="9" scale="80" orientation="portrait" r:id="rId15"/>
      <headerFooter alignWithMargins="0"/>
    </customSheetView>
    <customSheetView guid="{0001DF65-3B0F-497C-ACF5-D49EC607FD88}" showGridLines="0" topLeftCell="A10">
      <selection activeCell="R21" sqref="R21:AA28"/>
      <pageMargins left="0.46" right="0.43" top="1.08" bottom="0.35" header="0.31496062992125984" footer="0.31496062992125984"/>
      <pageSetup paperSize="9" scale="80" orientation="portrait" r:id="rId16"/>
      <headerFooter alignWithMargins="0"/>
    </customSheetView>
    <customSheetView guid="{39DA2FDD-4E3D-481D-A336-9D29DBC11B08}" showGridLines="0" topLeftCell="A31">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howGridLines="0" topLeftCell="A31">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howGridLines="0" topLeftCell="A31">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howGridLines="0" topLeftCell="A31">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howGridLines="0" topLeftCell="A31">
      <selection activeCell="G49" sqref="G49:N49"/>
      <pageMargins left="0.46" right="0.43" top="1.08" bottom="0.35" header="0.31496062992125984" footer="0.31496062992125984"/>
      <pageSetup paperSize="9" scale="80" orientation="portrait" r:id="rId21"/>
      <headerFooter alignWithMargins="0"/>
    </customSheetView>
    <customSheetView guid="{71206789-1A95-4243-B1E4-204F0D4BB0C1}" showGridLines="0" topLeftCell="A31">
      <selection activeCell="G49" sqref="G49:N49"/>
      <pageMargins left="0.46" right="0.43" top="1.08" bottom="0.35" header="0.31496062992125984" footer="0.31496062992125984"/>
      <pageSetup paperSize="9" scale="80" orientation="portrait" r:id="rId22"/>
      <headerFooter alignWithMargins="0"/>
    </customSheetView>
    <customSheetView guid="{DAB8803B-91D8-4FA1-8E83-BA8E4F51ECEF}" showGridLines="0" topLeftCell="A28">
      <selection activeCell="G49" sqref="G49:N49"/>
      <pageMargins left="0.46" right="0.43" top="1.08" bottom="0.35" header="0.31496062992125984" footer="0.31496062992125984"/>
      <pageSetup paperSize="9" scale="80" orientation="portrait" r:id="rId23"/>
      <headerFooter alignWithMargins="0"/>
    </customSheetView>
    <customSheetView guid="{4B06A440-0745-43CE-8047-97DB98249CF6}" showGridLines="0" topLeftCell="A28">
      <selection activeCell="G49" sqref="G49:N49"/>
      <pageMargins left="0.46" right="0.43" top="1.08" bottom="0.35" header="0.31496062992125984" footer="0.31496062992125984"/>
      <pageSetup paperSize="9" scale="80" orientation="portrait" r:id="rId24"/>
      <headerFooter alignWithMargins="0"/>
    </customSheetView>
    <customSheetView guid="{201C1097-0C3C-4AFA-814C-99E885BB3BA9}" showGridLines="0" topLeftCell="A28">
      <selection activeCell="G49" sqref="G49:N49"/>
      <pageMargins left="0.46" right="0.43" top="1.08" bottom="0.35" header="0.31496062992125984" footer="0.31496062992125984"/>
      <pageSetup paperSize="9" scale="80" orientation="portrait" r:id="rId25"/>
      <headerFooter alignWithMargins="0"/>
    </customSheetView>
    <customSheetView guid="{44F0F931-FF8F-4146-9628-099A7B02EE59}" showGridLines="0" topLeftCell="A28">
      <selection activeCell="G49" sqref="G49:N49"/>
      <pageMargins left="0.46" right="0.43" top="1.08" bottom="0.35" header="0.31496062992125984" footer="0.31496062992125984"/>
      <pageSetup paperSize="9" scale="80" orientation="portrait" r:id="rId26"/>
      <headerFooter alignWithMargins="0"/>
    </customSheetView>
    <customSheetView guid="{DE4F901A-4159-44A8-9F61-37E29931259E}" showGridLines="0" topLeftCell="A28">
      <selection activeCell="G49" sqref="G49:N49"/>
      <pageMargins left="0.46" right="0.43" top="1.08" bottom="0.35" header="0.31496062992125984" footer="0.31496062992125984"/>
      <pageSetup paperSize="9" scale="80" orientation="portrait" r:id="rId27"/>
      <headerFooter alignWithMargins="0"/>
    </customSheetView>
    <customSheetView guid="{11E60353-53A2-40FD-8DD1-6654D3943E00}" showGridLines="0" topLeftCell="A28">
      <selection activeCell="G49" sqref="G49:N49"/>
      <pageMargins left="0.46" right="0.43" top="1.08" bottom="0.35" header="0.31496062992125984" footer="0.31496062992125984"/>
      <pageSetup paperSize="9" scale="80" orientation="portrait" r:id="rId28"/>
      <headerFooter alignWithMargins="0"/>
    </customSheetView>
    <customSheetView guid="{D405E5B0-829D-4CFF-BABC-C1974EED185D}" showGridLines="0" topLeftCell="A28">
      <selection activeCell="G49" sqref="G49:N49"/>
      <pageMargins left="0.46" right="0.43" top="1.08" bottom="0.35" header="0.31496062992125984" footer="0.31496062992125984"/>
      <pageSetup paperSize="9" scale="80" orientation="portrait" r:id="rId29"/>
      <headerFooter alignWithMargins="0"/>
    </customSheetView>
  </customSheetViews>
  <mergeCells count="87">
    <mergeCell ref="T41:AA41"/>
    <mergeCell ref="T42:AA42"/>
    <mergeCell ref="T43:AA43"/>
    <mergeCell ref="T44:AA44"/>
    <mergeCell ref="Z50:AA52"/>
    <mergeCell ref="AE53:AK53"/>
    <mergeCell ref="AF54:AL54"/>
    <mergeCell ref="V48:V49"/>
    <mergeCell ref="W48:Y49"/>
    <mergeCell ref="Z48:AA49"/>
    <mergeCell ref="AE48:AK48"/>
    <mergeCell ref="AE47:AK47"/>
    <mergeCell ref="C50:F50"/>
    <mergeCell ref="G50:N50"/>
    <mergeCell ref="S50:U52"/>
    <mergeCell ref="V50:V52"/>
    <mergeCell ref="W50:Y52"/>
    <mergeCell ref="C51:F51"/>
    <mergeCell ref="G51:N51"/>
    <mergeCell ref="AE51:AK51"/>
    <mergeCell ref="C52:F52"/>
    <mergeCell ref="G52:N52"/>
    <mergeCell ref="AE52:AK52"/>
    <mergeCell ref="C48:F48"/>
    <mergeCell ref="C49:F49"/>
    <mergeCell ref="AE49:AK49"/>
    <mergeCell ref="AE50:AK50"/>
    <mergeCell ref="G46:H46"/>
    <mergeCell ref="O46:R46"/>
    <mergeCell ref="S46:AA46"/>
    <mergeCell ref="G47:M47"/>
    <mergeCell ref="O47:R52"/>
    <mergeCell ref="S47:U47"/>
    <mergeCell ref="W47:Y47"/>
    <mergeCell ref="Z47:AA47"/>
    <mergeCell ref="G48:N48"/>
    <mergeCell ref="S48:U49"/>
    <mergeCell ref="G49:N49"/>
    <mergeCell ref="C45:N45"/>
    <mergeCell ref="O45:AA45"/>
    <mergeCell ref="AE45:AK45"/>
    <mergeCell ref="C46:F47"/>
    <mergeCell ref="C41:F41"/>
    <mergeCell ref="G41:N41"/>
    <mergeCell ref="O41:S41"/>
    <mergeCell ref="C42:F42"/>
    <mergeCell ref="G42:N42"/>
    <mergeCell ref="O42:S42"/>
    <mergeCell ref="AE42:AK42"/>
    <mergeCell ref="C43:F44"/>
    <mergeCell ref="G43:N44"/>
    <mergeCell ref="O43:S43"/>
    <mergeCell ref="AE43:AK43"/>
    <mergeCell ref="O44:S44"/>
    <mergeCell ref="AE39:AK39"/>
    <mergeCell ref="C40:F40"/>
    <mergeCell ref="G40:N40"/>
    <mergeCell ref="O40:S40"/>
    <mergeCell ref="AE40:AK40"/>
    <mergeCell ref="C39:F39"/>
    <mergeCell ref="G39:N39"/>
    <mergeCell ref="O39:S39"/>
    <mergeCell ref="T39:AA39"/>
    <mergeCell ref="T40:AA40"/>
    <mergeCell ref="D32:E32"/>
    <mergeCell ref="D33:E33"/>
    <mergeCell ref="D36:E36"/>
    <mergeCell ref="C38:N38"/>
    <mergeCell ref="O38:AA38"/>
    <mergeCell ref="R21:AA28"/>
    <mergeCell ref="AF8:AL8"/>
    <mergeCell ref="C9:E10"/>
    <mergeCell ref="F9:AA10"/>
    <mergeCell ref="AF9:AL9"/>
    <mergeCell ref="R12:AA12"/>
    <mergeCell ref="R20:AA20"/>
    <mergeCell ref="R13:AA19"/>
    <mergeCell ref="G3:P3"/>
    <mergeCell ref="G4:P4"/>
    <mergeCell ref="G5:P5"/>
    <mergeCell ref="C7:AA7"/>
    <mergeCell ref="C8:E8"/>
    <mergeCell ref="F8:P8"/>
    <mergeCell ref="Q8:R8"/>
    <mergeCell ref="S8:T8"/>
    <mergeCell ref="U8:V8"/>
    <mergeCell ref="W8:AA8"/>
  </mergeCells>
  <pageMargins left="0.46" right="0.43" top="1.08" bottom="0.35" header="0.31496062992125984" footer="0.31496062992125984"/>
  <pageSetup paperSize="9" scale="80" orientation="portrait" r:id="rId30"/>
  <headerFooter alignWithMargins="0"/>
  <drawing r:id="rId3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L82"/>
  <sheetViews>
    <sheetView showGridLines="0" topLeftCell="A25" workbookViewId="0">
      <selection activeCell="G49" sqref="G49:N49"/>
    </sheetView>
  </sheetViews>
  <sheetFormatPr baseColWidth="10" defaultColWidth="11.42578125" defaultRowHeight="12.75" x14ac:dyDescent="0.2"/>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534</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789" t="s">
        <v>517</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0" t="s">
        <v>986</v>
      </c>
      <c r="S13" s="1081"/>
      <c r="T13" s="1081"/>
      <c r="U13" s="1081"/>
      <c r="V13" s="1081"/>
      <c r="W13" s="1081"/>
      <c r="X13" s="1081"/>
      <c r="Y13" s="1081"/>
      <c r="Z13" s="1081"/>
      <c r="AA13" s="1082"/>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803"/>
      <c r="S19" s="804"/>
      <c r="T19" s="804"/>
      <c r="U19" s="804"/>
      <c r="V19" s="804"/>
      <c r="W19" s="804"/>
      <c r="X19" s="804"/>
      <c r="Y19" s="804"/>
      <c r="Z19" s="804"/>
      <c r="AA19" s="80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715</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INDICADORES!H36</f>
        <v>0</v>
      </c>
      <c r="G32" s="569">
        <f>INDICADORES!K36</f>
        <v>0</v>
      </c>
      <c r="H32" s="569">
        <f>INDICADORES!N36</f>
        <v>0</v>
      </c>
      <c r="I32" s="569">
        <f>INDICADORES!T36</f>
        <v>0</v>
      </c>
      <c r="J32" s="569">
        <f>INDICADORES!W36</f>
        <v>0</v>
      </c>
      <c r="K32" s="569">
        <f>INDICADORES!Z36</f>
        <v>0</v>
      </c>
      <c r="L32" s="569">
        <f>INDICADORES!AF36</f>
        <v>0</v>
      </c>
      <c r="M32" s="569">
        <f>INDICADORES!AI36</f>
        <v>0</v>
      </c>
      <c r="N32" s="569">
        <f>INDICADORES!AL36</f>
        <v>0</v>
      </c>
      <c r="O32" s="569">
        <f>INDICADORES!AR36</f>
        <v>0</v>
      </c>
      <c r="P32" s="569">
        <f>INDICADORES!AU36</f>
        <v>0</v>
      </c>
      <c r="Q32" s="569">
        <f>INDICADORES!AX36</f>
        <v>0</v>
      </c>
      <c r="R32" s="568">
        <f>SUM(F32:Q32)</f>
        <v>0</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INDICADORES!I36</f>
        <v>3051</v>
      </c>
      <c r="G33" s="569">
        <f>INDICADORES!L36</f>
        <v>2463</v>
      </c>
      <c r="H33" s="569">
        <f>INDICADORES!O36</f>
        <v>2748</v>
      </c>
      <c r="I33" s="569">
        <f>INDICADORES!U36</f>
        <v>1700</v>
      </c>
      <c r="J33" s="569">
        <f>INDICADORES!X36</f>
        <v>2011</v>
      </c>
      <c r="K33" s="569">
        <f>INDICADORES!AA36</f>
        <v>1815</v>
      </c>
      <c r="L33" s="569">
        <f>INDICADORES!AG36</f>
        <v>1855</v>
      </c>
      <c r="M33" s="569">
        <f>INDICADORES!AJ36</f>
        <v>2043</v>
      </c>
      <c r="N33" s="569">
        <f>INDICADORES!AM36</f>
        <v>2056</v>
      </c>
      <c r="O33" s="569">
        <f>INDICADORES!AS36</f>
        <v>2736</v>
      </c>
      <c r="P33" s="569">
        <f>INDICADORES!AV36</f>
        <v>0</v>
      </c>
      <c r="Q33" s="569">
        <f>INDICADORES!AY36</f>
        <v>2015</v>
      </c>
      <c r="R33" s="568">
        <f>SUM(F33:Q33)</f>
        <v>24493</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407">
        <f>F32/F33*1000</f>
        <v>0</v>
      </c>
      <c r="G34" s="407">
        <f t="shared" ref="G34:R34" si="0">G32/G33*1000</f>
        <v>0</v>
      </c>
      <c r="H34" s="407">
        <f t="shared" si="0"/>
        <v>0</v>
      </c>
      <c r="I34" s="407">
        <f t="shared" si="0"/>
        <v>0</v>
      </c>
      <c r="J34" s="407">
        <f t="shared" si="0"/>
        <v>0</v>
      </c>
      <c r="K34" s="407">
        <f t="shared" si="0"/>
        <v>0</v>
      </c>
      <c r="L34" s="407">
        <f t="shared" si="0"/>
        <v>0</v>
      </c>
      <c r="M34" s="407">
        <f t="shared" si="0"/>
        <v>0</v>
      </c>
      <c r="N34" s="407">
        <f t="shared" si="0"/>
        <v>0</v>
      </c>
      <c r="O34" s="407">
        <f t="shared" si="0"/>
        <v>0</v>
      </c>
      <c r="P34" s="407" t="e">
        <f t="shared" si="0"/>
        <v>#DIV/0!</v>
      </c>
      <c r="Q34" s="407">
        <f t="shared" si="0"/>
        <v>0</v>
      </c>
      <c r="R34" s="407">
        <f t="shared" si="0"/>
        <v>0</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47"/>
      <c r="F35" s="261">
        <v>0</v>
      </c>
      <c r="G35" s="261">
        <v>0</v>
      </c>
      <c r="H35" s="261">
        <v>0</v>
      </c>
      <c r="I35" s="261">
        <v>0</v>
      </c>
      <c r="J35" s="261">
        <v>0</v>
      </c>
      <c r="K35" s="261">
        <v>0</v>
      </c>
      <c r="L35" s="261">
        <v>0</v>
      </c>
      <c r="M35" s="261">
        <v>0</v>
      </c>
      <c r="N35" s="261">
        <v>0</v>
      </c>
      <c r="O35" s="261">
        <v>0</v>
      </c>
      <c r="P35" s="261">
        <v>0.3575259206292456</v>
      </c>
      <c r="Q35" s="261">
        <v>0</v>
      </c>
      <c r="R35" s="262"/>
      <c r="U35" s="7"/>
      <c r="V35" s="7"/>
      <c r="W35" s="7"/>
      <c r="X35" s="7"/>
      <c r="Y35" s="7"/>
      <c r="Z35" s="7"/>
      <c r="AA35" s="8"/>
      <c r="AB35" s="5"/>
      <c r="AE35" s="18"/>
      <c r="AF35" s="18"/>
      <c r="AG35" s="18"/>
      <c r="AH35" s="18"/>
      <c r="AI35" s="18"/>
      <c r="AJ35" s="18"/>
      <c r="AK35" s="18"/>
      <c r="AL35" s="18"/>
    </row>
    <row r="36" spans="2:38" ht="17.25" customHeight="1" thickBot="1" x14ac:dyDescent="0.25">
      <c r="B36" s="4"/>
      <c r="C36" s="6"/>
      <c r="D36" s="809" t="s">
        <v>254</v>
      </c>
      <c r="E36" s="1086"/>
      <c r="F36" s="260">
        <v>0</v>
      </c>
      <c r="G36" s="260">
        <v>0</v>
      </c>
      <c r="H36" s="260">
        <v>0</v>
      </c>
      <c r="I36" s="260">
        <v>0</v>
      </c>
      <c r="J36" s="260">
        <v>0</v>
      </c>
      <c r="K36" s="260">
        <v>0</v>
      </c>
      <c r="L36" s="260">
        <v>0</v>
      </c>
      <c r="M36" s="260">
        <v>0</v>
      </c>
      <c r="N36" s="260">
        <v>0</v>
      </c>
      <c r="O36" s="260">
        <v>0</v>
      </c>
      <c r="P36" s="260">
        <v>0</v>
      </c>
      <c r="Q36" s="260">
        <v>0</v>
      </c>
      <c r="R36" s="256">
        <v>100</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532</v>
      </c>
      <c r="H39" s="861"/>
      <c r="I39" s="861"/>
      <c r="J39" s="861"/>
      <c r="K39" s="861"/>
      <c r="L39" s="861"/>
      <c r="M39" s="861"/>
      <c r="N39" s="779"/>
      <c r="O39" s="822" t="s">
        <v>17</v>
      </c>
      <c r="P39" s="823"/>
      <c r="Q39" s="823"/>
      <c r="R39" s="823"/>
      <c r="S39" s="823"/>
      <c r="T39" s="1102"/>
      <c r="U39" s="1102"/>
      <c r="V39" s="1102"/>
      <c r="W39" s="1102"/>
      <c r="X39" s="1102"/>
      <c r="Y39" s="1102"/>
      <c r="Z39" s="1102"/>
      <c r="AA39" s="1103"/>
      <c r="AB39" s="29"/>
      <c r="AD39" s="9"/>
      <c r="AE39" s="877"/>
      <c r="AF39" s="877"/>
      <c r="AG39" s="877"/>
      <c r="AH39" s="877"/>
      <c r="AI39" s="877"/>
      <c r="AJ39" s="877"/>
      <c r="AK39" s="877"/>
    </row>
    <row r="40" spans="2:38" ht="18" customHeight="1" x14ac:dyDescent="0.2">
      <c r="B40" s="4"/>
      <c r="C40" s="827" t="s">
        <v>18</v>
      </c>
      <c r="D40" s="828"/>
      <c r="E40" s="828"/>
      <c r="F40" s="828"/>
      <c r="G40" s="861" t="s">
        <v>533</v>
      </c>
      <c r="H40" s="861"/>
      <c r="I40" s="861"/>
      <c r="J40" s="861"/>
      <c r="K40" s="861"/>
      <c r="L40" s="861"/>
      <c r="M40" s="861"/>
      <c r="N40" s="779"/>
      <c r="O40" s="827" t="s">
        <v>19</v>
      </c>
      <c r="P40" s="828"/>
      <c r="Q40" s="828"/>
      <c r="R40" s="828"/>
      <c r="S40" s="828"/>
      <c r="T40" s="861"/>
      <c r="U40" s="861"/>
      <c r="V40" s="861"/>
      <c r="W40" s="861"/>
      <c r="X40" s="861"/>
      <c r="Y40" s="861"/>
      <c r="Z40" s="861"/>
      <c r="AA40" s="1101"/>
      <c r="AB40" s="29"/>
      <c r="AD40" s="9"/>
      <c r="AE40" s="877"/>
      <c r="AF40" s="877"/>
      <c r="AG40" s="877"/>
      <c r="AH40" s="877"/>
      <c r="AI40" s="877"/>
      <c r="AJ40" s="877"/>
      <c r="AK40" s="877"/>
    </row>
    <row r="41" spans="2:38" ht="24" customHeight="1" x14ac:dyDescent="0.2">
      <c r="B41" s="4"/>
      <c r="C41" s="827" t="s">
        <v>20</v>
      </c>
      <c r="D41" s="828"/>
      <c r="E41" s="828"/>
      <c r="F41" s="828"/>
      <c r="G41" s="861" t="s">
        <v>520</v>
      </c>
      <c r="H41" s="861"/>
      <c r="I41" s="861"/>
      <c r="J41" s="861"/>
      <c r="K41" s="861"/>
      <c r="L41" s="861"/>
      <c r="M41" s="861"/>
      <c r="N41" s="779"/>
      <c r="O41" s="829" t="s">
        <v>88</v>
      </c>
      <c r="P41" s="830"/>
      <c r="Q41" s="830"/>
      <c r="R41" s="830"/>
      <c r="S41" s="830"/>
      <c r="T41" s="861" t="s">
        <v>22</v>
      </c>
      <c r="U41" s="861"/>
      <c r="V41" s="861"/>
      <c r="W41" s="861"/>
      <c r="X41" s="861"/>
      <c r="Y41" s="861"/>
      <c r="Z41" s="861"/>
      <c r="AA41" s="1101"/>
      <c r="AB41" s="29"/>
      <c r="AD41" s="9"/>
      <c r="AE41" s="19"/>
      <c r="AF41" s="19"/>
      <c r="AG41" s="19"/>
      <c r="AH41" s="19"/>
      <c r="AI41" s="19"/>
      <c r="AJ41" s="19"/>
      <c r="AK41" s="19"/>
    </row>
    <row r="42" spans="2:38" ht="18.75" customHeight="1" x14ac:dyDescent="0.2">
      <c r="B42" s="4"/>
      <c r="C42" s="827" t="s">
        <v>21</v>
      </c>
      <c r="D42" s="828"/>
      <c r="E42" s="828"/>
      <c r="F42" s="828"/>
      <c r="G42" s="861" t="s">
        <v>522</v>
      </c>
      <c r="H42" s="861"/>
      <c r="I42" s="861"/>
      <c r="J42" s="861"/>
      <c r="K42" s="861"/>
      <c r="L42" s="861"/>
      <c r="M42" s="861"/>
      <c r="N42" s="779"/>
      <c r="O42" s="829" t="s">
        <v>24</v>
      </c>
      <c r="P42" s="830"/>
      <c r="Q42" s="830"/>
      <c r="R42" s="830"/>
      <c r="S42" s="830"/>
      <c r="T42" s="861" t="s">
        <v>25</v>
      </c>
      <c r="U42" s="861"/>
      <c r="V42" s="861"/>
      <c r="W42" s="861"/>
      <c r="X42" s="861"/>
      <c r="Y42" s="861"/>
      <c r="Z42" s="861"/>
      <c r="AA42" s="1101"/>
      <c r="AB42" s="29"/>
      <c r="AD42" s="9"/>
      <c r="AE42" s="792"/>
      <c r="AF42" s="792"/>
      <c r="AG42" s="792"/>
      <c r="AH42" s="792"/>
      <c r="AI42" s="792"/>
      <c r="AJ42" s="792"/>
      <c r="AK42" s="792"/>
    </row>
    <row r="43" spans="2:38" ht="15.75" customHeight="1" x14ac:dyDescent="0.2">
      <c r="B43" s="4"/>
      <c r="C43" s="827" t="s">
        <v>23</v>
      </c>
      <c r="D43" s="828"/>
      <c r="E43" s="828"/>
      <c r="F43" s="828"/>
      <c r="G43" s="942" t="s">
        <v>519</v>
      </c>
      <c r="H43" s="942"/>
      <c r="I43" s="942"/>
      <c r="J43" s="942"/>
      <c r="K43" s="942"/>
      <c r="L43" s="942"/>
      <c r="M43" s="942"/>
      <c r="N43" s="874"/>
      <c r="O43" s="827" t="s">
        <v>26</v>
      </c>
      <c r="P43" s="828"/>
      <c r="Q43" s="828"/>
      <c r="R43" s="828"/>
      <c r="S43" s="828"/>
      <c r="T43" s="861"/>
      <c r="U43" s="861"/>
      <c r="V43" s="861"/>
      <c r="W43" s="861"/>
      <c r="X43" s="861"/>
      <c r="Y43" s="861"/>
      <c r="Z43" s="861"/>
      <c r="AA43" s="1101"/>
      <c r="AB43" s="29"/>
      <c r="AD43" s="9"/>
      <c r="AE43" s="792"/>
      <c r="AF43" s="792"/>
      <c r="AG43" s="792"/>
      <c r="AH43" s="792"/>
      <c r="AI43" s="792"/>
      <c r="AJ43" s="792"/>
      <c r="AK43" s="792"/>
    </row>
    <row r="44" spans="2:38" ht="29.25" customHeight="1" thickBot="1" x14ac:dyDescent="0.25">
      <c r="B44" s="4"/>
      <c r="C44" s="833"/>
      <c r="D44" s="834"/>
      <c r="E44" s="834"/>
      <c r="F44" s="834"/>
      <c r="G44" s="943"/>
      <c r="H44" s="943"/>
      <c r="I44" s="943"/>
      <c r="J44" s="943"/>
      <c r="K44" s="943"/>
      <c r="L44" s="943"/>
      <c r="M44" s="943"/>
      <c r="N44" s="944"/>
      <c r="O44" s="833" t="s">
        <v>89</v>
      </c>
      <c r="P44" s="834"/>
      <c r="Q44" s="834"/>
      <c r="R44" s="834"/>
      <c r="S44" s="834"/>
      <c r="T44" s="1104" t="s">
        <v>90</v>
      </c>
      <c r="U44" s="1104"/>
      <c r="V44" s="1104"/>
      <c r="W44" s="1104"/>
      <c r="X44" s="1104"/>
      <c r="Y44" s="1104"/>
      <c r="Z44" s="1104"/>
      <c r="AA44" s="1105"/>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424</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pHAM8M1nVzNIBt5LkoYoRLmcpa/Y3fysgPPNozr4uzbKUH1OCcxsdiomrJtrmy7M0aw55SRHFm+/k07nkDKRMA==" saltValue="KJxfCcUKw0KhpxTGDWgAMw==" spinCount="100000" sheet="1" objects="1" scenarios="1"/>
  <customSheetViews>
    <customSheetView guid="{9C949C4D-EB11-4549-99F8-6A6E19FEDD35}" showGridLines="0" topLeftCell="A28">
      <selection activeCell="G49" sqref="G49:N49"/>
      <pageMargins left="0.46" right="0.43" top="1.08" bottom="0.35" header="0.31496062992125984" footer="0.31496062992125984"/>
      <pageSetup paperSize="9" scale="80" orientation="portrait" r:id="rId1"/>
      <headerFooter alignWithMargins="0"/>
    </customSheetView>
    <customSheetView guid="{B4BD0B13-0F90-4B98-B77F-542E51A48189}" showGridLines="0" topLeftCell="A28">
      <selection activeCell="G49" sqref="G49:N49"/>
      <pageMargins left="0.46" right="0.43" top="1.08" bottom="0.35" header="0.31496062992125984" footer="0.31496062992125984"/>
      <pageSetup paperSize="9" scale="80" orientation="portrait" r:id="rId2"/>
      <headerFooter alignWithMargins="0"/>
    </customSheetView>
    <customSheetView guid="{1132D6BB-BD35-469F-BF41-A86B335BD97B}" showGridLines="0" topLeftCell="A28">
      <selection activeCell="G49" sqref="G49:N49"/>
      <pageMargins left="0.46" right="0.43" top="1.08" bottom="0.35" header="0.31496062992125984" footer="0.31496062992125984"/>
      <pageSetup paperSize="9" scale="80" orientation="portrait" r:id="rId3"/>
      <headerFooter alignWithMargins="0"/>
    </customSheetView>
    <customSheetView guid="{A5C6589E-C55F-4BEC-9ECE-919FCABF52F8}" showGridLines="0" topLeftCell="A28">
      <selection activeCell="G49" sqref="G49:N49"/>
      <pageMargins left="0.46" right="0.43" top="1.08" bottom="0.35" header="0.31496062992125984" footer="0.31496062992125984"/>
      <pageSetup paperSize="9" scale="80" orientation="portrait" r:id="rId4"/>
      <headerFooter alignWithMargins="0"/>
    </customSheetView>
    <customSheetView guid="{01A85145-F11B-4D07-813B-8A8758CDD710}" showGridLines="0" topLeftCell="A28">
      <selection activeCell="G49" sqref="G49:N49"/>
      <pageMargins left="0.46" right="0.43" top="1.08" bottom="0.35" header="0.31496062992125984" footer="0.31496062992125984"/>
      <pageSetup paperSize="9" scale="80" orientation="portrait" r:id="rId5"/>
      <headerFooter alignWithMargins="0"/>
    </customSheetView>
    <customSheetView guid="{4F27A6F2-707D-47B2-BF4A-F027B75A33FC}" showGridLines="0" topLeftCell="A28">
      <selection activeCell="G49" sqref="G49:N49"/>
      <pageMargins left="0.46" right="0.43" top="1.08" bottom="0.35" header="0.31496062992125984" footer="0.31496062992125984"/>
      <pageSetup paperSize="9" scale="80" orientation="portrait" r:id="rId6"/>
      <headerFooter alignWithMargins="0"/>
    </customSheetView>
    <customSheetView guid="{F4F98609-4C61-4A0E-851B-59BEC64AAB9F}" showGridLines="0" topLeftCell="A28">
      <selection activeCell="G49" sqref="G49:N49"/>
      <pageMargins left="0.46" right="0.43" top="1.08" bottom="0.35" header="0.31496062992125984" footer="0.31496062992125984"/>
      <pageSetup paperSize="9" scale="80" orientation="portrait" r:id="rId7"/>
      <headerFooter alignWithMargins="0"/>
    </customSheetView>
    <customSheetView guid="{8381FC96-6810-4EAA-ACD8-B607E0FD2281}" showGridLines="0" topLeftCell="A28">
      <selection activeCell="G49" sqref="G49:N49"/>
      <pageMargins left="0.46" right="0.43" top="1.08" bottom="0.35" header="0.31496062992125984" footer="0.31496062992125984"/>
      <pageSetup paperSize="9" scale="80" orientation="portrait" r:id="rId8"/>
      <headerFooter alignWithMargins="0"/>
    </customSheetView>
    <customSheetView guid="{7315456F-420E-439E-9602-F32EDF9D3E94}" showGridLines="0" topLeftCell="A28">
      <selection activeCell="G49" sqref="G49:N49"/>
      <pageMargins left="0.46" right="0.43" top="1.08" bottom="0.35" header="0.31496062992125984" footer="0.31496062992125984"/>
      <pageSetup paperSize="9" scale="80" orientation="portrait" r:id="rId9"/>
      <headerFooter alignWithMargins="0"/>
    </customSheetView>
    <customSheetView guid="{216CB5F9-6788-4A70-880A-08553118F167}" showGridLines="0">
      <pageMargins left="0.46" right="0.43" top="1.08" bottom="0.35" header="0.31496062992125984" footer="0.31496062992125984"/>
      <pageSetup paperSize="9" scale="80" orientation="portrait" r:id="rId10"/>
      <headerFooter alignWithMargins="0"/>
    </customSheetView>
    <customSheetView guid="{B0451CD7-59C4-4E11-B7C2-BC13CF4127A6}" showGridLines="0">
      <pageMargins left="0.46" right="0.43" top="1.08" bottom="0.35" header="0.31496062992125984" footer="0.31496062992125984"/>
      <pageSetup paperSize="9" scale="80" orientation="portrait" r:id="rId11"/>
      <headerFooter alignWithMargins="0"/>
    </customSheetView>
    <customSheetView guid="{7A5BCE0F-1F1B-4E52-9652-01329CBCC77F}" showGridLines="0">
      <pageMargins left="0.46" right="0.43" top="1.08" bottom="0.35" header="0.31496062992125984" footer="0.31496062992125984"/>
      <pageSetup paperSize="9" scale="80" orientation="portrait" r:id="rId12"/>
      <headerFooter alignWithMargins="0"/>
    </customSheetView>
    <customSheetView guid="{62DF5315-3D99-4C8E-BAEC-100B3280B10D}" showGridLines="0">
      <pageMargins left="0.46" right="0.43" top="1.08" bottom="0.35" header="0.31496062992125984" footer="0.31496062992125984"/>
      <pageSetup paperSize="9" scale="80" orientation="portrait" r:id="rId13"/>
      <headerFooter alignWithMargins="0"/>
    </customSheetView>
    <customSheetView guid="{CAC1BF5B-64DA-4E65-B9F3-F58AF1593EA5}" showGridLines="0">
      <pageMargins left="0.46" right="0.43" top="1.08" bottom="0.35" header="0.31496062992125984" footer="0.31496062992125984"/>
      <pageSetup paperSize="9" scale="80" orientation="portrait" r:id="rId14"/>
      <headerFooter alignWithMargins="0"/>
    </customSheetView>
    <customSheetView guid="{E4188361-4B87-4969-89CB-DD6AB944FA81}" showGridLines="0">
      <pageMargins left="0.46" right="0.43" top="1.08" bottom="0.35" header="0.31496062992125984" footer="0.31496062992125984"/>
      <pageSetup paperSize="9" scale="80" orientation="portrait" r:id="rId15"/>
      <headerFooter alignWithMargins="0"/>
    </customSheetView>
    <customSheetView guid="{0001DF65-3B0F-497C-ACF5-D49EC607FD88}" showGridLines="0" topLeftCell="A10">
      <selection activeCell="R21" sqref="R21:AA28"/>
      <pageMargins left="0.46" right="0.43" top="1.08" bottom="0.35" header="0.31496062992125984" footer="0.31496062992125984"/>
      <pageSetup paperSize="9" scale="80" orientation="portrait" r:id="rId16"/>
      <headerFooter alignWithMargins="0"/>
    </customSheetView>
    <customSheetView guid="{39DA2FDD-4E3D-481D-A336-9D29DBC11B08}" showGridLines="0" topLeftCell="A28">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howGridLines="0" topLeftCell="A28">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howGridLines="0" topLeftCell="A28">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howGridLines="0" topLeftCell="A28">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howGridLines="0" topLeftCell="A28">
      <selection activeCell="G49" sqref="G49:N49"/>
      <pageMargins left="0.46" right="0.43" top="1.08" bottom="0.35" header="0.31496062992125984" footer="0.31496062992125984"/>
      <pageSetup paperSize="9" scale="80" orientation="portrait" r:id="rId21"/>
      <headerFooter alignWithMargins="0"/>
    </customSheetView>
    <customSheetView guid="{71206789-1A95-4243-B1E4-204F0D4BB0C1}" showGridLines="0" topLeftCell="A28">
      <selection activeCell="G49" sqref="G49:N49"/>
      <pageMargins left="0.46" right="0.43" top="1.08" bottom="0.35" header="0.31496062992125984" footer="0.31496062992125984"/>
      <pageSetup paperSize="9" scale="80" orientation="portrait" r:id="rId22"/>
      <headerFooter alignWithMargins="0"/>
    </customSheetView>
    <customSheetView guid="{DAB8803B-91D8-4FA1-8E83-BA8E4F51ECEF}" showGridLines="0" topLeftCell="A28">
      <selection activeCell="G49" sqref="G49:N49"/>
      <pageMargins left="0.46" right="0.43" top="1.08" bottom="0.35" header="0.31496062992125984" footer="0.31496062992125984"/>
      <pageSetup paperSize="9" scale="80" orientation="portrait" r:id="rId23"/>
      <headerFooter alignWithMargins="0"/>
    </customSheetView>
    <customSheetView guid="{4B06A440-0745-43CE-8047-97DB98249CF6}" showGridLines="0" topLeftCell="A28">
      <selection activeCell="G49" sqref="G49:N49"/>
      <pageMargins left="0.46" right="0.43" top="1.08" bottom="0.35" header="0.31496062992125984" footer="0.31496062992125984"/>
      <pageSetup paperSize="9" scale="80" orientation="portrait" r:id="rId24"/>
      <headerFooter alignWithMargins="0"/>
    </customSheetView>
    <customSheetView guid="{201C1097-0C3C-4AFA-814C-99E885BB3BA9}" showGridLines="0" topLeftCell="A28">
      <selection activeCell="G49" sqref="G49:N49"/>
      <pageMargins left="0.46" right="0.43" top="1.08" bottom="0.35" header="0.31496062992125984" footer="0.31496062992125984"/>
      <pageSetup paperSize="9" scale="80" orientation="portrait" r:id="rId25"/>
      <headerFooter alignWithMargins="0"/>
    </customSheetView>
    <customSheetView guid="{44F0F931-FF8F-4146-9628-099A7B02EE59}" showGridLines="0" topLeftCell="A28">
      <selection activeCell="G49" sqref="G49:N49"/>
      <pageMargins left="0.46" right="0.43" top="1.08" bottom="0.35" header="0.31496062992125984" footer="0.31496062992125984"/>
      <pageSetup paperSize="9" scale="80" orientation="portrait" r:id="rId26"/>
      <headerFooter alignWithMargins="0"/>
    </customSheetView>
    <customSheetView guid="{DE4F901A-4159-44A8-9F61-37E29931259E}" showGridLines="0" topLeftCell="A28">
      <selection activeCell="G49" sqref="G49:N49"/>
      <pageMargins left="0.46" right="0.43" top="1.08" bottom="0.35" header="0.31496062992125984" footer="0.31496062992125984"/>
      <pageSetup paperSize="9" scale="80" orientation="portrait" r:id="rId27"/>
      <headerFooter alignWithMargins="0"/>
    </customSheetView>
    <customSheetView guid="{11E60353-53A2-40FD-8DD1-6654D3943E00}" showGridLines="0" topLeftCell="A28">
      <selection activeCell="G49" sqref="G49:N49"/>
      <pageMargins left="0.46" right="0.43" top="1.08" bottom="0.35" header="0.31496062992125984" footer="0.31496062992125984"/>
      <pageSetup paperSize="9" scale="80" orientation="portrait" r:id="rId28"/>
      <headerFooter alignWithMargins="0"/>
    </customSheetView>
    <customSheetView guid="{D405E5B0-829D-4CFF-BABC-C1974EED185D}" showGridLines="0" topLeftCell="A28">
      <selection activeCell="G49" sqref="G49:N49"/>
      <pageMargins left="0.46" right="0.43" top="1.08" bottom="0.35" header="0.31496062992125984" footer="0.31496062992125984"/>
      <pageSetup paperSize="9" scale="80" orientation="portrait" r:id="rId29"/>
      <headerFooter alignWithMargins="0"/>
    </customSheetView>
  </customSheetViews>
  <mergeCells count="87">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 ref="V48:V49"/>
    <mergeCell ref="W48:Y49"/>
    <mergeCell ref="Z48:AA49"/>
    <mergeCell ref="AE48:AK48"/>
    <mergeCell ref="C49:F49"/>
    <mergeCell ref="G49:N49"/>
    <mergeCell ref="AE49:AK49"/>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AE42:AK42"/>
    <mergeCell ref="C43:F44"/>
    <mergeCell ref="G43:N44"/>
    <mergeCell ref="O43:S43"/>
    <mergeCell ref="T43:AA43"/>
    <mergeCell ref="AE43:AK43"/>
    <mergeCell ref="O44:S44"/>
    <mergeCell ref="T44:AA44"/>
    <mergeCell ref="C41:F41"/>
    <mergeCell ref="G41:N41"/>
    <mergeCell ref="O41:S41"/>
    <mergeCell ref="T41:AA41"/>
    <mergeCell ref="C42:F42"/>
    <mergeCell ref="G42:N42"/>
    <mergeCell ref="O42:S42"/>
    <mergeCell ref="T42:AA42"/>
    <mergeCell ref="AE39:AK39"/>
    <mergeCell ref="C40:F40"/>
    <mergeCell ref="G40:N40"/>
    <mergeCell ref="O40:S40"/>
    <mergeCell ref="T40:AA40"/>
    <mergeCell ref="AE40:AK40"/>
    <mergeCell ref="C39:F39"/>
    <mergeCell ref="G39:N39"/>
    <mergeCell ref="O39:S39"/>
    <mergeCell ref="T39:AA39"/>
    <mergeCell ref="D32:E32"/>
    <mergeCell ref="D33:E33"/>
    <mergeCell ref="D36:E36"/>
    <mergeCell ref="C38:N38"/>
    <mergeCell ref="O38:AA38"/>
    <mergeCell ref="R21:AA28"/>
    <mergeCell ref="AF8:AL8"/>
    <mergeCell ref="C9:E10"/>
    <mergeCell ref="F9:AA10"/>
    <mergeCell ref="AF9:AL9"/>
    <mergeCell ref="R12:AA12"/>
    <mergeCell ref="R20:AA20"/>
    <mergeCell ref="R13:AA19"/>
    <mergeCell ref="G3:P3"/>
    <mergeCell ref="G4:P4"/>
    <mergeCell ref="G5:P5"/>
    <mergeCell ref="C7:AA7"/>
    <mergeCell ref="C8:E8"/>
    <mergeCell ref="F8:P8"/>
    <mergeCell ref="Q8:R8"/>
    <mergeCell ref="S8:T8"/>
    <mergeCell ref="U8:V8"/>
    <mergeCell ref="W8:AA8"/>
  </mergeCells>
  <pageMargins left="0.46" right="0.43" top="1.08" bottom="0.35" header="0.31496062992125984" footer="0.31496062992125984"/>
  <pageSetup paperSize="9" scale="80" orientation="portrait" r:id="rId30"/>
  <headerFooter alignWithMargins="0"/>
  <drawing r:id="rId3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L82"/>
  <sheetViews>
    <sheetView showGridLines="0" topLeftCell="A28" workbookViewId="0">
      <selection activeCell="G49" sqref="G49:N49"/>
    </sheetView>
  </sheetViews>
  <sheetFormatPr baseColWidth="10" defaultColWidth="11.42578125" defaultRowHeight="12.75" x14ac:dyDescent="0.2"/>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535</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789" t="s">
        <v>517</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0" t="s">
        <v>987</v>
      </c>
      <c r="S13" s="1081"/>
      <c r="T13" s="1081"/>
      <c r="U13" s="1081"/>
      <c r="V13" s="1081"/>
      <c r="W13" s="1081"/>
      <c r="X13" s="1081"/>
      <c r="Y13" s="1081"/>
      <c r="Z13" s="1081"/>
      <c r="AA13" s="1082"/>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803"/>
      <c r="S19" s="804"/>
      <c r="T19" s="804"/>
      <c r="U19" s="804"/>
      <c r="V19" s="804"/>
      <c r="W19" s="804"/>
      <c r="X19" s="804"/>
      <c r="Y19" s="804"/>
      <c r="Z19" s="804"/>
      <c r="AA19" s="80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988</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INDICADORES!H37</f>
        <v>0</v>
      </c>
      <c r="G32" s="569">
        <f>INDICADORES!K37</f>
        <v>0</v>
      </c>
      <c r="H32" s="569">
        <f>INDICADORES!N37</f>
        <v>0</v>
      </c>
      <c r="I32" s="569">
        <f>INDICADORES!T37</f>
        <v>0</v>
      </c>
      <c r="J32" s="569">
        <f>INDICADORES!W37</f>
        <v>1</v>
      </c>
      <c r="K32" s="569">
        <f>INDICADORES!Z37</f>
        <v>0</v>
      </c>
      <c r="L32" s="569">
        <f>INDICADORES!AF37</f>
        <v>0</v>
      </c>
      <c r="M32" s="569">
        <f>INDICADORES!AI37</f>
        <v>1</v>
      </c>
      <c r="N32" s="569">
        <f>INDICADORES!AL37</f>
        <v>0</v>
      </c>
      <c r="O32" s="569">
        <f>INDICADORES!AR37</f>
        <v>1</v>
      </c>
      <c r="P32" s="569">
        <f>INDICADORES!AU37</f>
        <v>0</v>
      </c>
      <c r="Q32" s="569">
        <f>INDICADORES!AX37</f>
        <v>0</v>
      </c>
      <c r="R32" s="568">
        <f>SUM(F32:Q32)</f>
        <v>3</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INDICADORES!I37</f>
        <v>1</v>
      </c>
      <c r="G33" s="569">
        <f>INDICADORES!L37</f>
        <v>0</v>
      </c>
      <c r="H33" s="569">
        <f>INDICADORES!O37</f>
        <v>1</v>
      </c>
      <c r="I33" s="569">
        <f>INDICADORES!U37</f>
        <v>2</v>
      </c>
      <c r="J33" s="569">
        <f>INDICADORES!X37</f>
        <v>2</v>
      </c>
      <c r="K33" s="569">
        <f>INDICADORES!AA37</f>
        <v>0</v>
      </c>
      <c r="L33" s="569">
        <f>INDICADORES!AG37</f>
        <v>2</v>
      </c>
      <c r="M33" s="569">
        <f>INDICADORES!AJ37</f>
        <v>1</v>
      </c>
      <c r="N33" s="569">
        <f>INDICADORES!AM37</f>
        <v>0</v>
      </c>
      <c r="O33" s="569">
        <f>INDICADORES!AS37</f>
        <v>1</v>
      </c>
      <c r="P33" s="569">
        <f>INDICADORES!AV37</f>
        <v>2</v>
      </c>
      <c r="Q33" s="569">
        <f>INDICADORES!AY37</f>
        <v>2</v>
      </c>
      <c r="R33" s="568">
        <f>SUM(F33:Q33)</f>
        <v>14</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570">
        <f>F32/F33*100</f>
        <v>0</v>
      </c>
      <c r="G34" s="570" t="e">
        <f t="shared" ref="G34:R34" si="0">G32/G33*100</f>
        <v>#DIV/0!</v>
      </c>
      <c r="H34" s="570">
        <f t="shared" si="0"/>
        <v>0</v>
      </c>
      <c r="I34" s="570">
        <f t="shared" si="0"/>
        <v>0</v>
      </c>
      <c r="J34" s="570">
        <f t="shared" si="0"/>
        <v>50</v>
      </c>
      <c r="K34" s="570" t="e">
        <f t="shared" si="0"/>
        <v>#DIV/0!</v>
      </c>
      <c r="L34" s="570">
        <f t="shared" si="0"/>
        <v>0</v>
      </c>
      <c r="M34" s="570">
        <f t="shared" si="0"/>
        <v>100</v>
      </c>
      <c r="N34" s="570" t="e">
        <f t="shared" si="0"/>
        <v>#DIV/0!</v>
      </c>
      <c r="O34" s="570">
        <f t="shared" si="0"/>
        <v>100</v>
      </c>
      <c r="P34" s="570">
        <f t="shared" si="0"/>
        <v>0</v>
      </c>
      <c r="Q34" s="570">
        <f t="shared" si="0"/>
        <v>0</v>
      </c>
      <c r="R34" s="570">
        <f t="shared" si="0"/>
        <v>21.428571428571427</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47"/>
      <c r="F35" s="260">
        <v>100</v>
      </c>
      <c r="G35" s="260">
        <v>100</v>
      </c>
      <c r="H35" s="260">
        <v>100</v>
      </c>
      <c r="I35" s="260">
        <v>66.666666666666657</v>
      </c>
      <c r="J35" s="260">
        <v>100</v>
      </c>
      <c r="K35" s="260">
        <v>50</v>
      </c>
      <c r="L35" s="260">
        <v>33.333333333333329</v>
      </c>
      <c r="M35" s="260">
        <v>0</v>
      </c>
      <c r="N35" s="260">
        <v>50</v>
      </c>
      <c r="O35" s="260" t="e">
        <v>#DIV/0!</v>
      </c>
      <c r="P35" s="260">
        <v>100</v>
      </c>
      <c r="Q35" s="260" t="e">
        <v>#DIV/0!</v>
      </c>
      <c r="R35" s="255"/>
      <c r="U35" s="7"/>
      <c r="V35" s="7"/>
      <c r="W35" s="7"/>
      <c r="X35" s="7"/>
      <c r="Y35" s="7"/>
      <c r="Z35" s="7"/>
      <c r="AA35" s="8"/>
      <c r="AB35" s="5"/>
      <c r="AE35" s="18"/>
      <c r="AF35" s="18"/>
      <c r="AG35" s="18"/>
      <c r="AH35" s="18"/>
      <c r="AI35" s="18"/>
      <c r="AJ35" s="18"/>
      <c r="AK35" s="18"/>
      <c r="AL35" s="18"/>
    </row>
    <row r="36" spans="2:38" ht="17.25" customHeight="1" thickBot="1" x14ac:dyDescent="0.25">
      <c r="B36" s="4"/>
      <c r="C36" s="6"/>
      <c r="D36" s="809" t="s">
        <v>254</v>
      </c>
      <c r="E36" s="1086"/>
      <c r="F36" s="260">
        <v>0</v>
      </c>
      <c r="G36" s="260">
        <v>0</v>
      </c>
      <c r="H36" s="260">
        <v>0</v>
      </c>
      <c r="I36" s="260">
        <v>0</v>
      </c>
      <c r="J36" s="260">
        <v>0</v>
      </c>
      <c r="K36" s="260">
        <v>0</v>
      </c>
      <c r="L36" s="260">
        <v>0</v>
      </c>
      <c r="M36" s="260">
        <v>0</v>
      </c>
      <c r="N36" s="260">
        <v>0</v>
      </c>
      <c r="O36" s="260">
        <v>0</v>
      </c>
      <c r="P36" s="260">
        <v>0</v>
      </c>
      <c r="Q36" s="260">
        <v>0</v>
      </c>
      <c r="R36" s="256">
        <v>0</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483</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484</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537</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370</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t="s">
        <v>371</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2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424</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r+aJ3w+49lAjVGFyfcRweTHniTZfLcGncrIgJ5ZFxadX04wlhy6kgCbUvDpNH4IKmCvmaO5mYvNGk6KJhy4twA==" saltValue="OMrcrkilYtlGxPK9K+re7g==" spinCount="100000" sheet="1" objects="1" scenarios="1"/>
  <customSheetViews>
    <customSheetView guid="{9C949C4D-EB11-4549-99F8-6A6E19FEDD35}" showGridLines="0" topLeftCell="A25">
      <selection activeCell="G49" sqref="G49:N49"/>
      <pageMargins left="0.46" right="0.43" top="1.08" bottom="0.35" header="0.31496062992125984" footer="0.31496062992125984"/>
      <pageSetup paperSize="9" scale="80" orientation="portrait" r:id="rId1"/>
      <headerFooter alignWithMargins="0"/>
    </customSheetView>
    <customSheetView guid="{B4BD0B13-0F90-4B98-B77F-542E51A48189}" showGridLines="0" topLeftCell="A25">
      <selection activeCell="G49" sqref="G49:N49"/>
      <pageMargins left="0.46" right="0.43" top="1.08" bottom="0.35" header="0.31496062992125984" footer="0.31496062992125984"/>
      <pageSetup paperSize="9" scale="80" orientation="portrait" r:id="rId2"/>
      <headerFooter alignWithMargins="0"/>
    </customSheetView>
    <customSheetView guid="{1132D6BB-BD35-469F-BF41-A86B335BD97B}" showGridLines="0" topLeftCell="A25">
      <selection activeCell="G49" sqref="G49:N49"/>
      <pageMargins left="0.46" right="0.43" top="1.08" bottom="0.35" header="0.31496062992125984" footer="0.31496062992125984"/>
      <pageSetup paperSize="9" scale="80" orientation="portrait" r:id="rId3"/>
      <headerFooter alignWithMargins="0"/>
    </customSheetView>
    <customSheetView guid="{A5C6589E-C55F-4BEC-9ECE-919FCABF52F8}" showGridLines="0" topLeftCell="A25">
      <selection activeCell="G49" sqref="G49:N49"/>
      <pageMargins left="0.46" right="0.43" top="1.08" bottom="0.35" header="0.31496062992125984" footer="0.31496062992125984"/>
      <pageSetup paperSize="9" scale="80" orientation="portrait" r:id="rId4"/>
      <headerFooter alignWithMargins="0"/>
    </customSheetView>
    <customSheetView guid="{01A85145-F11B-4D07-813B-8A8758CDD710}" showGridLines="0" topLeftCell="A25">
      <selection activeCell="G49" sqref="G49:N49"/>
      <pageMargins left="0.46" right="0.43" top="1.08" bottom="0.35" header="0.31496062992125984" footer="0.31496062992125984"/>
      <pageSetup paperSize="9" scale="80" orientation="portrait" r:id="rId5"/>
      <headerFooter alignWithMargins="0"/>
    </customSheetView>
    <customSheetView guid="{4F27A6F2-707D-47B2-BF4A-F027B75A33FC}" showGridLines="0" topLeftCell="A25">
      <selection activeCell="G49" sqref="G49:N49"/>
      <pageMargins left="0.46" right="0.43" top="1.08" bottom="0.35" header="0.31496062992125984" footer="0.31496062992125984"/>
      <pageSetup paperSize="9" scale="80" orientation="portrait" r:id="rId6"/>
      <headerFooter alignWithMargins="0"/>
    </customSheetView>
    <customSheetView guid="{F4F98609-4C61-4A0E-851B-59BEC64AAB9F}" showGridLines="0" topLeftCell="A25">
      <selection activeCell="G49" sqref="G49:N49"/>
      <pageMargins left="0.46" right="0.43" top="1.08" bottom="0.35" header="0.31496062992125984" footer="0.31496062992125984"/>
      <pageSetup paperSize="9" scale="80" orientation="portrait" r:id="rId7"/>
      <headerFooter alignWithMargins="0"/>
    </customSheetView>
    <customSheetView guid="{8381FC96-6810-4EAA-ACD8-B607E0FD2281}" showGridLines="0" topLeftCell="A28">
      <selection activeCell="G49" sqref="G49:N49"/>
      <pageMargins left="0.46" right="0.43" top="1.08" bottom="0.35" header="0.31496062992125984" footer="0.31496062992125984"/>
      <pageSetup paperSize="9" scale="80" orientation="portrait" r:id="rId8"/>
      <headerFooter alignWithMargins="0"/>
    </customSheetView>
    <customSheetView guid="{7315456F-420E-439E-9602-F32EDF9D3E94}" showGridLines="0" topLeftCell="A28">
      <selection activeCell="G49" sqref="G49:N49"/>
      <pageMargins left="0.46" right="0.43" top="1.08" bottom="0.35" header="0.31496062992125984" footer="0.31496062992125984"/>
      <pageSetup paperSize="9" scale="80" orientation="portrait" r:id="rId9"/>
      <headerFooter alignWithMargins="0"/>
    </customSheetView>
    <customSheetView guid="{216CB5F9-6788-4A70-880A-08553118F167}" showGridLines="0" topLeftCell="A10">
      <selection activeCell="R21" sqref="R21:AA28"/>
      <pageMargins left="0.46" right="0.43" top="1.08" bottom="0.35" header="0.31496062992125984" footer="0.31496062992125984"/>
      <pageSetup paperSize="9" scale="80" orientation="portrait" r:id="rId10"/>
      <headerFooter alignWithMargins="0"/>
    </customSheetView>
    <customSheetView guid="{B0451CD7-59C4-4E11-B7C2-BC13CF4127A6}" showGridLines="0" topLeftCell="A10">
      <selection activeCell="R21" sqref="R21:AA28"/>
      <pageMargins left="0.46" right="0.43" top="1.08" bottom="0.35" header="0.31496062992125984" footer="0.31496062992125984"/>
      <pageSetup paperSize="9" scale="80" orientation="portrait" r:id="rId11"/>
      <headerFooter alignWithMargins="0"/>
    </customSheetView>
    <customSheetView guid="{7A5BCE0F-1F1B-4E52-9652-01329CBCC77F}" showGridLines="0" topLeftCell="A10">
      <selection activeCell="R21" sqref="R21:AA28"/>
      <pageMargins left="0.46" right="0.43" top="1.08" bottom="0.35" header="0.31496062992125984" footer="0.31496062992125984"/>
      <pageSetup paperSize="9" scale="80" orientation="portrait" r:id="rId12"/>
      <headerFooter alignWithMargins="0"/>
    </customSheetView>
    <customSheetView guid="{62DF5315-3D99-4C8E-BAEC-100B3280B10D}" showGridLines="0" topLeftCell="A10">
      <selection activeCell="R21" sqref="R21:AA28"/>
      <pageMargins left="0.46" right="0.43" top="1.08" bottom="0.35" header="0.31496062992125984" footer="0.31496062992125984"/>
      <pageSetup paperSize="9" scale="80" orientation="portrait" r:id="rId13"/>
      <headerFooter alignWithMargins="0"/>
    </customSheetView>
    <customSheetView guid="{CAC1BF5B-64DA-4E65-B9F3-F58AF1593EA5}" showGridLines="0" topLeftCell="A10">
      <selection activeCell="R21" sqref="R21:AA28"/>
      <pageMargins left="0.46" right="0.43" top="1.08" bottom="0.35" header="0.31496062992125984" footer="0.31496062992125984"/>
      <pageSetup paperSize="9" scale="80" orientation="portrait" r:id="rId14"/>
      <headerFooter alignWithMargins="0"/>
    </customSheetView>
    <customSheetView guid="{E4188361-4B87-4969-89CB-DD6AB944FA81}" showGridLines="0" topLeftCell="A10">
      <selection activeCell="R21" sqref="R21:AA28"/>
      <pageMargins left="0.46" right="0.43" top="1.08" bottom="0.35" header="0.31496062992125984" footer="0.31496062992125984"/>
      <pageSetup paperSize="9" scale="80" orientation="portrait" r:id="rId15"/>
      <headerFooter alignWithMargins="0"/>
    </customSheetView>
    <customSheetView guid="{0001DF65-3B0F-497C-ACF5-D49EC607FD88}" showGridLines="0" topLeftCell="A10">
      <selection activeCell="R21" sqref="R21:AA28"/>
      <pageMargins left="0.46" right="0.43" top="1.08" bottom="0.35" header="0.31496062992125984" footer="0.31496062992125984"/>
      <pageSetup paperSize="9" scale="80" orientation="portrait" r:id="rId16"/>
      <headerFooter alignWithMargins="0"/>
    </customSheetView>
    <customSheetView guid="{39DA2FDD-4E3D-481D-A336-9D29DBC11B08}" showGridLines="0" topLeftCell="A28">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howGridLines="0" topLeftCell="A28">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howGridLines="0" topLeftCell="A28">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howGridLines="0" topLeftCell="A28">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howGridLines="0" topLeftCell="A28">
      <selection activeCell="G49" sqref="G49:N49"/>
      <pageMargins left="0.46" right="0.43" top="1.08" bottom="0.35" header="0.31496062992125984" footer="0.31496062992125984"/>
      <pageSetup paperSize="9" scale="80" orientation="portrait" r:id="rId21"/>
      <headerFooter alignWithMargins="0"/>
    </customSheetView>
    <customSheetView guid="{71206789-1A95-4243-B1E4-204F0D4BB0C1}" showGridLines="0" topLeftCell="A28">
      <selection activeCell="G49" sqref="G49:N49"/>
      <pageMargins left="0.46" right="0.43" top="1.08" bottom="0.35" header="0.31496062992125984" footer="0.31496062992125984"/>
      <pageSetup paperSize="9" scale="80" orientation="portrait" r:id="rId22"/>
      <headerFooter alignWithMargins="0"/>
    </customSheetView>
    <customSheetView guid="{DAB8803B-91D8-4FA1-8E83-BA8E4F51ECEF}" showGridLines="0" topLeftCell="A25">
      <selection activeCell="G49" sqref="G49:N49"/>
      <pageMargins left="0.46" right="0.43" top="1.08" bottom="0.35" header="0.31496062992125984" footer="0.31496062992125984"/>
      <pageSetup paperSize="9" scale="80" orientation="portrait" r:id="rId23"/>
      <headerFooter alignWithMargins="0"/>
    </customSheetView>
    <customSheetView guid="{4B06A440-0745-43CE-8047-97DB98249CF6}" showGridLines="0" topLeftCell="A25">
      <selection activeCell="G49" sqref="G49:N49"/>
      <pageMargins left="0.46" right="0.43" top="1.08" bottom="0.35" header="0.31496062992125984" footer="0.31496062992125984"/>
      <pageSetup paperSize="9" scale="80" orientation="portrait" r:id="rId24"/>
      <headerFooter alignWithMargins="0"/>
    </customSheetView>
    <customSheetView guid="{201C1097-0C3C-4AFA-814C-99E885BB3BA9}" showGridLines="0" topLeftCell="A25">
      <selection activeCell="G49" sqref="G49:N49"/>
      <pageMargins left="0.46" right="0.43" top="1.08" bottom="0.35" header="0.31496062992125984" footer="0.31496062992125984"/>
      <pageSetup paperSize="9" scale="80" orientation="portrait" r:id="rId25"/>
      <headerFooter alignWithMargins="0"/>
    </customSheetView>
    <customSheetView guid="{44F0F931-FF8F-4146-9628-099A7B02EE59}" showGridLines="0" topLeftCell="A25">
      <selection activeCell="G49" sqref="G49:N49"/>
      <pageMargins left="0.46" right="0.43" top="1.08" bottom="0.35" header="0.31496062992125984" footer="0.31496062992125984"/>
      <pageSetup paperSize="9" scale="80" orientation="portrait" r:id="rId26"/>
      <headerFooter alignWithMargins="0"/>
    </customSheetView>
    <customSheetView guid="{DE4F901A-4159-44A8-9F61-37E29931259E}" showGridLines="0" topLeftCell="A25">
      <selection activeCell="G49" sqref="G49:N49"/>
      <pageMargins left="0.46" right="0.43" top="1.08" bottom="0.35" header="0.31496062992125984" footer="0.31496062992125984"/>
      <pageSetup paperSize="9" scale="80" orientation="portrait" r:id="rId27"/>
      <headerFooter alignWithMargins="0"/>
    </customSheetView>
    <customSheetView guid="{11E60353-53A2-40FD-8DD1-6654D3943E00}" showGridLines="0" topLeftCell="A25">
      <selection activeCell="G49" sqref="G49:N49"/>
      <pageMargins left="0.46" right="0.43" top="1.08" bottom="0.35" header="0.31496062992125984" footer="0.31496062992125984"/>
      <pageSetup paperSize="9" scale="80" orientation="portrait" r:id="rId28"/>
      <headerFooter alignWithMargins="0"/>
    </customSheetView>
    <customSheetView guid="{D405E5B0-829D-4CFF-BABC-C1974EED185D}" showGridLines="0" topLeftCell="A25">
      <selection activeCell="G49" sqref="G49:N49"/>
      <pageMargins left="0.46" right="0.43" top="1.08" bottom="0.35" header="0.31496062992125984" footer="0.31496062992125984"/>
      <pageSetup paperSize="9" scale="80" orientation="portrait" r:id="rId29"/>
      <headerFooter alignWithMargins="0"/>
    </customSheetView>
  </customSheetViews>
  <mergeCells count="87">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 ref="V48:V49"/>
    <mergeCell ref="W48:Y49"/>
    <mergeCell ref="Z48:AA49"/>
    <mergeCell ref="AE48:AK48"/>
    <mergeCell ref="C49:F49"/>
    <mergeCell ref="G49:N49"/>
    <mergeCell ref="AE49:AK49"/>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AE42:AK42"/>
    <mergeCell ref="C43:F44"/>
    <mergeCell ref="G43:N44"/>
    <mergeCell ref="O43:S43"/>
    <mergeCell ref="T43:AA43"/>
    <mergeCell ref="AE43:AK43"/>
    <mergeCell ref="O44:S44"/>
    <mergeCell ref="T44:AA44"/>
    <mergeCell ref="C41:F41"/>
    <mergeCell ref="G41:N41"/>
    <mergeCell ref="O41:S41"/>
    <mergeCell ref="T41:AA41"/>
    <mergeCell ref="C42:F42"/>
    <mergeCell ref="G42:N42"/>
    <mergeCell ref="O42:S42"/>
    <mergeCell ref="T42:AA42"/>
    <mergeCell ref="AE39:AK39"/>
    <mergeCell ref="C40:F40"/>
    <mergeCell ref="G40:N40"/>
    <mergeCell ref="O40:S40"/>
    <mergeCell ref="T40:AA40"/>
    <mergeCell ref="AE40:AK40"/>
    <mergeCell ref="C39:F39"/>
    <mergeCell ref="G39:N39"/>
    <mergeCell ref="O39:S39"/>
    <mergeCell ref="T39:AA39"/>
    <mergeCell ref="D32:E32"/>
    <mergeCell ref="D33:E33"/>
    <mergeCell ref="D36:E36"/>
    <mergeCell ref="C38:N38"/>
    <mergeCell ref="O38:AA38"/>
    <mergeCell ref="R21:AA28"/>
    <mergeCell ref="AF8:AL8"/>
    <mergeCell ref="C9:E10"/>
    <mergeCell ref="F9:AA10"/>
    <mergeCell ref="AF9:AL9"/>
    <mergeCell ref="R12:AA12"/>
    <mergeCell ref="R20:AA20"/>
    <mergeCell ref="R13:AA19"/>
    <mergeCell ref="G3:P3"/>
    <mergeCell ref="G4:P4"/>
    <mergeCell ref="G5:P5"/>
    <mergeCell ref="C7:AA7"/>
    <mergeCell ref="C8:E8"/>
    <mergeCell ref="F8:P8"/>
    <mergeCell ref="Q8:R8"/>
    <mergeCell ref="S8:T8"/>
    <mergeCell ref="U8:V8"/>
    <mergeCell ref="W8:AA8"/>
  </mergeCells>
  <pageMargins left="0.46" right="0.43" top="1.08" bottom="0.35" header="0.31496062992125984" footer="0.31496062992125984"/>
  <pageSetup paperSize="9" scale="80" orientation="portrait" r:id="rId30"/>
  <headerFooter alignWithMargins="0"/>
  <drawing r:id="rId3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L82"/>
  <sheetViews>
    <sheetView showGridLines="0" topLeftCell="A22" workbookViewId="0">
      <selection activeCell="G49" sqref="G49:N49"/>
    </sheetView>
  </sheetViews>
  <sheetFormatPr baseColWidth="10" defaultColWidth="11.42578125" defaultRowHeight="12.75" x14ac:dyDescent="0.2"/>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536</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789" t="s">
        <v>517</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0" t="s">
        <v>989</v>
      </c>
      <c r="S13" s="1081"/>
      <c r="T13" s="1081"/>
      <c r="U13" s="1081"/>
      <c r="V13" s="1081"/>
      <c r="W13" s="1081"/>
      <c r="X13" s="1081"/>
      <c r="Y13" s="1081"/>
      <c r="Z13" s="1081"/>
      <c r="AA13" s="1082"/>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803"/>
      <c r="S19" s="804"/>
      <c r="T19" s="804"/>
      <c r="U19" s="804"/>
      <c r="V19" s="804"/>
      <c r="W19" s="804"/>
      <c r="X19" s="804"/>
      <c r="Y19" s="804"/>
      <c r="Z19" s="804"/>
      <c r="AA19" s="80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716</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INDICADORES!H38</f>
        <v>1</v>
      </c>
      <c r="G32" s="569">
        <f>INDICADORES!K38</f>
        <v>4</v>
      </c>
      <c r="H32" s="569">
        <f>INDICADORES!N38</f>
        <v>1</v>
      </c>
      <c r="I32" s="569">
        <f>INDICADORES!T38</f>
        <v>2</v>
      </c>
      <c r="J32" s="569">
        <f>INDICADORES!W38</f>
        <v>1</v>
      </c>
      <c r="K32" s="569">
        <f>INDICADORES!Z38</f>
        <v>0</v>
      </c>
      <c r="L32" s="569">
        <f>INDICADORES!AF38</f>
        <v>2</v>
      </c>
      <c r="M32" s="569">
        <f>INDICADORES!AI38</f>
        <v>0</v>
      </c>
      <c r="N32" s="569">
        <f>INDICADORES!AL38</f>
        <v>0</v>
      </c>
      <c r="O32" s="569">
        <f>INDICADORES!AR38</f>
        <v>0</v>
      </c>
      <c r="P32" s="569">
        <f>INDICADORES!AU38</f>
        <v>2</v>
      </c>
      <c r="Q32" s="569">
        <f>INDICADORES!AX38</f>
        <v>2</v>
      </c>
      <c r="R32" s="568">
        <f>SUM(F32:Q32)</f>
        <v>15</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INDICADORES!I38</f>
        <v>1</v>
      </c>
      <c r="G33" s="569">
        <f>INDICADORES!L38</f>
        <v>4</v>
      </c>
      <c r="H33" s="569">
        <f>INDICADORES!O38</f>
        <v>1</v>
      </c>
      <c r="I33" s="569">
        <f>INDICADORES!U38</f>
        <v>2</v>
      </c>
      <c r="J33" s="569">
        <f>INDICADORES!X38</f>
        <v>2</v>
      </c>
      <c r="K33" s="569">
        <f>INDICADORES!AA38</f>
        <v>0</v>
      </c>
      <c r="L33" s="569">
        <f>INDICADORES!AG38</f>
        <v>2</v>
      </c>
      <c r="M33" s="569">
        <f>INDICADORES!AJ38</f>
        <v>1</v>
      </c>
      <c r="N33" s="569">
        <f>INDICADORES!AM38</f>
        <v>0</v>
      </c>
      <c r="O33" s="569">
        <f>INDICADORES!AS38</f>
        <v>1</v>
      </c>
      <c r="P33" s="569">
        <f>INDICADORES!AV38</f>
        <v>2</v>
      </c>
      <c r="Q33" s="569">
        <f>INDICADORES!AY38</f>
        <v>2</v>
      </c>
      <c r="R33" s="568">
        <f>SUM(F33:Q33)</f>
        <v>18</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8"/>
      <c r="F34" s="68">
        <f>F32/F33*100</f>
        <v>100</v>
      </c>
      <c r="G34" s="68">
        <f t="shared" ref="G34:R34" si="0">G32/G33*100</f>
        <v>100</v>
      </c>
      <c r="H34" s="68">
        <f t="shared" si="0"/>
        <v>100</v>
      </c>
      <c r="I34" s="68">
        <f t="shared" si="0"/>
        <v>100</v>
      </c>
      <c r="J34" s="68">
        <f t="shared" si="0"/>
        <v>50</v>
      </c>
      <c r="K34" s="68" t="e">
        <f t="shared" si="0"/>
        <v>#DIV/0!</v>
      </c>
      <c r="L34" s="68">
        <f t="shared" si="0"/>
        <v>100</v>
      </c>
      <c r="M34" s="68">
        <f t="shared" si="0"/>
        <v>0</v>
      </c>
      <c r="N34" s="68" t="e">
        <f t="shared" si="0"/>
        <v>#DIV/0!</v>
      </c>
      <c r="O34" s="68">
        <f t="shared" si="0"/>
        <v>0</v>
      </c>
      <c r="P34" s="68">
        <f t="shared" si="0"/>
        <v>100</v>
      </c>
      <c r="Q34" s="68">
        <f t="shared" si="0"/>
        <v>100</v>
      </c>
      <c r="R34" s="68">
        <f t="shared" si="0"/>
        <v>83.333333333333343</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200"/>
      <c r="F35" s="260">
        <v>0</v>
      </c>
      <c r="G35" s="260">
        <v>0</v>
      </c>
      <c r="H35" s="260">
        <v>0</v>
      </c>
      <c r="I35" s="260">
        <v>33.333333333333329</v>
      </c>
      <c r="J35" s="260">
        <v>0</v>
      </c>
      <c r="K35" s="260">
        <v>50</v>
      </c>
      <c r="L35" s="260">
        <v>66.666666666666657</v>
      </c>
      <c r="M35" s="260">
        <v>100</v>
      </c>
      <c r="N35" s="260">
        <v>50</v>
      </c>
      <c r="O35" s="260" t="e">
        <v>#DIV/0!</v>
      </c>
      <c r="P35" s="260">
        <v>0</v>
      </c>
      <c r="Q35" s="260" t="e">
        <v>#DIV/0!</v>
      </c>
      <c r="R35" s="255"/>
      <c r="U35" s="7"/>
      <c r="V35" s="7"/>
      <c r="W35" s="7"/>
      <c r="X35" s="7"/>
      <c r="Y35" s="7"/>
      <c r="Z35" s="7"/>
      <c r="AA35" s="8"/>
      <c r="AB35" s="5"/>
      <c r="AE35" s="18"/>
      <c r="AF35" s="18"/>
      <c r="AG35" s="18"/>
      <c r="AH35" s="18"/>
      <c r="AI35" s="18"/>
      <c r="AJ35" s="18"/>
      <c r="AK35" s="18"/>
      <c r="AL35" s="18"/>
    </row>
    <row r="36" spans="2:38" ht="17.25" customHeight="1" thickBot="1" x14ac:dyDescent="0.25">
      <c r="B36" s="4"/>
      <c r="C36" s="6"/>
      <c r="D36" s="809" t="s">
        <v>254</v>
      </c>
      <c r="E36" s="1086"/>
      <c r="F36" s="260">
        <v>100</v>
      </c>
      <c r="G36" s="260">
        <v>100</v>
      </c>
      <c r="H36" s="260">
        <v>100</v>
      </c>
      <c r="I36" s="260">
        <v>100</v>
      </c>
      <c r="J36" s="260">
        <v>100</v>
      </c>
      <c r="K36" s="260">
        <v>100</v>
      </c>
      <c r="L36" s="260">
        <v>100</v>
      </c>
      <c r="M36" s="260">
        <v>100</v>
      </c>
      <c r="N36" s="260">
        <v>100</v>
      </c>
      <c r="O36" s="260">
        <v>100</v>
      </c>
      <c r="P36" s="260">
        <v>100</v>
      </c>
      <c r="Q36" s="260">
        <v>100</v>
      </c>
      <c r="R36" s="260">
        <v>100</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486</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484</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537</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370</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t="s">
        <v>371</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2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v>1</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eI9M/EK1siAj+8HL7/3O/drwW2eEE9Xpja5WCUjvTQBIuwxE/blLKiBq50heUBcpcMxDewbg7urTAm8w0LBfpw==" saltValue="LEVYyOv0fcK/QhcJYqMe0Q==" spinCount="100000" sheet="1" objects="1" scenarios="1"/>
  <customSheetViews>
    <customSheetView guid="{9C949C4D-EB11-4549-99F8-6A6E19FEDD35}" showGridLines="0" topLeftCell="A22">
      <selection activeCell="G49" sqref="G49:N49"/>
      <pageMargins left="0.46" right="0.43" top="1.08" bottom="0.35" header="0.31496062992125984" footer="0.31496062992125984"/>
      <pageSetup paperSize="9" scale="80" orientation="portrait" r:id="rId1"/>
      <headerFooter alignWithMargins="0"/>
    </customSheetView>
    <customSheetView guid="{B4BD0B13-0F90-4B98-B77F-542E51A48189}" showGridLines="0" topLeftCell="A22">
      <selection activeCell="G49" sqref="G49:N49"/>
      <pageMargins left="0.46" right="0.43" top="1.08" bottom="0.35" header="0.31496062992125984" footer="0.31496062992125984"/>
      <pageSetup paperSize="9" scale="80" orientation="portrait" r:id="rId2"/>
      <headerFooter alignWithMargins="0"/>
    </customSheetView>
    <customSheetView guid="{1132D6BB-BD35-469F-BF41-A86B335BD97B}" showGridLines="0" topLeftCell="A22">
      <selection activeCell="G49" sqref="G49:N49"/>
      <pageMargins left="0.46" right="0.43" top="1.08" bottom="0.35" header="0.31496062992125984" footer="0.31496062992125984"/>
      <pageSetup paperSize="9" scale="80" orientation="portrait" r:id="rId3"/>
      <headerFooter alignWithMargins="0"/>
    </customSheetView>
    <customSheetView guid="{A5C6589E-C55F-4BEC-9ECE-919FCABF52F8}" showGridLines="0" topLeftCell="A22">
      <selection activeCell="G49" sqref="G49:N49"/>
      <pageMargins left="0.46" right="0.43" top="1.08" bottom="0.35" header="0.31496062992125984" footer="0.31496062992125984"/>
      <pageSetup paperSize="9" scale="80" orientation="portrait" r:id="rId4"/>
      <headerFooter alignWithMargins="0"/>
    </customSheetView>
    <customSheetView guid="{01A85145-F11B-4D07-813B-8A8758CDD710}" showGridLines="0" topLeftCell="A22">
      <selection activeCell="G49" sqref="G49:N49"/>
      <pageMargins left="0.46" right="0.43" top="1.08" bottom="0.35" header="0.31496062992125984" footer="0.31496062992125984"/>
      <pageSetup paperSize="9" scale="80" orientation="portrait" r:id="rId5"/>
      <headerFooter alignWithMargins="0"/>
    </customSheetView>
    <customSheetView guid="{4F27A6F2-707D-47B2-BF4A-F027B75A33FC}" showGridLines="0" topLeftCell="A22">
      <selection activeCell="G49" sqref="G49:N49"/>
      <pageMargins left="0.46" right="0.43" top="1.08" bottom="0.35" header="0.31496062992125984" footer="0.31496062992125984"/>
      <pageSetup paperSize="9" scale="80" orientation="portrait" r:id="rId6"/>
      <headerFooter alignWithMargins="0"/>
    </customSheetView>
    <customSheetView guid="{F4F98609-4C61-4A0E-851B-59BEC64AAB9F}" showGridLines="0" topLeftCell="A22">
      <selection activeCell="G49" sqref="G49:N49"/>
      <pageMargins left="0.46" right="0.43" top="1.08" bottom="0.35" header="0.31496062992125984" footer="0.31496062992125984"/>
      <pageSetup paperSize="9" scale="80" orientation="portrait" r:id="rId7"/>
      <headerFooter alignWithMargins="0"/>
    </customSheetView>
    <customSheetView guid="{8381FC96-6810-4EAA-ACD8-B607E0FD2281}" showGridLines="0" topLeftCell="A31">
      <selection activeCell="G49" sqref="G49:N49"/>
      <pageMargins left="0.46" right="0.43" top="1.08" bottom="0.35" header="0.31496062992125984" footer="0.31496062992125984"/>
      <pageSetup paperSize="9" scale="80" orientation="portrait" r:id="rId8"/>
      <headerFooter alignWithMargins="0"/>
    </customSheetView>
    <customSheetView guid="{7315456F-420E-439E-9602-F32EDF9D3E94}" showGridLines="0" topLeftCell="A31">
      <selection activeCell="G49" sqref="G49:N49"/>
      <pageMargins left="0.46" right="0.43" top="1.08" bottom="0.35" header="0.31496062992125984" footer="0.31496062992125984"/>
      <pageSetup paperSize="9" scale="80" orientation="portrait" r:id="rId9"/>
      <headerFooter alignWithMargins="0"/>
    </customSheetView>
    <customSheetView guid="{216CB5F9-6788-4A70-880A-08553118F167}" showGridLines="0" topLeftCell="A10">
      <selection activeCell="R21" sqref="R21:AA28"/>
      <pageMargins left="0.46" right="0.43" top="1.08" bottom="0.35" header="0.31496062992125984" footer="0.31496062992125984"/>
      <pageSetup paperSize="9" scale="80" orientation="portrait" r:id="rId10"/>
      <headerFooter alignWithMargins="0"/>
    </customSheetView>
    <customSheetView guid="{B0451CD7-59C4-4E11-B7C2-BC13CF4127A6}" showGridLines="0" topLeftCell="A10">
      <selection activeCell="R21" sqref="R21:AA28"/>
      <pageMargins left="0.46" right="0.43" top="1.08" bottom="0.35" header="0.31496062992125984" footer="0.31496062992125984"/>
      <pageSetup paperSize="9" scale="80" orientation="portrait" r:id="rId11"/>
      <headerFooter alignWithMargins="0"/>
    </customSheetView>
    <customSheetView guid="{7A5BCE0F-1F1B-4E52-9652-01329CBCC77F}" showGridLines="0" topLeftCell="A10">
      <selection activeCell="R21" sqref="R21:AA28"/>
      <pageMargins left="0.46" right="0.43" top="1.08" bottom="0.35" header="0.31496062992125984" footer="0.31496062992125984"/>
      <pageSetup paperSize="9" scale="80" orientation="portrait" r:id="rId12"/>
      <headerFooter alignWithMargins="0"/>
    </customSheetView>
    <customSheetView guid="{62DF5315-3D99-4C8E-BAEC-100B3280B10D}" showGridLines="0" topLeftCell="A10">
      <selection activeCell="R21" sqref="R21:AA28"/>
      <pageMargins left="0.46" right="0.43" top="1.08" bottom="0.35" header="0.31496062992125984" footer="0.31496062992125984"/>
      <pageSetup paperSize="9" scale="80" orientation="portrait" r:id="rId13"/>
      <headerFooter alignWithMargins="0"/>
    </customSheetView>
    <customSheetView guid="{CAC1BF5B-64DA-4E65-B9F3-F58AF1593EA5}" showGridLines="0" topLeftCell="A10">
      <selection activeCell="R21" sqref="R21:AA28"/>
      <pageMargins left="0.46" right="0.43" top="1.08" bottom="0.35" header="0.31496062992125984" footer="0.31496062992125984"/>
      <pageSetup paperSize="9" scale="80" orientation="portrait" r:id="rId14"/>
      <headerFooter alignWithMargins="0"/>
    </customSheetView>
    <customSheetView guid="{E4188361-4B87-4969-89CB-DD6AB944FA81}" showGridLines="0" topLeftCell="A10">
      <selection activeCell="R21" sqref="R21:AA28"/>
      <pageMargins left="0.46" right="0.43" top="1.08" bottom="0.35" header="0.31496062992125984" footer="0.31496062992125984"/>
      <pageSetup paperSize="9" scale="80" orientation="portrait" r:id="rId15"/>
      <headerFooter alignWithMargins="0"/>
    </customSheetView>
    <customSheetView guid="{0001DF65-3B0F-497C-ACF5-D49EC607FD88}" showGridLines="0" topLeftCell="A10">
      <selection activeCell="R21" sqref="R21:AA28"/>
      <pageMargins left="0.46" right="0.43" top="1.08" bottom="0.35" header="0.31496062992125984" footer="0.31496062992125984"/>
      <pageSetup paperSize="9" scale="80" orientation="portrait" r:id="rId16"/>
      <headerFooter alignWithMargins="0"/>
    </customSheetView>
    <customSheetView guid="{39DA2FDD-4E3D-481D-A336-9D29DBC11B08}" showGridLines="0" topLeftCell="A31">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howGridLines="0" topLeftCell="A31">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howGridLines="0" topLeftCell="A31">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howGridLines="0" topLeftCell="A31">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howGridLines="0" topLeftCell="A31">
      <selection activeCell="G49" sqref="G49:N49"/>
      <pageMargins left="0.46" right="0.43" top="1.08" bottom="0.35" header="0.31496062992125984" footer="0.31496062992125984"/>
      <pageSetup paperSize="9" scale="80" orientation="portrait" r:id="rId21"/>
      <headerFooter alignWithMargins="0"/>
    </customSheetView>
    <customSheetView guid="{71206789-1A95-4243-B1E4-204F0D4BB0C1}" showGridLines="0" topLeftCell="A31">
      <selection activeCell="G49" sqref="G49:N49"/>
      <pageMargins left="0.46" right="0.43" top="1.08" bottom="0.35" header="0.31496062992125984" footer="0.31496062992125984"/>
      <pageSetup paperSize="9" scale="80" orientation="portrait" r:id="rId22"/>
      <headerFooter alignWithMargins="0"/>
    </customSheetView>
    <customSheetView guid="{DAB8803B-91D8-4FA1-8E83-BA8E4F51ECEF}" showGridLines="0" topLeftCell="A22">
      <selection activeCell="G49" sqref="G49:N49"/>
      <pageMargins left="0.46" right="0.43" top="1.08" bottom="0.35" header="0.31496062992125984" footer="0.31496062992125984"/>
      <pageSetup paperSize="9" scale="80" orientation="portrait" r:id="rId23"/>
      <headerFooter alignWithMargins="0"/>
    </customSheetView>
    <customSheetView guid="{4B06A440-0745-43CE-8047-97DB98249CF6}" showGridLines="0" topLeftCell="A22">
      <selection activeCell="G49" sqref="G49:N49"/>
      <pageMargins left="0.46" right="0.43" top="1.08" bottom="0.35" header="0.31496062992125984" footer="0.31496062992125984"/>
      <pageSetup paperSize="9" scale="80" orientation="portrait" r:id="rId24"/>
      <headerFooter alignWithMargins="0"/>
    </customSheetView>
    <customSheetView guid="{201C1097-0C3C-4AFA-814C-99E885BB3BA9}" showGridLines="0" topLeftCell="A22">
      <selection activeCell="G49" sqref="G49:N49"/>
      <pageMargins left="0.46" right="0.43" top="1.08" bottom="0.35" header="0.31496062992125984" footer="0.31496062992125984"/>
      <pageSetup paperSize="9" scale="80" orientation="portrait" r:id="rId25"/>
      <headerFooter alignWithMargins="0"/>
    </customSheetView>
    <customSheetView guid="{44F0F931-FF8F-4146-9628-099A7B02EE59}" showGridLines="0" topLeftCell="A22">
      <selection activeCell="G49" sqref="G49:N49"/>
      <pageMargins left="0.46" right="0.43" top="1.08" bottom="0.35" header="0.31496062992125984" footer="0.31496062992125984"/>
      <pageSetup paperSize="9" scale="80" orientation="portrait" r:id="rId26"/>
      <headerFooter alignWithMargins="0"/>
    </customSheetView>
    <customSheetView guid="{DE4F901A-4159-44A8-9F61-37E29931259E}" showGridLines="0" topLeftCell="A22">
      <selection activeCell="G49" sqref="G49:N49"/>
      <pageMargins left="0.46" right="0.43" top="1.08" bottom="0.35" header="0.31496062992125984" footer="0.31496062992125984"/>
      <pageSetup paperSize="9" scale="80" orientation="portrait" r:id="rId27"/>
      <headerFooter alignWithMargins="0"/>
    </customSheetView>
    <customSheetView guid="{11E60353-53A2-40FD-8DD1-6654D3943E00}" showGridLines="0" topLeftCell="A22">
      <selection activeCell="G49" sqref="G49:N49"/>
      <pageMargins left="0.46" right="0.43" top="1.08" bottom="0.35" header="0.31496062992125984" footer="0.31496062992125984"/>
      <pageSetup paperSize="9" scale="80" orientation="portrait" r:id="rId28"/>
      <headerFooter alignWithMargins="0"/>
    </customSheetView>
    <customSheetView guid="{D405E5B0-829D-4CFF-BABC-C1974EED185D}" showGridLines="0" topLeftCell="A22">
      <selection activeCell="G49" sqref="G49:N49"/>
      <pageMargins left="0.46" right="0.43" top="1.08" bottom="0.35" header="0.31496062992125984" footer="0.31496062992125984"/>
      <pageSetup paperSize="9" scale="80" orientation="portrait" r:id="rId29"/>
      <headerFooter alignWithMargins="0"/>
    </customSheetView>
  </customSheetViews>
  <mergeCells count="87">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 ref="V48:V49"/>
    <mergeCell ref="W48:Y49"/>
    <mergeCell ref="Z48:AA49"/>
    <mergeCell ref="AE48:AK48"/>
    <mergeCell ref="C49:F49"/>
    <mergeCell ref="G49:N49"/>
    <mergeCell ref="AE49:AK49"/>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AE42:AK42"/>
    <mergeCell ref="C43:F44"/>
    <mergeCell ref="G43:N44"/>
    <mergeCell ref="O43:S43"/>
    <mergeCell ref="T43:AA43"/>
    <mergeCell ref="AE43:AK43"/>
    <mergeCell ref="O44:S44"/>
    <mergeCell ref="T44:AA44"/>
    <mergeCell ref="C41:F41"/>
    <mergeCell ref="G41:N41"/>
    <mergeCell ref="O41:S41"/>
    <mergeCell ref="T41:AA41"/>
    <mergeCell ref="C42:F42"/>
    <mergeCell ref="G42:N42"/>
    <mergeCell ref="O42:S42"/>
    <mergeCell ref="T42:AA42"/>
    <mergeCell ref="AE39:AK39"/>
    <mergeCell ref="C40:F40"/>
    <mergeCell ref="G40:N40"/>
    <mergeCell ref="O40:S40"/>
    <mergeCell ref="T40:AA40"/>
    <mergeCell ref="AE40:AK40"/>
    <mergeCell ref="C39:F39"/>
    <mergeCell ref="G39:N39"/>
    <mergeCell ref="O39:S39"/>
    <mergeCell ref="T39:AA39"/>
    <mergeCell ref="D32:E32"/>
    <mergeCell ref="D33:E33"/>
    <mergeCell ref="D36:E36"/>
    <mergeCell ref="C38:N38"/>
    <mergeCell ref="O38:AA38"/>
    <mergeCell ref="R21:AA28"/>
    <mergeCell ref="AF8:AL8"/>
    <mergeCell ref="C9:E10"/>
    <mergeCell ref="F9:AA10"/>
    <mergeCell ref="AF9:AL9"/>
    <mergeCell ref="R12:AA12"/>
    <mergeCell ref="R20:AA20"/>
    <mergeCell ref="R13:AA19"/>
    <mergeCell ref="G3:P3"/>
    <mergeCell ref="G4:P4"/>
    <mergeCell ref="G5:P5"/>
    <mergeCell ref="C7:AA7"/>
    <mergeCell ref="C8:E8"/>
    <mergeCell ref="F8:P8"/>
    <mergeCell ref="Q8:R8"/>
    <mergeCell ref="S8:T8"/>
    <mergeCell ref="U8:V8"/>
    <mergeCell ref="W8:AA8"/>
  </mergeCells>
  <pageMargins left="0.46" right="0.43" top="1.08" bottom="0.35" header="0.31496062992125984" footer="0.31496062992125984"/>
  <pageSetup paperSize="9" scale="80" orientation="portrait" r:id="rId30"/>
  <headerFooter alignWithMargins="0"/>
  <drawing r:id="rId3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L82"/>
  <sheetViews>
    <sheetView showGridLines="0" topLeftCell="A22" workbookViewId="0">
      <selection activeCell="G49" sqref="G49:N49"/>
    </sheetView>
  </sheetViews>
  <sheetFormatPr baseColWidth="10" defaultColWidth="11.42578125" defaultRowHeight="12.75" x14ac:dyDescent="0.2"/>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30.75" customHeight="1" x14ac:dyDescent="0.2">
      <c r="B8" s="4"/>
      <c r="C8" s="817" t="s">
        <v>1</v>
      </c>
      <c r="D8" s="818"/>
      <c r="E8" s="818"/>
      <c r="F8" s="989" t="s">
        <v>487</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912" t="s">
        <v>539</v>
      </c>
      <c r="G9" s="912"/>
      <c r="H9" s="912"/>
      <c r="I9" s="912"/>
      <c r="J9" s="912"/>
      <c r="K9" s="912"/>
      <c r="L9" s="912"/>
      <c r="M9" s="912"/>
      <c r="N9" s="912"/>
      <c r="O9" s="912"/>
      <c r="P9" s="912"/>
      <c r="Q9" s="912"/>
      <c r="R9" s="912"/>
      <c r="S9" s="912"/>
      <c r="T9" s="912"/>
      <c r="U9" s="912"/>
      <c r="V9" s="912"/>
      <c r="W9" s="912"/>
      <c r="X9" s="912"/>
      <c r="Y9" s="912"/>
      <c r="Z9" s="912"/>
      <c r="AA9" s="913"/>
      <c r="AB9" s="5"/>
      <c r="AE9" s="46"/>
      <c r="AF9" s="966"/>
      <c r="AG9" s="966"/>
      <c r="AH9" s="966"/>
      <c r="AI9" s="966"/>
      <c r="AJ9" s="966"/>
      <c r="AK9" s="966"/>
      <c r="AL9" s="966"/>
    </row>
    <row r="10" spans="2:38" x14ac:dyDescent="0.2">
      <c r="B10" s="4"/>
      <c r="C10" s="827"/>
      <c r="D10" s="828"/>
      <c r="E10" s="828"/>
      <c r="F10" s="1068"/>
      <c r="G10" s="1068"/>
      <c r="H10" s="1068"/>
      <c r="I10" s="1068"/>
      <c r="J10" s="1068"/>
      <c r="K10" s="1068"/>
      <c r="L10" s="1068"/>
      <c r="M10" s="1068"/>
      <c r="N10" s="1068"/>
      <c r="O10" s="1068"/>
      <c r="P10" s="1068"/>
      <c r="Q10" s="1068"/>
      <c r="R10" s="1068"/>
      <c r="S10" s="1068"/>
      <c r="T10" s="1068"/>
      <c r="U10" s="1068"/>
      <c r="V10" s="1068"/>
      <c r="W10" s="1068"/>
      <c r="X10" s="1068"/>
      <c r="Y10" s="1068"/>
      <c r="Z10" s="1068"/>
      <c r="AA10" s="1069"/>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0" t="s">
        <v>990</v>
      </c>
      <c r="S13" s="1081"/>
      <c r="T13" s="1081"/>
      <c r="U13" s="1081"/>
      <c r="V13" s="1081"/>
      <c r="W13" s="1081"/>
      <c r="X13" s="1081"/>
      <c r="Y13" s="1081"/>
      <c r="Z13" s="1081"/>
      <c r="AA13" s="1082"/>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c r="AE18" s="18"/>
      <c r="AF18" s="209"/>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803"/>
      <c r="S19" s="804"/>
      <c r="T19" s="804"/>
      <c r="U19" s="804"/>
      <c r="V19" s="804"/>
      <c r="W19" s="804"/>
      <c r="X19" s="804"/>
      <c r="Y19" s="804"/>
      <c r="Z19" s="804"/>
      <c r="AA19" s="805"/>
      <c r="AB19" s="5"/>
      <c r="AE19" s="18"/>
      <c r="AF19" s="209"/>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717</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INDICADORES!H39</f>
        <v>0</v>
      </c>
      <c r="G32" s="569">
        <f>INDICADORES!K39</f>
        <v>1</v>
      </c>
      <c r="H32" s="569">
        <f>INDICADORES!N39</f>
        <v>1</v>
      </c>
      <c r="I32" s="569">
        <f>INDICADORES!T39</f>
        <v>0</v>
      </c>
      <c r="J32" s="569">
        <f>INDICADORES!W39</f>
        <v>1</v>
      </c>
      <c r="K32" s="569">
        <f>INDICADORES!Z39</f>
        <v>1</v>
      </c>
      <c r="L32" s="569">
        <f>INDICADORES!AF39</f>
        <v>0</v>
      </c>
      <c r="M32" s="569">
        <f>INDICADORES!AI39</f>
        <v>2</v>
      </c>
      <c r="N32" s="569">
        <f>INDICADORES!AL39</f>
        <v>0</v>
      </c>
      <c r="O32" s="569">
        <f>INDICADORES!AR39</f>
        <v>0</v>
      </c>
      <c r="P32" s="569">
        <f>INDICADORES!AU39</f>
        <v>0</v>
      </c>
      <c r="Q32" s="569">
        <f>INDICADORES!AX39</f>
        <v>0</v>
      </c>
      <c r="R32" s="568">
        <f>SUM(F32:Q32)</f>
        <v>6</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INDICADORES!I39</f>
        <v>20</v>
      </c>
      <c r="G33" s="569">
        <f>INDICADORES!L39</f>
        <v>30</v>
      </c>
      <c r="H33" s="569">
        <f>INDICADORES!O39</f>
        <v>21</v>
      </c>
      <c r="I33" s="569">
        <f>INDICADORES!U39</f>
        <v>61</v>
      </c>
      <c r="J33" s="569">
        <f>INDICADORES!X39</f>
        <v>20</v>
      </c>
      <c r="K33" s="569">
        <f>INDICADORES!AA39</f>
        <v>16</v>
      </c>
      <c r="L33" s="569">
        <f>INDICADORES!AG39</f>
        <v>14</v>
      </c>
      <c r="M33" s="569">
        <f>INDICADORES!AJ39</f>
        <v>12</v>
      </c>
      <c r="N33" s="569">
        <f>INDICADORES!AM39</f>
        <v>12</v>
      </c>
      <c r="O33" s="569">
        <f>INDICADORES!AS39</f>
        <v>21</v>
      </c>
      <c r="P33" s="569">
        <f>INDICADORES!AV39</f>
        <v>13</v>
      </c>
      <c r="Q33" s="569">
        <f>INDICADORES!AY39</f>
        <v>14</v>
      </c>
      <c r="R33" s="568">
        <f>SUM(F33:Q33)</f>
        <v>254</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68">
        <f>F32/F33*100</f>
        <v>0</v>
      </c>
      <c r="G34" s="68">
        <f t="shared" ref="G34:R34" si="0">G32/G33*100</f>
        <v>3.3333333333333335</v>
      </c>
      <c r="H34" s="68">
        <f t="shared" si="0"/>
        <v>4.7619047619047619</v>
      </c>
      <c r="I34" s="68">
        <f t="shared" si="0"/>
        <v>0</v>
      </c>
      <c r="J34" s="68">
        <f t="shared" si="0"/>
        <v>5</v>
      </c>
      <c r="K34" s="68">
        <f t="shared" si="0"/>
        <v>6.25</v>
      </c>
      <c r="L34" s="68">
        <f t="shared" si="0"/>
        <v>0</v>
      </c>
      <c r="M34" s="68">
        <f t="shared" si="0"/>
        <v>16.666666666666664</v>
      </c>
      <c r="N34" s="68">
        <f t="shared" si="0"/>
        <v>0</v>
      </c>
      <c r="O34" s="68">
        <f t="shared" si="0"/>
        <v>0</v>
      </c>
      <c r="P34" s="68">
        <f t="shared" si="0"/>
        <v>0</v>
      </c>
      <c r="Q34" s="68">
        <f t="shared" si="0"/>
        <v>0</v>
      </c>
      <c r="R34" s="68">
        <f t="shared" si="0"/>
        <v>2.3622047244094486</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59"/>
      <c r="F35" s="254">
        <v>0</v>
      </c>
      <c r="G35" s="254">
        <v>9.0909090909090917</v>
      </c>
      <c r="H35" s="254">
        <v>0</v>
      </c>
      <c r="I35" s="254">
        <v>5.5555555555555554</v>
      </c>
      <c r="J35" s="254">
        <v>0</v>
      </c>
      <c r="K35" s="254">
        <v>6.8965517241379306</v>
      </c>
      <c r="L35" s="254">
        <v>4.5454545454545459</v>
      </c>
      <c r="M35" s="254">
        <v>0</v>
      </c>
      <c r="N35" s="254">
        <v>0</v>
      </c>
      <c r="O35" s="254">
        <v>0</v>
      </c>
      <c r="P35" s="254">
        <v>0</v>
      </c>
      <c r="Q35" s="254">
        <v>25</v>
      </c>
      <c r="R35" s="255"/>
      <c r="U35" s="7"/>
      <c r="V35" s="7"/>
      <c r="W35" s="7"/>
      <c r="X35" s="7"/>
      <c r="Y35" s="7"/>
      <c r="Z35" s="7"/>
      <c r="AA35" s="8"/>
      <c r="AB35" s="5"/>
      <c r="AE35" s="18"/>
      <c r="AF35" s="18"/>
      <c r="AG35" s="18"/>
      <c r="AH35" s="18"/>
      <c r="AI35" s="18"/>
      <c r="AJ35" s="18"/>
      <c r="AK35" s="18"/>
      <c r="AL35" s="18"/>
    </row>
    <row r="36" spans="2:38" ht="17.25" customHeight="1" x14ac:dyDescent="0.2">
      <c r="B36" s="4"/>
      <c r="C36" s="6"/>
      <c r="D36" s="809" t="s">
        <v>254</v>
      </c>
      <c r="E36" s="810"/>
      <c r="F36" s="252">
        <v>3</v>
      </c>
      <c r="G36" s="252">
        <v>3</v>
      </c>
      <c r="H36" s="252">
        <v>3</v>
      </c>
      <c r="I36" s="252">
        <v>3</v>
      </c>
      <c r="J36" s="252">
        <v>3</v>
      </c>
      <c r="K36" s="252">
        <v>0</v>
      </c>
      <c r="L36" s="252">
        <v>3</v>
      </c>
      <c r="M36" s="252">
        <v>3</v>
      </c>
      <c r="N36" s="252">
        <v>3</v>
      </c>
      <c r="O36" s="252">
        <v>3</v>
      </c>
      <c r="P36" s="252">
        <v>3</v>
      </c>
      <c r="Q36" s="252">
        <v>3</v>
      </c>
      <c r="R36" s="252">
        <v>3</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488</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143</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537</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370</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t="s">
        <v>371</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2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1122</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rsABU4vtNZXvXshAXHZT8PrqmllOcMAkf3Rf6KxAd82hoTMCX+wbnDOmEx4qAJe9blcMXUcRvut49bbs8vynjw==" saltValue="IUr3dVn6Xl7ET+Na09Q7mQ==" spinCount="100000" sheet="1" objects="1" scenarios="1"/>
  <customSheetViews>
    <customSheetView guid="{9C949C4D-EB11-4549-99F8-6A6E19FEDD35}" showGridLines="0" topLeftCell="A22">
      <selection activeCell="G49" sqref="G49:N49"/>
      <pageMargins left="0.47244094488188981" right="0.43307086614173229" top="1.0629921259842521" bottom="0.35433070866141736" header="0.31496062992125984" footer="0.31496062992125984"/>
      <printOptions horizontalCentered="1"/>
      <pageSetup scale="80" orientation="landscape" r:id="rId1"/>
      <headerFooter alignWithMargins="0"/>
    </customSheetView>
    <customSheetView guid="{B4BD0B13-0F90-4B98-B77F-542E51A48189}"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2"/>
      <headerFooter alignWithMargins="0"/>
    </customSheetView>
    <customSheetView guid="{1132D6BB-BD35-469F-BF41-A86B335BD97B}"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3"/>
      <headerFooter alignWithMargins="0"/>
    </customSheetView>
    <customSheetView guid="{A5C6589E-C55F-4BEC-9ECE-919FCABF52F8}"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4"/>
      <headerFooter alignWithMargins="0"/>
    </customSheetView>
    <customSheetView guid="{01A85145-F11B-4D07-813B-8A8758CDD710}"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5"/>
      <headerFooter alignWithMargins="0"/>
    </customSheetView>
    <customSheetView guid="{4F27A6F2-707D-47B2-BF4A-F027B75A33FC}"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6"/>
      <headerFooter alignWithMargins="0"/>
    </customSheetView>
    <customSheetView guid="{F4F98609-4C61-4A0E-851B-59BEC64AAB9F}"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7"/>
      <headerFooter alignWithMargins="0"/>
    </customSheetView>
    <customSheetView guid="{8381FC96-6810-4EAA-ACD8-B607E0FD2281}" showGridLines="0" topLeftCell="A28">
      <selection activeCell="G49" sqref="G49:N49"/>
      <pageMargins left="0.47244094488188981" right="0.43307086614173229" top="1.0629921259842521" bottom="0.35433070866141736" header="0.31496062992125984" footer="0.31496062992125984"/>
      <printOptions horizontalCentered="1"/>
      <pageSetup scale="80" orientation="landscape" r:id="rId8"/>
      <headerFooter alignWithMargins="0"/>
    </customSheetView>
    <customSheetView guid="{7315456F-420E-439E-9602-F32EDF9D3E94}" showGridLines="0" topLeftCell="A28">
      <selection activeCell="G49" sqref="G49:N49"/>
      <pageMargins left="0.47244094488188981" right="0.43307086614173229" top="1.0629921259842521" bottom="0.35433070866141736" header="0.31496062992125984" footer="0.31496062992125984"/>
      <printOptions horizontalCentered="1"/>
      <pageSetup scale="80" orientation="landscape" r:id="rId9"/>
      <headerFooter alignWithMargins="0"/>
    </customSheetView>
    <customSheetView guid="{216CB5F9-6788-4A70-880A-08553118F167}" showGridLines="0" topLeftCell="A10">
      <selection activeCell="R13" sqref="R13:AA19"/>
      <pageMargins left="0.47244094488188981" right="0.43307086614173229" top="1.0629921259842521" bottom="0.35433070866141736" header="0.31496062992125984" footer="0.31496062992125984"/>
      <printOptions horizontalCentered="1"/>
      <pageSetup scale="80" orientation="landscape" r:id="rId10"/>
      <headerFooter alignWithMargins="0"/>
    </customSheetView>
    <customSheetView guid="{B0451CD7-59C4-4E11-B7C2-BC13CF4127A6}" showGridLines="0" topLeftCell="A10">
      <selection activeCell="R13" sqref="R13:AA19"/>
      <pageMargins left="0.47244094488188981" right="0.43307086614173229" top="1.0629921259842521" bottom="0.35433070866141736" header="0.31496062992125984" footer="0.31496062992125984"/>
      <printOptions horizontalCentered="1"/>
      <pageSetup scale="80" orientation="landscape" r:id="rId11"/>
      <headerFooter alignWithMargins="0"/>
    </customSheetView>
    <customSheetView guid="{7A5BCE0F-1F1B-4E52-9652-01329CBCC77F}" showGridLines="0" topLeftCell="A10">
      <selection activeCell="R13" sqref="R13:AA19"/>
      <pageMargins left="0.47244094488188981" right="0.43307086614173229" top="1.0629921259842521" bottom="0.35433070866141736" header="0.31496062992125984" footer="0.31496062992125984"/>
      <printOptions horizontalCentered="1"/>
      <pageSetup scale="80" orientation="landscape" r:id="rId12"/>
      <headerFooter alignWithMargins="0"/>
    </customSheetView>
    <customSheetView guid="{62DF5315-3D99-4C8E-BAEC-100B3280B10D}" showGridLines="0" topLeftCell="A10">
      <selection activeCell="R13" sqref="R13:AA19"/>
      <pageMargins left="0.47244094488188981" right="0.43307086614173229" top="1.0629921259842521" bottom="0.35433070866141736" header="0.31496062992125984" footer="0.31496062992125984"/>
      <printOptions horizontalCentered="1"/>
      <pageSetup scale="80" orientation="landscape" r:id="rId13"/>
      <headerFooter alignWithMargins="0"/>
    </customSheetView>
    <customSheetView guid="{CAC1BF5B-64DA-4E65-B9F3-F58AF1593EA5}" showGridLines="0" topLeftCell="A10">
      <selection activeCell="R13" sqref="R13:AA19"/>
      <pageMargins left="0.47244094488188981" right="0.43307086614173229" top="1.0629921259842521" bottom="0.35433070866141736" header="0.31496062992125984" footer="0.31496062992125984"/>
      <printOptions horizontalCentered="1"/>
      <pageSetup scale="80" orientation="landscape" r:id="rId14"/>
      <headerFooter alignWithMargins="0"/>
    </customSheetView>
    <customSheetView guid="{E4188361-4B87-4969-89CB-DD6AB944FA81}" showGridLines="0" topLeftCell="A10">
      <selection activeCell="R13" sqref="R13:AA19"/>
      <pageMargins left="0.47244094488188981" right="0.43307086614173229" top="1.0629921259842521" bottom="0.35433070866141736" header="0.31496062992125984" footer="0.31496062992125984"/>
      <printOptions horizontalCentered="1"/>
      <pageSetup scale="80" orientation="landscape" r:id="rId15"/>
      <headerFooter alignWithMargins="0"/>
    </customSheetView>
    <customSheetView guid="{0001DF65-3B0F-497C-ACF5-D49EC607FD88}" showGridLines="0" topLeftCell="A10">
      <selection activeCell="R13" sqref="R13:AA19"/>
      <pageMargins left="0.47244094488188981" right="0.43307086614173229" top="1.0629921259842521" bottom="0.35433070866141736" header="0.31496062992125984" footer="0.31496062992125984"/>
      <printOptions horizontalCentered="1"/>
      <pageSetup scale="80" orientation="landscape" r:id="rId16"/>
      <headerFooter alignWithMargins="0"/>
    </customSheetView>
    <customSheetView guid="{39DA2FDD-4E3D-481D-A336-9D29DBC11B08}" showGridLines="0" topLeftCell="A28">
      <selection activeCell="G49" sqref="G49:N49"/>
      <pageMargins left="0.47244094488188981" right="0.43307086614173229" top="1.0629921259842521" bottom="0.35433070866141736" header="0.31496062992125984" footer="0.31496062992125984"/>
      <printOptions horizontalCentered="1"/>
      <pageSetup scale="80" orientation="landscape" r:id="rId17"/>
      <headerFooter alignWithMargins="0"/>
    </customSheetView>
    <customSheetView guid="{95329FFD-9B66-4A76-A861-4EF913CB9438}" showGridLines="0" topLeftCell="A28">
      <selection activeCell="G49" sqref="G49:N49"/>
      <pageMargins left="0.47244094488188981" right="0.43307086614173229" top="1.0629921259842521" bottom="0.35433070866141736" header="0.31496062992125984" footer="0.31496062992125984"/>
      <printOptions horizontalCentered="1"/>
      <pageSetup scale="80" orientation="landscape" r:id="rId18"/>
      <headerFooter alignWithMargins="0"/>
    </customSheetView>
    <customSheetView guid="{F7DB7EE5-42A9-41B9-A823-ADC3C22C28DE}" showGridLines="0" topLeftCell="A28">
      <selection activeCell="G49" sqref="G49:N49"/>
      <pageMargins left="0.47244094488188981" right="0.43307086614173229" top="1.0629921259842521" bottom="0.35433070866141736" header="0.31496062992125984" footer="0.31496062992125984"/>
      <printOptions horizontalCentered="1"/>
      <pageSetup scale="80" orientation="landscape" r:id="rId19"/>
      <headerFooter alignWithMargins="0"/>
    </customSheetView>
    <customSheetView guid="{187695E8-F439-4E8B-9390-62D53A41785B}" showGridLines="0" topLeftCell="A28">
      <selection activeCell="G49" sqref="G49:N49"/>
      <pageMargins left="0.47244094488188981" right="0.43307086614173229" top="1.0629921259842521" bottom="0.35433070866141736" header="0.31496062992125984" footer="0.31496062992125984"/>
      <printOptions horizontalCentered="1"/>
      <pageSetup scale="80" orientation="landscape" r:id="rId20"/>
      <headerFooter alignWithMargins="0"/>
    </customSheetView>
    <customSheetView guid="{C3D58349-1F04-4F6C-B93C-BB0D41DB41D6}" showGridLines="0" topLeftCell="A28">
      <selection activeCell="G49" sqref="G49:N49"/>
      <pageMargins left="0.47244094488188981" right="0.43307086614173229" top="1.0629921259842521" bottom="0.35433070866141736" header="0.31496062992125984" footer="0.31496062992125984"/>
      <printOptions horizontalCentered="1"/>
      <pageSetup scale="80" orientation="landscape" r:id="rId21"/>
      <headerFooter alignWithMargins="0"/>
    </customSheetView>
    <customSheetView guid="{71206789-1A95-4243-B1E4-204F0D4BB0C1}" showGridLines="0" topLeftCell="A28">
      <selection activeCell="G49" sqref="G49:N49"/>
      <pageMargins left="0.47244094488188981" right="0.43307086614173229" top="1.0629921259842521" bottom="0.35433070866141736" header="0.31496062992125984" footer="0.31496062992125984"/>
      <printOptions horizontalCentered="1"/>
      <pageSetup scale="80" orientation="landscape" r:id="rId22"/>
      <headerFooter alignWithMargins="0"/>
    </customSheetView>
    <customSheetView guid="{DAB8803B-91D8-4FA1-8E83-BA8E4F51ECEF}" showGridLines="0" topLeftCell="A22">
      <selection activeCell="G49" sqref="G49:N49"/>
      <pageMargins left="0.47244094488188981" right="0.43307086614173229" top="1.0629921259842521" bottom="0.35433070866141736" header="0.31496062992125984" footer="0.31496062992125984"/>
      <printOptions horizontalCentered="1"/>
      <pageSetup scale="80" orientation="landscape" r:id="rId23"/>
      <headerFooter alignWithMargins="0"/>
    </customSheetView>
    <customSheetView guid="{4B06A440-0745-43CE-8047-97DB98249CF6}"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24"/>
      <headerFooter alignWithMargins="0"/>
    </customSheetView>
    <customSheetView guid="{201C1097-0C3C-4AFA-814C-99E885BB3BA9}"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25"/>
      <headerFooter alignWithMargins="0"/>
    </customSheetView>
    <customSheetView guid="{44F0F931-FF8F-4146-9628-099A7B02EE59}"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26"/>
      <headerFooter alignWithMargins="0"/>
    </customSheetView>
    <customSheetView guid="{DE4F901A-4159-44A8-9F61-37E29931259E}"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27"/>
      <headerFooter alignWithMargins="0"/>
    </customSheetView>
    <customSheetView guid="{11E60353-53A2-40FD-8DD1-6654D3943E00}"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28"/>
      <headerFooter alignWithMargins="0"/>
    </customSheetView>
    <customSheetView guid="{D405E5B0-829D-4CFF-BABC-C1974EED185D}" showGridLines="0" topLeftCell="A4">
      <selection activeCell="G49" sqref="G49:N49"/>
      <pageMargins left="0.47244094488188981" right="0.43307086614173229" top="1.0629921259842521" bottom="0.35433070866141736" header="0.31496062992125984" footer="0.31496062992125984"/>
      <printOptions horizontalCentered="1"/>
      <pageSetup scale="80" orientation="landscape" r:id="rId29"/>
      <headerFooter alignWithMargins="0"/>
    </customSheetView>
  </customSheetViews>
  <mergeCells count="87">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 ref="V48:V49"/>
    <mergeCell ref="W48:Y49"/>
    <mergeCell ref="Z48:AA49"/>
    <mergeCell ref="AE48:AK48"/>
    <mergeCell ref="C49:F49"/>
    <mergeCell ref="G49:N49"/>
    <mergeCell ref="AE49:AK49"/>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AE42:AK42"/>
    <mergeCell ref="C43:F44"/>
    <mergeCell ref="G43:N44"/>
    <mergeCell ref="O43:S43"/>
    <mergeCell ref="T43:AA43"/>
    <mergeCell ref="AE43:AK43"/>
    <mergeCell ref="O44:S44"/>
    <mergeCell ref="T44:AA44"/>
    <mergeCell ref="C41:F41"/>
    <mergeCell ref="G41:N41"/>
    <mergeCell ref="O41:S41"/>
    <mergeCell ref="T41:AA41"/>
    <mergeCell ref="C42:F42"/>
    <mergeCell ref="G42:N42"/>
    <mergeCell ref="O42:S42"/>
    <mergeCell ref="T42:AA42"/>
    <mergeCell ref="AE39:AK39"/>
    <mergeCell ref="C40:F40"/>
    <mergeCell ref="G40:N40"/>
    <mergeCell ref="O40:S40"/>
    <mergeCell ref="T40:AA40"/>
    <mergeCell ref="AE40:AK40"/>
    <mergeCell ref="C39:F39"/>
    <mergeCell ref="G39:N39"/>
    <mergeCell ref="O39:S39"/>
    <mergeCell ref="T39:AA39"/>
    <mergeCell ref="D32:E32"/>
    <mergeCell ref="D33:E33"/>
    <mergeCell ref="D36:E36"/>
    <mergeCell ref="C38:N38"/>
    <mergeCell ref="O38:AA38"/>
    <mergeCell ref="R21:AA28"/>
    <mergeCell ref="AF8:AL8"/>
    <mergeCell ref="C9:E10"/>
    <mergeCell ref="F9:AA10"/>
    <mergeCell ref="AF9:AL9"/>
    <mergeCell ref="R12:AA12"/>
    <mergeCell ref="R20:AA20"/>
    <mergeCell ref="R13:AA19"/>
    <mergeCell ref="G3:P3"/>
    <mergeCell ref="G4:P4"/>
    <mergeCell ref="G5:P5"/>
    <mergeCell ref="C7:AA7"/>
    <mergeCell ref="C8:E8"/>
    <mergeCell ref="F8:P8"/>
    <mergeCell ref="Q8:R8"/>
    <mergeCell ref="S8:T8"/>
    <mergeCell ref="U8:V8"/>
    <mergeCell ref="W8:AA8"/>
  </mergeCells>
  <printOptions horizontalCentered="1"/>
  <pageMargins left="0.47244094488188981" right="0.43307086614173229" top="1.0629921259842521" bottom="0.35433070866141736" header="0.31496062992125984" footer="0.31496062992125984"/>
  <pageSetup scale="80" orientation="landscape" r:id="rId30"/>
  <headerFooter alignWithMargins="0"/>
  <drawing r:id="rId3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L82"/>
  <sheetViews>
    <sheetView showGridLines="0" topLeftCell="A24" workbookViewId="0">
      <selection activeCell="R13" sqref="R13:AA19"/>
    </sheetView>
  </sheetViews>
  <sheetFormatPr baseColWidth="10" defaultColWidth="11.42578125" defaultRowHeight="12.75" x14ac:dyDescent="0.2"/>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30.75" customHeight="1" x14ac:dyDescent="0.2">
      <c r="B8" s="4"/>
      <c r="C8" s="817" t="s">
        <v>1</v>
      </c>
      <c r="D8" s="818"/>
      <c r="E8" s="818"/>
      <c r="F8" s="989" t="s">
        <v>489</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912" t="s">
        <v>539</v>
      </c>
      <c r="G9" s="912"/>
      <c r="H9" s="912"/>
      <c r="I9" s="912"/>
      <c r="J9" s="912"/>
      <c r="K9" s="912"/>
      <c r="L9" s="912"/>
      <c r="M9" s="912"/>
      <c r="N9" s="912"/>
      <c r="O9" s="912"/>
      <c r="P9" s="912"/>
      <c r="Q9" s="912"/>
      <c r="R9" s="912"/>
      <c r="S9" s="912"/>
      <c r="T9" s="912"/>
      <c r="U9" s="912"/>
      <c r="V9" s="912"/>
      <c r="W9" s="912"/>
      <c r="X9" s="912"/>
      <c r="Y9" s="912"/>
      <c r="Z9" s="912"/>
      <c r="AA9" s="913"/>
      <c r="AB9" s="5"/>
      <c r="AE9" s="46"/>
      <c r="AF9" s="966"/>
      <c r="AG9" s="966"/>
      <c r="AH9" s="966"/>
      <c r="AI9" s="966"/>
      <c r="AJ9" s="966"/>
      <c r="AK9" s="966"/>
      <c r="AL9" s="966"/>
    </row>
    <row r="10" spans="2:38" x14ac:dyDescent="0.2">
      <c r="B10" s="4"/>
      <c r="C10" s="827"/>
      <c r="D10" s="828"/>
      <c r="E10" s="828"/>
      <c r="F10" s="1068"/>
      <c r="G10" s="1068"/>
      <c r="H10" s="1068"/>
      <c r="I10" s="1068"/>
      <c r="J10" s="1068"/>
      <c r="K10" s="1068"/>
      <c r="L10" s="1068"/>
      <c r="M10" s="1068"/>
      <c r="N10" s="1068"/>
      <c r="O10" s="1068"/>
      <c r="P10" s="1068"/>
      <c r="Q10" s="1068"/>
      <c r="R10" s="1068"/>
      <c r="S10" s="1068"/>
      <c r="T10" s="1068"/>
      <c r="U10" s="1068"/>
      <c r="V10" s="1068"/>
      <c r="W10" s="1068"/>
      <c r="X10" s="1068"/>
      <c r="Y10" s="1068"/>
      <c r="Z10" s="1068"/>
      <c r="AA10" s="1069"/>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0" t="s">
        <v>991</v>
      </c>
      <c r="S13" s="1081"/>
      <c r="T13" s="1081"/>
      <c r="U13" s="1081"/>
      <c r="V13" s="1081"/>
      <c r="W13" s="1081"/>
      <c r="X13" s="1081"/>
      <c r="Y13" s="1081"/>
      <c r="Z13" s="1081"/>
      <c r="AA13" s="1082"/>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803"/>
      <c r="S19" s="804"/>
      <c r="T19" s="804"/>
      <c r="U19" s="804"/>
      <c r="V19" s="804"/>
      <c r="W19" s="804"/>
      <c r="X19" s="804"/>
      <c r="Y19" s="804"/>
      <c r="Z19" s="804"/>
      <c r="AA19" s="80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718</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INDICADORES!H40</f>
        <v>0</v>
      </c>
      <c r="G32" s="569">
        <f>INDICADORES!K40</f>
        <v>0</v>
      </c>
      <c r="H32" s="569">
        <f>INDICADORES!N40</f>
        <v>0</v>
      </c>
      <c r="I32" s="569">
        <f>INDICADORES!T40</f>
        <v>0</v>
      </c>
      <c r="J32" s="569">
        <f>INDICADORES!W40</f>
        <v>0</v>
      </c>
      <c r="K32" s="569">
        <f>INDICADORES!Z40</f>
        <v>1</v>
      </c>
      <c r="L32" s="569">
        <f>INDICADORES!AF40</f>
        <v>0</v>
      </c>
      <c r="M32" s="569">
        <f>INDICADORES!AI40</f>
        <v>1</v>
      </c>
      <c r="N32" s="569">
        <f>INDICADORES!AL40</f>
        <v>0</v>
      </c>
      <c r="O32" s="569">
        <f>INDICADORES!AR40</f>
        <v>0</v>
      </c>
      <c r="P32" s="569">
        <f>INDICADORES!AU40</f>
        <v>0</v>
      </c>
      <c r="Q32" s="569">
        <f>INDICADORES!AX40</f>
        <v>0</v>
      </c>
      <c r="R32" s="568">
        <f>SUM(F32:Q32)</f>
        <v>2</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INDICADORES!I40</f>
        <v>20</v>
      </c>
      <c r="G33" s="569">
        <f>INDICADORES!L40</f>
        <v>30</v>
      </c>
      <c r="H33" s="569">
        <f>INDICADORES!O40</f>
        <v>21</v>
      </c>
      <c r="I33" s="569">
        <f>INDICADORES!U40</f>
        <v>61</v>
      </c>
      <c r="J33" s="569">
        <f>INDICADORES!X40</f>
        <v>20</v>
      </c>
      <c r="K33" s="569">
        <f>INDICADORES!AA40</f>
        <v>16</v>
      </c>
      <c r="L33" s="569">
        <f>INDICADORES!AG40</f>
        <v>14</v>
      </c>
      <c r="M33" s="569">
        <f>INDICADORES!AJ40</f>
        <v>12</v>
      </c>
      <c r="N33" s="569">
        <f>INDICADORES!AM40</f>
        <v>12</v>
      </c>
      <c r="O33" s="569">
        <f>INDICADORES!AS40</f>
        <v>21</v>
      </c>
      <c r="P33" s="569">
        <f>INDICADORES!AV40</f>
        <v>13</v>
      </c>
      <c r="Q33" s="569">
        <f>INDICADORES!AY40</f>
        <v>14</v>
      </c>
      <c r="R33" s="568">
        <f>SUM(F33:Q33)</f>
        <v>254</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68">
        <f>F32/F33*100</f>
        <v>0</v>
      </c>
      <c r="G34" s="68">
        <f t="shared" ref="G34:R34" si="0">G32/G33*100</f>
        <v>0</v>
      </c>
      <c r="H34" s="68">
        <f t="shared" si="0"/>
        <v>0</v>
      </c>
      <c r="I34" s="68">
        <f t="shared" si="0"/>
        <v>0</v>
      </c>
      <c r="J34" s="68">
        <f t="shared" si="0"/>
        <v>0</v>
      </c>
      <c r="K34" s="68">
        <f t="shared" si="0"/>
        <v>6.25</v>
      </c>
      <c r="L34" s="68">
        <f t="shared" si="0"/>
        <v>0</v>
      </c>
      <c r="M34" s="68">
        <f t="shared" si="0"/>
        <v>8.3333333333333321</v>
      </c>
      <c r="N34" s="68">
        <f t="shared" si="0"/>
        <v>0</v>
      </c>
      <c r="O34" s="68">
        <f t="shared" si="0"/>
        <v>0</v>
      </c>
      <c r="P34" s="68">
        <f t="shared" si="0"/>
        <v>0</v>
      </c>
      <c r="Q34" s="68">
        <f t="shared" si="0"/>
        <v>0</v>
      </c>
      <c r="R34" s="68">
        <f t="shared" si="0"/>
        <v>0.78740157480314954</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59"/>
      <c r="F35" s="254">
        <v>0</v>
      </c>
      <c r="G35" s="254">
        <v>0</v>
      </c>
      <c r="H35" s="254">
        <v>0</v>
      </c>
      <c r="I35" s="254">
        <v>0</v>
      </c>
      <c r="J35" s="254">
        <v>0</v>
      </c>
      <c r="K35" s="254">
        <v>0</v>
      </c>
      <c r="L35" s="254">
        <v>0</v>
      </c>
      <c r="M35" s="254">
        <v>3.8461538461538463</v>
      </c>
      <c r="N35" s="254">
        <v>0</v>
      </c>
      <c r="O35" s="254">
        <v>0</v>
      </c>
      <c r="P35" s="254">
        <v>12.5</v>
      </c>
      <c r="Q35" s="254">
        <v>0</v>
      </c>
      <c r="R35" s="254"/>
      <c r="U35" s="7"/>
      <c r="V35" s="7"/>
      <c r="W35" s="7"/>
      <c r="X35" s="7"/>
      <c r="Y35" s="7"/>
      <c r="Z35" s="7"/>
      <c r="AA35" s="8"/>
      <c r="AB35" s="5"/>
      <c r="AE35" s="18"/>
      <c r="AF35" s="18"/>
      <c r="AG35" s="18"/>
      <c r="AH35" s="18"/>
      <c r="AI35" s="18"/>
      <c r="AJ35" s="18"/>
      <c r="AK35" s="18"/>
      <c r="AL35" s="18"/>
    </row>
    <row r="36" spans="2:38" ht="17.25" customHeight="1" x14ac:dyDescent="0.2">
      <c r="B36" s="4"/>
      <c r="C36" s="6"/>
      <c r="D36" s="809" t="s">
        <v>254</v>
      </c>
      <c r="E36" s="810"/>
      <c r="F36" s="252">
        <v>3</v>
      </c>
      <c r="G36" s="252">
        <v>3</v>
      </c>
      <c r="H36" s="252">
        <v>3</v>
      </c>
      <c r="I36" s="252">
        <v>3</v>
      </c>
      <c r="J36" s="252">
        <v>3</v>
      </c>
      <c r="K36" s="252">
        <v>3</v>
      </c>
      <c r="L36" s="252">
        <v>3</v>
      </c>
      <c r="M36" s="252">
        <v>3</v>
      </c>
      <c r="N36" s="252">
        <v>3</v>
      </c>
      <c r="O36" s="252">
        <v>3</v>
      </c>
      <c r="P36" s="252">
        <v>3</v>
      </c>
      <c r="Q36" s="252">
        <v>3</v>
      </c>
      <c r="R36" s="252">
        <v>3</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490</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143</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537</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370</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t="s">
        <v>371</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2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1122</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gUPG9H5VIORLZCNfOWhOgjuxQVnYMh5/2lgmwwdV00cyfaElm2c1JZrlymJ7m/Kn2N2/oo/nt1n+TEyXHQNiWA==" saltValue="pKI1OZz1ZA+t9W+9R7oaUQ==" spinCount="100000" sheet="1" objects="1" scenarios="1"/>
  <customSheetViews>
    <customSheetView guid="{9C949C4D-EB11-4549-99F8-6A6E19FEDD35}"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1"/>
      <headerFooter alignWithMargins="0"/>
    </customSheetView>
    <customSheetView guid="{B4BD0B13-0F90-4B98-B77F-542E51A48189}"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
      <headerFooter alignWithMargins="0"/>
    </customSheetView>
    <customSheetView guid="{1132D6BB-BD35-469F-BF41-A86B335BD97B}"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3"/>
      <headerFooter alignWithMargins="0"/>
    </customSheetView>
    <customSheetView guid="{A5C6589E-C55F-4BEC-9ECE-919FCABF52F8}"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4"/>
      <headerFooter alignWithMargins="0"/>
    </customSheetView>
    <customSheetView guid="{01A85145-F11B-4D07-813B-8A8758CDD710}"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5"/>
      <headerFooter alignWithMargins="0"/>
    </customSheetView>
    <customSheetView guid="{4F27A6F2-707D-47B2-BF4A-F027B75A33FC}" showGridLines="0" topLeftCell="A21">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6"/>
      <headerFooter alignWithMargins="0"/>
    </customSheetView>
    <customSheetView guid="{F4F98609-4C61-4A0E-851B-59BEC64AAB9F}" showGridLines="0" topLeftCell="A21">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7"/>
      <headerFooter alignWithMargins="0"/>
    </customSheetView>
    <customSheetView guid="{8381FC96-6810-4EAA-ACD8-B607E0FD2281}" showGridLines="0" topLeftCell="A27">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8"/>
      <headerFooter alignWithMargins="0"/>
    </customSheetView>
    <customSheetView guid="{7315456F-420E-439E-9602-F32EDF9D3E94}" showGridLines="0" topLeftCell="A27">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9"/>
      <headerFooter alignWithMargins="0"/>
    </customSheetView>
    <customSheetView guid="{216CB5F9-6788-4A70-880A-08553118F167}" showGridLines="0" topLeftCell="A4">
      <pageMargins left="0.47244094488188981" right="0.43307086614173229" top="1.0629921259842521" bottom="0.35433070866141736" header="0.31496062992125984" footer="0.31496062992125984"/>
      <printOptions horizontalCentered="1" verticalCentered="1"/>
      <pageSetup scale="80" orientation="landscape" r:id="rId10"/>
      <headerFooter alignWithMargins="0"/>
    </customSheetView>
    <customSheetView guid="{B0451CD7-59C4-4E11-B7C2-BC13CF4127A6}" showGridLines="0" topLeftCell="A4">
      <pageMargins left="0.47244094488188981" right="0.43307086614173229" top="1.0629921259842521" bottom="0.35433070866141736" header="0.31496062992125984" footer="0.31496062992125984"/>
      <printOptions horizontalCentered="1" verticalCentered="1"/>
      <pageSetup scale="80" orientation="landscape" r:id="rId11"/>
      <headerFooter alignWithMargins="0"/>
    </customSheetView>
    <customSheetView guid="{7A5BCE0F-1F1B-4E52-9652-01329CBCC77F}" showGridLines="0" topLeftCell="A4">
      <pageMargins left="0.47244094488188981" right="0.43307086614173229" top="1.0629921259842521" bottom="0.35433070866141736" header="0.31496062992125984" footer="0.31496062992125984"/>
      <printOptions horizontalCentered="1" verticalCentered="1"/>
      <pageSetup scale="80" orientation="landscape" r:id="rId12"/>
      <headerFooter alignWithMargins="0"/>
    </customSheetView>
    <customSheetView guid="{62DF5315-3D99-4C8E-BAEC-100B3280B10D}" showGridLines="0" topLeftCell="A4">
      <pageMargins left="0.47244094488188981" right="0.43307086614173229" top="1.0629921259842521" bottom="0.35433070866141736" header="0.31496062992125984" footer="0.31496062992125984"/>
      <printOptions horizontalCentered="1" verticalCentered="1"/>
      <pageSetup scale="80" orientation="landscape" r:id="rId13"/>
      <headerFooter alignWithMargins="0"/>
    </customSheetView>
    <customSheetView guid="{CAC1BF5B-64DA-4E65-B9F3-F58AF1593EA5}" showGridLines="0" topLeftCell="A4">
      <pageMargins left="0.47244094488188981" right="0.43307086614173229" top="1.0629921259842521" bottom="0.35433070866141736" header="0.31496062992125984" footer="0.31496062992125984"/>
      <printOptions horizontalCentered="1" verticalCentered="1"/>
      <pageSetup scale="80" orientation="landscape" r:id="rId14"/>
      <headerFooter alignWithMargins="0"/>
    </customSheetView>
    <customSheetView guid="{E4188361-4B87-4969-89CB-DD6AB944FA81}" showGridLines="0" topLeftCell="A4">
      <pageMargins left="0.47244094488188981" right="0.43307086614173229" top="1.0629921259842521" bottom="0.35433070866141736" header="0.31496062992125984" footer="0.31496062992125984"/>
      <printOptions horizontalCentered="1" verticalCentered="1"/>
      <pageSetup scale="80" orientation="landscape" r:id="rId15"/>
      <headerFooter alignWithMargins="0"/>
    </customSheetView>
    <customSheetView guid="{0001DF65-3B0F-497C-ACF5-D49EC607FD88}" showGridLines="0" topLeftCell="A4">
      <pageMargins left="0.47244094488188981" right="0.43307086614173229" top="1.0629921259842521" bottom="0.35433070866141736" header="0.31496062992125984" footer="0.31496062992125984"/>
      <printOptions horizontalCentered="1" verticalCentered="1"/>
      <pageSetup scale="80" orientation="landscape" r:id="rId16"/>
      <headerFooter alignWithMargins="0"/>
    </customSheetView>
    <customSheetView guid="{39DA2FDD-4E3D-481D-A336-9D29DBC11B08}" showGridLines="0" topLeftCell="A34">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17"/>
      <headerFooter alignWithMargins="0"/>
    </customSheetView>
    <customSheetView guid="{95329FFD-9B66-4A76-A861-4EF913CB9438}" showGridLines="0" topLeftCell="A34">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18"/>
      <headerFooter alignWithMargins="0"/>
    </customSheetView>
    <customSheetView guid="{F7DB7EE5-42A9-41B9-A823-ADC3C22C28DE}" showGridLines="0" topLeftCell="A34">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19"/>
      <headerFooter alignWithMargins="0"/>
    </customSheetView>
    <customSheetView guid="{187695E8-F439-4E8B-9390-62D53A41785B}" showGridLines="0" topLeftCell="A34">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0"/>
      <headerFooter alignWithMargins="0"/>
    </customSheetView>
    <customSheetView guid="{C3D58349-1F04-4F6C-B93C-BB0D41DB41D6}" showGridLines="0" topLeftCell="A27">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1"/>
      <headerFooter alignWithMargins="0"/>
    </customSheetView>
    <customSheetView guid="{71206789-1A95-4243-B1E4-204F0D4BB0C1}" showGridLines="0" topLeftCell="A27">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2"/>
      <headerFooter alignWithMargins="0"/>
    </customSheetView>
    <customSheetView guid="{DAB8803B-91D8-4FA1-8E83-BA8E4F51ECEF}" showGridLines="0" topLeftCell="A21">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3"/>
      <headerFooter alignWithMargins="0"/>
    </customSheetView>
    <customSheetView guid="{4B06A440-0745-43CE-8047-97DB98249CF6}" showGridLines="0" topLeftCell="A21">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4"/>
      <headerFooter alignWithMargins="0"/>
    </customSheetView>
    <customSheetView guid="{201C1097-0C3C-4AFA-814C-99E885BB3BA9}"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5"/>
      <headerFooter alignWithMargins="0"/>
    </customSheetView>
    <customSheetView guid="{44F0F931-FF8F-4146-9628-099A7B02EE59}"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6"/>
      <headerFooter alignWithMargins="0"/>
    </customSheetView>
    <customSheetView guid="{DE4F901A-4159-44A8-9F61-37E29931259E}"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7"/>
      <headerFooter alignWithMargins="0"/>
    </customSheetView>
    <customSheetView guid="{11E60353-53A2-40FD-8DD1-6654D3943E00}"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8"/>
      <headerFooter alignWithMargins="0"/>
    </customSheetView>
    <customSheetView guid="{D405E5B0-829D-4CFF-BABC-C1974EED185D}" showGridLines="0" topLeftCell="A33">
      <selection activeCell="G49" sqref="G49:N49"/>
      <pageMargins left="0.47244094488188981" right="0.43307086614173229" top="1.0629921259842521" bottom="0.35433070866141736" header="0.31496062992125984" footer="0.31496062992125984"/>
      <printOptions horizontalCentered="1" verticalCentered="1"/>
      <pageSetup scale="80" orientation="landscape" r:id="rId29"/>
      <headerFooter alignWithMargins="0"/>
    </customSheetView>
  </customSheetViews>
  <mergeCells count="87">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 ref="V48:V49"/>
    <mergeCell ref="W48:Y49"/>
    <mergeCell ref="Z48:AA49"/>
    <mergeCell ref="AE48:AK48"/>
    <mergeCell ref="C49:F49"/>
    <mergeCell ref="G49:N49"/>
    <mergeCell ref="AE49:AK49"/>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AE42:AK42"/>
    <mergeCell ref="C43:F44"/>
    <mergeCell ref="G43:N44"/>
    <mergeCell ref="O43:S43"/>
    <mergeCell ref="T43:AA43"/>
    <mergeCell ref="AE43:AK43"/>
    <mergeCell ref="O44:S44"/>
    <mergeCell ref="T44:AA44"/>
    <mergeCell ref="C41:F41"/>
    <mergeCell ref="G41:N41"/>
    <mergeCell ref="O41:S41"/>
    <mergeCell ref="T41:AA41"/>
    <mergeCell ref="C42:F42"/>
    <mergeCell ref="G42:N42"/>
    <mergeCell ref="O42:S42"/>
    <mergeCell ref="T42:AA42"/>
    <mergeCell ref="AE39:AK39"/>
    <mergeCell ref="C40:F40"/>
    <mergeCell ref="G40:N40"/>
    <mergeCell ref="O40:S40"/>
    <mergeCell ref="T40:AA40"/>
    <mergeCell ref="AE40:AK40"/>
    <mergeCell ref="C39:F39"/>
    <mergeCell ref="G39:N39"/>
    <mergeCell ref="O39:S39"/>
    <mergeCell ref="T39:AA39"/>
    <mergeCell ref="D32:E32"/>
    <mergeCell ref="D33:E33"/>
    <mergeCell ref="D36:E36"/>
    <mergeCell ref="C38:N38"/>
    <mergeCell ref="O38:AA38"/>
    <mergeCell ref="R21:AA28"/>
    <mergeCell ref="AF8:AL8"/>
    <mergeCell ref="C9:E10"/>
    <mergeCell ref="F9:AA10"/>
    <mergeCell ref="AF9:AL9"/>
    <mergeCell ref="R12:AA12"/>
    <mergeCell ref="R20:AA20"/>
    <mergeCell ref="R13:AA19"/>
    <mergeCell ref="G3:P3"/>
    <mergeCell ref="G4:P4"/>
    <mergeCell ref="G5:P5"/>
    <mergeCell ref="C7:AA7"/>
    <mergeCell ref="C8:E8"/>
    <mergeCell ref="F8:P8"/>
    <mergeCell ref="Q8:R8"/>
    <mergeCell ref="S8:T8"/>
    <mergeCell ref="U8:V8"/>
    <mergeCell ref="W8:AA8"/>
  </mergeCells>
  <printOptions horizontalCentered="1" verticalCentered="1"/>
  <pageMargins left="0.47244094488188981" right="0.43307086614173229" top="1.0629921259842521" bottom="0.35433070866141736" header="0.31496062992125984" footer="0.31496062992125984"/>
  <pageSetup scale="80" orientation="landscape" r:id="rId30"/>
  <headerFooter alignWithMargins="0"/>
  <drawing r:id="rId3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L82"/>
  <sheetViews>
    <sheetView showGridLines="0" topLeftCell="A22" workbookViewId="0"/>
  </sheetViews>
  <sheetFormatPr baseColWidth="10" defaultColWidth="11.42578125" defaultRowHeight="12.75" x14ac:dyDescent="0.2"/>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30.75" customHeight="1" x14ac:dyDescent="0.2">
      <c r="B8" s="4"/>
      <c r="C8" s="817" t="s">
        <v>1</v>
      </c>
      <c r="D8" s="818"/>
      <c r="E8" s="818"/>
      <c r="F8" s="989" t="s">
        <v>526</v>
      </c>
      <c r="G8" s="989"/>
      <c r="H8" s="989"/>
      <c r="I8" s="989"/>
      <c r="J8" s="989"/>
      <c r="K8" s="989"/>
      <c r="L8" s="989"/>
      <c r="M8" s="989"/>
      <c r="N8" s="989"/>
      <c r="O8" s="989"/>
      <c r="P8" s="989"/>
      <c r="Q8" s="818" t="s">
        <v>82</v>
      </c>
      <c r="R8" s="818"/>
      <c r="S8" s="990"/>
      <c r="T8" s="990"/>
      <c r="U8" s="818" t="s">
        <v>83</v>
      </c>
      <c r="V8" s="818"/>
      <c r="W8" s="991" t="s">
        <v>518</v>
      </c>
      <c r="X8" s="992"/>
      <c r="Y8" s="992"/>
      <c r="Z8" s="992"/>
      <c r="AA8" s="993"/>
      <c r="AB8" s="5"/>
      <c r="AE8" s="18"/>
      <c r="AF8" s="966"/>
      <c r="AG8" s="966"/>
      <c r="AH8" s="966"/>
      <c r="AI8" s="966"/>
      <c r="AJ8" s="966"/>
      <c r="AK8" s="966"/>
      <c r="AL8" s="966"/>
    </row>
    <row r="9" spans="2:38" ht="22.5" customHeight="1" x14ac:dyDescent="0.2">
      <c r="B9" s="4"/>
      <c r="C9" s="827" t="s">
        <v>2</v>
      </c>
      <c r="D9" s="828"/>
      <c r="E9" s="828"/>
      <c r="F9" s="912" t="s">
        <v>538</v>
      </c>
      <c r="G9" s="912"/>
      <c r="H9" s="912"/>
      <c r="I9" s="912"/>
      <c r="J9" s="912"/>
      <c r="K9" s="912"/>
      <c r="L9" s="912"/>
      <c r="M9" s="912"/>
      <c r="N9" s="912"/>
      <c r="O9" s="912"/>
      <c r="P9" s="912"/>
      <c r="Q9" s="912"/>
      <c r="R9" s="912"/>
      <c r="S9" s="912"/>
      <c r="T9" s="912"/>
      <c r="U9" s="912"/>
      <c r="V9" s="912"/>
      <c r="W9" s="912"/>
      <c r="X9" s="912"/>
      <c r="Y9" s="912"/>
      <c r="Z9" s="912"/>
      <c r="AA9" s="913"/>
      <c r="AB9" s="5"/>
      <c r="AE9" s="46"/>
      <c r="AF9" s="966"/>
      <c r="AG9" s="966"/>
      <c r="AH9" s="966"/>
      <c r="AI9" s="966"/>
      <c r="AJ9" s="966"/>
      <c r="AK9" s="966"/>
      <c r="AL9" s="966"/>
    </row>
    <row r="10" spans="2:38" x14ac:dyDescent="0.2">
      <c r="B10" s="4"/>
      <c r="C10" s="827"/>
      <c r="D10" s="828"/>
      <c r="E10" s="828"/>
      <c r="F10" s="1068"/>
      <c r="G10" s="1068"/>
      <c r="H10" s="1068"/>
      <c r="I10" s="1068"/>
      <c r="J10" s="1068"/>
      <c r="K10" s="1068"/>
      <c r="L10" s="1068"/>
      <c r="M10" s="1068"/>
      <c r="N10" s="1068"/>
      <c r="O10" s="1068"/>
      <c r="P10" s="1068"/>
      <c r="Q10" s="1068"/>
      <c r="R10" s="1068"/>
      <c r="S10" s="1068"/>
      <c r="T10" s="1068"/>
      <c r="U10" s="1068"/>
      <c r="V10" s="1068"/>
      <c r="W10" s="1068"/>
      <c r="X10" s="1068"/>
      <c r="Y10" s="1068"/>
      <c r="Z10" s="1068"/>
      <c r="AA10" s="1069"/>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0" t="s">
        <v>1333</v>
      </c>
      <c r="S13" s="1081"/>
      <c r="T13" s="1081"/>
      <c r="U13" s="1081"/>
      <c r="V13" s="1081"/>
      <c r="W13" s="1081"/>
      <c r="X13" s="1081"/>
      <c r="Y13" s="1081"/>
      <c r="Z13" s="1081"/>
      <c r="AA13" s="1082"/>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803"/>
      <c r="S19" s="804"/>
      <c r="T19" s="804"/>
      <c r="U19" s="804"/>
      <c r="V19" s="804"/>
      <c r="W19" s="804"/>
      <c r="X19" s="804"/>
      <c r="Y19" s="804"/>
      <c r="Z19" s="804"/>
      <c r="AA19" s="80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1334</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INDICADORES!H41</f>
        <v>16</v>
      </c>
      <c r="G32" s="569">
        <f>INDICADORES!K41</f>
        <v>12</v>
      </c>
      <c r="H32" s="569">
        <f>INDICADORES!N41</f>
        <v>3</v>
      </c>
      <c r="I32" s="569">
        <f>INDICADORES!T41</f>
        <v>3</v>
      </c>
      <c r="J32" s="569">
        <f>INDICADORES!W41</f>
        <v>5</v>
      </c>
      <c r="K32" s="569">
        <f>INDICADORES!Z41</f>
        <v>2</v>
      </c>
      <c r="L32" s="569">
        <f>INDICADORES!AF41</f>
        <v>5</v>
      </c>
      <c r="M32" s="569">
        <f>INDICADORES!AI41</f>
        <v>3</v>
      </c>
      <c r="N32" s="569">
        <f>INDICADORES!AL41</f>
        <v>0</v>
      </c>
      <c r="O32" s="569">
        <f>INDICADORES!AR41</f>
        <v>9</v>
      </c>
      <c r="P32" s="569">
        <f>INDICADORES!AU41</f>
        <v>1</v>
      </c>
      <c r="Q32" s="569">
        <f>INDICADORES!AX41</f>
        <v>1</v>
      </c>
      <c r="R32" s="568">
        <f>SUM(F32:Q32)</f>
        <v>60</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INDICADORES!I41</f>
        <v>631</v>
      </c>
      <c r="G33" s="569">
        <f>INDICADORES!L41</f>
        <v>546</v>
      </c>
      <c r="H33" s="569">
        <f>INDICADORES!O41</f>
        <v>662</v>
      </c>
      <c r="I33" s="569">
        <f>INDICADORES!U41</f>
        <v>758</v>
      </c>
      <c r="J33" s="569">
        <f>INDICADORES!X41</f>
        <v>707</v>
      </c>
      <c r="K33" s="569">
        <f>INDICADORES!AA41</f>
        <v>792</v>
      </c>
      <c r="L33" s="569">
        <f>INDICADORES!AG41</f>
        <v>798</v>
      </c>
      <c r="M33" s="569">
        <f>INDICADORES!AJ41</f>
        <v>741</v>
      </c>
      <c r="N33" s="569">
        <f>INDICADORES!AM41</f>
        <v>778</v>
      </c>
      <c r="O33" s="569">
        <f>INDICADORES!AS41</f>
        <v>837</v>
      </c>
      <c r="P33" s="569">
        <f>INDICADORES!AV41</f>
        <v>813</v>
      </c>
      <c r="Q33" s="569">
        <f>INDICADORES!AY41</f>
        <v>736</v>
      </c>
      <c r="R33" s="568">
        <f>SUM(F33:Q33)</f>
        <v>8799</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68">
        <f>F32/F33*100</f>
        <v>2.5356576862123612</v>
      </c>
      <c r="G34" s="68">
        <f t="shared" ref="G34:R34" si="0">G32/G33*100</f>
        <v>2.197802197802198</v>
      </c>
      <c r="H34" s="68">
        <f t="shared" si="0"/>
        <v>0.45317220543806652</v>
      </c>
      <c r="I34" s="68">
        <f t="shared" si="0"/>
        <v>0.39577836411609502</v>
      </c>
      <c r="J34" s="68">
        <f t="shared" si="0"/>
        <v>0.70721357850070721</v>
      </c>
      <c r="K34" s="68">
        <f t="shared" si="0"/>
        <v>0.25252525252525254</v>
      </c>
      <c r="L34" s="68">
        <f t="shared" si="0"/>
        <v>0.62656641604010022</v>
      </c>
      <c r="M34" s="68">
        <f t="shared" si="0"/>
        <v>0.40485829959514169</v>
      </c>
      <c r="N34" s="68">
        <f t="shared" si="0"/>
        <v>0</v>
      </c>
      <c r="O34" s="68">
        <f t="shared" si="0"/>
        <v>1.0752688172043012</v>
      </c>
      <c r="P34" s="68">
        <f t="shared" si="0"/>
        <v>0.12300123001230012</v>
      </c>
      <c r="Q34" s="68">
        <f t="shared" si="0"/>
        <v>0.1358695652173913</v>
      </c>
      <c r="R34" s="68">
        <f t="shared" si="0"/>
        <v>0.68189566996249573</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47"/>
      <c r="F35" s="261">
        <v>0.19607843137254902</v>
      </c>
      <c r="G35" s="261">
        <v>1.03359173126615</v>
      </c>
      <c r="H35" s="261">
        <v>0.41580041580041582</v>
      </c>
      <c r="I35" s="261">
        <v>0.53285968028419184</v>
      </c>
      <c r="J35" s="261">
        <v>2.1207177814029365</v>
      </c>
      <c r="K35" s="261">
        <v>2.6223776223776225</v>
      </c>
      <c r="L35" s="261">
        <v>1.7857142857142856</v>
      </c>
      <c r="M35" s="261">
        <v>1.6453382084095063</v>
      </c>
      <c r="N35" s="261">
        <v>0.98684210526315785</v>
      </c>
      <c r="O35" s="261">
        <v>0.18050541516245489</v>
      </c>
      <c r="P35" s="261">
        <v>0.53763440860215062</v>
      </c>
      <c r="Q35" s="261">
        <v>1.202749140893471</v>
      </c>
      <c r="R35" s="262"/>
      <c r="U35" s="7"/>
      <c r="V35" s="7"/>
      <c r="W35" s="7"/>
      <c r="X35" s="7"/>
      <c r="Y35" s="7"/>
      <c r="Z35" s="7"/>
      <c r="AA35" s="8"/>
      <c r="AB35" s="5"/>
      <c r="AE35" s="18"/>
      <c r="AF35" s="18"/>
      <c r="AG35" s="18"/>
      <c r="AH35" s="18"/>
      <c r="AI35" s="18"/>
      <c r="AJ35" s="18"/>
      <c r="AK35" s="18"/>
      <c r="AL35" s="18"/>
    </row>
    <row r="36" spans="2:38" ht="17.25" customHeight="1" thickBot="1" x14ac:dyDescent="0.25">
      <c r="B36" s="4"/>
      <c r="C36" s="6"/>
      <c r="D36" s="809" t="s">
        <v>254</v>
      </c>
      <c r="E36" s="1086"/>
      <c r="F36" s="260">
        <v>1</v>
      </c>
      <c r="G36" s="260">
        <v>1</v>
      </c>
      <c r="H36" s="260">
        <v>1</v>
      </c>
      <c r="I36" s="260">
        <v>1</v>
      </c>
      <c r="J36" s="260">
        <v>1</v>
      </c>
      <c r="K36" s="260">
        <v>1</v>
      </c>
      <c r="L36" s="260">
        <v>1</v>
      </c>
      <c r="M36" s="260">
        <v>1</v>
      </c>
      <c r="N36" s="260">
        <v>1</v>
      </c>
      <c r="O36" s="260">
        <v>1</v>
      </c>
      <c r="P36" s="260">
        <v>1</v>
      </c>
      <c r="Q36" s="260">
        <v>1</v>
      </c>
      <c r="R36" s="256">
        <v>1</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21" customHeight="1" x14ac:dyDescent="0.2">
      <c r="B39" s="4"/>
      <c r="C39" s="817" t="s">
        <v>16</v>
      </c>
      <c r="D39" s="818"/>
      <c r="E39" s="818"/>
      <c r="F39" s="818"/>
      <c r="G39" s="861" t="s">
        <v>611</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540</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537</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370</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t="s">
        <v>371</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2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116</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1123</v>
      </c>
      <c r="H50" s="938"/>
      <c r="I50" s="938"/>
      <c r="J50" s="938"/>
      <c r="K50" s="938"/>
      <c r="L50" s="938"/>
      <c r="M50" s="938"/>
      <c r="N50" s="856"/>
      <c r="O50" s="829"/>
      <c r="P50" s="830"/>
      <c r="Q50" s="830"/>
      <c r="R50" s="830"/>
      <c r="S50" s="862" t="s">
        <v>105</v>
      </c>
      <c r="T50" s="862"/>
      <c r="U50" s="862"/>
      <c r="V50" s="869" t="s">
        <v>94</v>
      </c>
      <c r="W50" s="697" t="s">
        <v>556</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XozjLSnBagyICyWiq39FsimBaAd2vveX1/kYxWWw0T5itYgaYN5i9Y4YwskZS7LgxT52sJ7pdyTJ+Jbs9jYPvg==" saltValue="G7aGYOmy4DU8eoWEDqjwtw==" spinCount="100000" sheet="1" objects="1" scenarios="1"/>
  <customSheetViews>
    <customSheetView guid="{9C949C4D-EB11-4549-99F8-6A6E19FEDD35}" showGridLines="0" topLeftCell="A25">
      <selection activeCell="G49" sqref="G49:N49"/>
      <pageMargins left="0.46" right="0.43" top="1.08" bottom="0.35" header="0.31496062992125984" footer="0.31496062992125984"/>
      <pageSetup paperSize="9" scale="80" orientation="portrait" r:id="rId1"/>
      <headerFooter alignWithMargins="0"/>
    </customSheetView>
    <customSheetView guid="{B4BD0B13-0F90-4B98-B77F-542E51A48189}" showGridLines="0" topLeftCell="A25">
      <selection activeCell="G49" sqref="G49:N49"/>
      <pageMargins left="0.46" right="0.43" top="1.08" bottom="0.35" header="0.31496062992125984" footer="0.31496062992125984"/>
      <pageSetup paperSize="9" scale="80" orientation="portrait" r:id="rId2"/>
      <headerFooter alignWithMargins="0"/>
    </customSheetView>
    <customSheetView guid="{1132D6BB-BD35-469F-BF41-A86B335BD97B}" showGridLines="0" topLeftCell="A25">
      <selection activeCell="G49" sqref="G49:N49"/>
      <pageMargins left="0.46" right="0.43" top="1.08" bottom="0.35" header="0.31496062992125984" footer="0.31496062992125984"/>
      <pageSetup paperSize="9" scale="80" orientation="portrait" r:id="rId3"/>
      <headerFooter alignWithMargins="0"/>
    </customSheetView>
    <customSheetView guid="{A5C6589E-C55F-4BEC-9ECE-919FCABF52F8}" showGridLines="0" topLeftCell="A25">
      <selection activeCell="G49" sqref="G49:N49"/>
      <pageMargins left="0.46" right="0.43" top="1.08" bottom="0.35" header="0.31496062992125984" footer="0.31496062992125984"/>
      <pageSetup paperSize="9" scale="80" orientation="portrait" r:id="rId4"/>
      <headerFooter alignWithMargins="0"/>
    </customSheetView>
    <customSheetView guid="{01A85145-F11B-4D07-813B-8A8758CDD710}" showGridLines="0" topLeftCell="A25">
      <selection activeCell="G49" sqref="G49:N49"/>
      <pageMargins left="0.46" right="0.43" top="1.08" bottom="0.35" header="0.31496062992125984" footer="0.31496062992125984"/>
      <pageSetup paperSize="9" scale="80" orientation="portrait" r:id="rId5"/>
      <headerFooter alignWithMargins="0"/>
    </customSheetView>
    <customSheetView guid="{4F27A6F2-707D-47B2-BF4A-F027B75A33FC}" showGridLines="0" topLeftCell="A7">
      <selection activeCell="G49" sqref="G49:N49"/>
      <pageMargins left="0.46" right="0.43" top="1.08" bottom="0.35" header="0.31496062992125984" footer="0.31496062992125984"/>
      <pageSetup paperSize="9" scale="80" orientation="portrait" r:id="rId6"/>
      <headerFooter alignWithMargins="0"/>
    </customSheetView>
    <customSheetView guid="{F4F98609-4C61-4A0E-851B-59BEC64AAB9F}" showGridLines="0" topLeftCell="A7">
      <selection activeCell="G49" sqref="G49:N49"/>
      <pageMargins left="0.46" right="0.43" top="1.08" bottom="0.35" header="0.31496062992125984" footer="0.31496062992125984"/>
      <pageSetup paperSize="9" scale="80" orientation="portrait" r:id="rId7"/>
      <headerFooter alignWithMargins="0"/>
    </customSheetView>
    <customSheetView guid="{8381FC96-6810-4EAA-ACD8-B607E0FD2281}" showGridLines="0" topLeftCell="A28">
      <selection activeCell="G49" sqref="G49:N49"/>
      <pageMargins left="0.46" right="0.43" top="1.08" bottom="0.35" header="0.31496062992125984" footer="0.31496062992125984"/>
      <pageSetup paperSize="9" scale="80" orientation="portrait" r:id="rId8"/>
      <headerFooter alignWithMargins="0"/>
    </customSheetView>
    <customSheetView guid="{7315456F-420E-439E-9602-F32EDF9D3E94}" showGridLines="0" topLeftCell="A28">
      <selection activeCell="G49" sqref="G49:N49"/>
      <pageMargins left="0.46" right="0.43" top="1.08" bottom="0.35" header="0.31496062992125984" footer="0.31496062992125984"/>
      <pageSetup paperSize="9" scale="80" orientation="portrait" r:id="rId9"/>
      <headerFooter alignWithMargins="0"/>
    </customSheetView>
    <customSheetView guid="{216CB5F9-6788-4A70-880A-08553118F167}" showGridLines="0">
      <selection activeCell="R13" sqref="R13:AA19"/>
      <pageMargins left="0.46" right="0.43" top="1.08" bottom="0.35" header="0.31496062992125984" footer="0.31496062992125984"/>
      <pageSetup paperSize="9" scale="80" orientation="portrait" r:id="rId10"/>
      <headerFooter alignWithMargins="0"/>
    </customSheetView>
    <customSheetView guid="{B0451CD7-59C4-4E11-B7C2-BC13CF4127A6}" showGridLines="0">
      <selection activeCell="R13" sqref="R13:AA19"/>
      <pageMargins left="0.46" right="0.43" top="1.08" bottom="0.35" header="0.31496062992125984" footer="0.31496062992125984"/>
      <pageSetup paperSize="9" scale="80" orientation="portrait" r:id="rId11"/>
      <headerFooter alignWithMargins="0"/>
    </customSheetView>
    <customSheetView guid="{7A5BCE0F-1F1B-4E52-9652-01329CBCC77F}" showGridLines="0">
      <selection activeCell="R13" sqref="R13:AA19"/>
      <pageMargins left="0.46" right="0.43" top="1.08" bottom="0.35" header="0.31496062992125984" footer="0.31496062992125984"/>
      <pageSetup paperSize="9" scale="80" orientation="portrait" r:id="rId12"/>
      <headerFooter alignWithMargins="0"/>
    </customSheetView>
    <customSheetView guid="{62DF5315-3D99-4C8E-BAEC-100B3280B10D}" showGridLines="0">
      <selection activeCell="R13" sqref="R13:AA19"/>
      <pageMargins left="0.46" right="0.43" top="1.08" bottom="0.35" header="0.31496062992125984" footer="0.31496062992125984"/>
      <pageSetup paperSize="9" scale="80" orientation="portrait" r:id="rId13"/>
      <headerFooter alignWithMargins="0"/>
    </customSheetView>
    <customSheetView guid="{CAC1BF5B-64DA-4E65-B9F3-F58AF1593EA5}" showGridLines="0">
      <selection activeCell="R13" sqref="R13:AA19"/>
      <pageMargins left="0.46" right="0.43" top="1.08" bottom="0.35" header="0.31496062992125984" footer="0.31496062992125984"/>
      <pageSetup paperSize="9" scale="80" orientation="portrait" r:id="rId14"/>
      <headerFooter alignWithMargins="0"/>
    </customSheetView>
    <customSheetView guid="{E4188361-4B87-4969-89CB-DD6AB944FA81}" showGridLines="0">
      <selection activeCell="R13" sqref="R13:AA19"/>
      <pageMargins left="0.46" right="0.43" top="1.08" bottom="0.35" header="0.31496062992125984" footer="0.31496062992125984"/>
      <pageSetup paperSize="9" scale="80" orientation="portrait" r:id="rId15"/>
      <headerFooter alignWithMargins="0"/>
    </customSheetView>
    <customSheetView guid="{0001DF65-3B0F-497C-ACF5-D49EC607FD88}" showGridLines="0">
      <selection activeCell="R13" sqref="R13:AA19"/>
      <pageMargins left="0.46" right="0.43" top="1.08" bottom="0.35" header="0.31496062992125984" footer="0.31496062992125984"/>
      <pageSetup paperSize="9" scale="80" orientation="portrait" r:id="rId16"/>
      <headerFooter alignWithMargins="0"/>
    </customSheetView>
    <customSheetView guid="{39DA2FDD-4E3D-481D-A336-9D29DBC11B08}" showGridLines="0" topLeftCell="A28">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howGridLines="0" topLeftCell="A28">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howGridLines="0" topLeftCell="A28">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howGridLines="0" topLeftCell="A28">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howGridLines="0" topLeftCell="A28">
      <selection activeCell="G49" sqref="G49:N49"/>
      <pageMargins left="0.46" right="0.43" top="1.08" bottom="0.35" header="0.31496062992125984" footer="0.31496062992125984"/>
      <pageSetup paperSize="9" scale="80" orientation="portrait" r:id="rId21"/>
      <headerFooter alignWithMargins="0"/>
    </customSheetView>
    <customSheetView guid="{71206789-1A95-4243-B1E4-204F0D4BB0C1}" showGridLines="0" topLeftCell="A28">
      <selection activeCell="G49" sqref="G49:N49"/>
      <pageMargins left="0.46" right="0.43" top="1.08" bottom="0.35" header="0.31496062992125984" footer="0.31496062992125984"/>
      <pageSetup paperSize="9" scale="80" orientation="portrait" r:id="rId22"/>
      <headerFooter alignWithMargins="0"/>
    </customSheetView>
    <customSheetView guid="{DAB8803B-91D8-4FA1-8E83-BA8E4F51ECEF}" showGridLines="0" topLeftCell="A28">
      <selection activeCell="G49" sqref="G49:N49"/>
      <pageMargins left="0.46" right="0.43" top="1.08" bottom="0.35" header="0.31496062992125984" footer="0.31496062992125984"/>
      <pageSetup paperSize="9" scale="80" orientation="portrait" r:id="rId23"/>
      <headerFooter alignWithMargins="0"/>
    </customSheetView>
    <customSheetView guid="{4B06A440-0745-43CE-8047-97DB98249CF6}" showGridLines="0" topLeftCell="A7">
      <selection activeCell="G49" sqref="G49:N49"/>
      <pageMargins left="0.46" right="0.43" top="1.08" bottom="0.35" header="0.31496062992125984" footer="0.31496062992125984"/>
      <pageSetup paperSize="9" scale="80" orientation="portrait" r:id="rId24"/>
      <headerFooter alignWithMargins="0"/>
    </customSheetView>
    <customSheetView guid="{201C1097-0C3C-4AFA-814C-99E885BB3BA9}" showGridLines="0" topLeftCell="A25">
      <selection activeCell="G49" sqref="G49:N49"/>
      <pageMargins left="0.46" right="0.43" top="1.08" bottom="0.35" header="0.31496062992125984" footer="0.31496062992125984"/>
      <pageSetup paperSize="9" scale="80" orientation="portrait" r:id="rId25"/>
      <headerFooter alignWithMargins="0"/>
    </customSheetView>
    <customSheetView guid="{44F0F931-FF8F-4146-9628-099A7B02EE59}" showGridLines="0" topLeftCell="A25">
      <selection activeCell="G49" sqref="G49:N49"/>
      <pageMargins left="0.46" right="0.43" top="1.08" bottom="0.35" header="0.31496062992125984" footer="0.31496062992125984"/>
      <pageSetup paperSize="9" scale="80" orientation="portrait" r:id="rId26"/>
      <headerFooter alignWithMargins="0"/>
    </customSheetView>
    <customSheetView guid="{DE4F901A-4159-44A8-9F61-37E29931259E}" showGridLines="0" topLeftCell="A25">
      <selection activeCell="G49" sqref="G49:N49"/>
      <pageMargins left="0.46" right="0.43" top="1.08" bottom="0.35" header="0.31496062992125984" footer="0.31496062992125984"/>
      <pageSetup paperSize="9" scale="80" orientation="portrait" r:id="rId27"/>
      <headerFooter alignWithMargins="0"/>
    </customSheetView>
    <customSheetView guid="{11E60353-53A2-40FD-8DD1-6654D3943E00}" showGridLines="0" topLeftCell="A25">
      <selection activeCell="G49" sqref="G49:N49"/>
      <pageMargins left="0.46" right="0.43" top="1.08" bottom="0.35" header="0.31496062992125984" footer="0.31496062992125984"/>
      <pageSetup paperSize="9" scale="80" orientation="portrait" r:id="rId28"/>
      <headerFooter alignWithMargins="0"/>
    </customSheetView>
    <customSheetView guid="{D405E5B0-829D-4CFF-BABC-C1974EED185D}" showGridLines="0" topLeftCell="A25">
      <selection activeCell="G49" sqref="G49:N49"/>
      <pageMargins left="0.46" right="0.43" top="1.08" bottom="0.35" header="0.31496062992125984" footer="0.31496062992125984"/>
      <pageSetup paperSize="9" scale="80" orientation="portrait" r:id="rId29"/>
      <headerFooter alignWithMargins="0"/>
    </customSheetView>
  </customSheetViews>
  <mergeCells count="87">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 ref="V48:V49"/>
    <mergeCell ref="W48:Y49"/>
    <mergeCell ref="Z48:AA49"/>
    <mergeCell ref="AE48:AK48"/>
    <mergeCell ref="C49:F49"/>
    <mergeCell ref="G49:N49"/>
    <mergeCell ref="AE49:AK49"/>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AE42:AK42"/>
    <mergeCell ref="C43:F44"/>
    <mergeCell ref="G43:N44"/>
    <mergeCell ref="O43:S43"/>
    <mergeCell ref="T43:AA43"/>
    <mergeCell ref="AE43:AK43"/>
    <mergeCell ref="O44:S44"/>
    <mergeCell ref="T44:AA44"/>
    <mergeCell ref="C41:F41"/>
    <mergeCell ref="G41:N41"/>
    <mergeCell ref="O41:S41"/>
    <mergeCell ref="T41:AA41"/>
    <mergeCell ref="C42:F42"/>
    <mergeCell ref="G42:N42"/>
    <mergeCell ref="O42:S42"/>
    <mergeCell ref="T42:AA42"/>
    <mergeCell ref="AE39:AK39"/>
    <mergeCell ref="C40:F40"/>
    <mergeCell ref="G40:N40"/>
    <mergeCell ref="O40:S40"/>
    <mergeCell ref="T40:AA40"/>
    <mergeCell ref="AE40:AK40"/>
    <mergeCell ref="C39:F39"/>
    <mergeCell ref="G39:N39"/>
    <mergeCell ref="O39:S39"/>
    <mergeCell ref="T39:AA39"/>
    <mergeCell ref="D32:E32"/>
    <mergeCell ref="D33:E33"/>
    <mergeCell ref="D36:E36"/>
    <mergeCell ref="C38:N38"/>
    <mergeCell ref="O38:AA38"/>
    <mergeCell ref="R21:AA28"/>
    <mergeCell ref="AF8:AL8"/>
    <mergeCell ref="C9:E10"/>
    <mergeCell ref="F9:AA10"/>
    <mergeCell ref="AF9:AL9"/>
    <mergeCell ref="R12:AA12"/>
    <mergeCell ref="R20:AA20"/>
    <mergeCell ref="R13:AA19"/>
    <mergeCell ref="G3:P3"/>
    <mergeCell ref="G4:P4"/>
    <mergeCell ref="G5:P5"/>
    <mergeCell ref="C7:AA7"/>
    <mergeCell ref="C8:E8"/>
    <mergeCell ref="F8:P8"/>
    <mergeCell ref="Q8:R8"/>
    <mergeCell ref="S8:T8"/>
    <mergeCell ref="U8:V8"/>
    <mergeCell ref="W8:AA8"/>
  </mergeCells>
  <pageMargins left="0.46" right="0.43" top="1.08" bottom="0.35" header="0.31496062992125984" footer="0.31496062992125984"/>
  <pageSetup paperSize="9" scale="80" orientation="portrait" r:id="rId30"/>
  <headerFooter alignWithMargins="0"/>
  <drawing r:id="rId3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L82"/>
  <sheetViews>
    <sheetView showGridLines="0" topLeftCell="A25" zoomScale="90" zoomScaleNormal="90" zoomScalePageLayoutView="90" workbookViewId="0">
      <selection activeCell="Q32" sqref="Q32"/>
    </sheetView>
  </sheetViews>
  <sheetFormatPr baseColWidth="10" defaultColWidth="11.42578125" defaultRowHeight="12.75" x14ac:dyDescent="0.2"/>
  <cols>
    <col min="1" max="2" width="1.140625" customWidth="1"/>
    <col min="3"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686</v>
      </c>
      <c r="G8" s="989"/>
      <c r="H8" s="989"/>
      <c r="I8" s="989"/>
      <c r="J8" s="989"/>
      <c r="K8" s="989"/>
      <c r="L8" s="989"/>
      <c r="M8" s="989"/>
      <c r="N8" s="989"/>
      <c r="O8" s="989"/>
      <c r="P8" s="989"/>
      <c r="Q8" s="818" t="s">
        <v>82</v>
      </c>
      <c r="R8" s="818"/>
      <c r="S8" s="990"/>
      <c r="T8" s="990"/>
      <c r="U8" s="818" t="s">
        <v>83</v>
      </c>
      <c r="V8" s="818"/>
      <c r="W8" s="991" t="s">
        <v>113</v>
      </c>
      <c r="X8" s="992"/>
      <c r="Y8" s="992"/>
      <c r="Z8" s="992"/>
      <c r="AA8" s="993"/>
      <c r="AB8" s="5"/>
      <c r="AE8" s="18"/>
      <c r="AF8" s="966"/>
      <c r="AG8" s="966"/>
      <c r="AH8" s="966"/>
      <c r="AI8" s="966"/>
      <c r="AJ8" s="966"/>
      <c r="AK8" s="966"/>
      <c r="AL8" s="966"/>
    </row>
    <row r="9" spans="2:38" ht="22.5" customHeight="1" x14ac:dyDescent="0.2">
      <c r="B9" s="4"/>
      <c r="C9" s="827" t="s">
        <v>2</v>
      </c>
      <c r="D9" s="828"/>
      <c r="E9" s="828"/>
      <c r="F9" s="789" t="s">
        <v>689</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ht="29.25" customHeight="1"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3"/>
      <c r="S13" s="1084"/>
      <c r="T13" s="1084"/>
      <c r="U13" s="1084"/>
      <c r="V13" s="1084"/>
      <c r="W13" s="1084"/>
      <c r="X13" s="1084"/>
      <c r="Y13" s="1084"/>
      <c r="Z13" s="1084"/>
      <c r="AA13" s="1085"/>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670"/>
      <c r="S14" s="671"/>
      <c r="T14" s="671"/>
      <c r="U14" s="671"/>
      <c r="V14" s="671"/>
      <c r="W14" s="671"/>
      <c r="X14" s="671"/>
      <c r="Y14" s="671"/>
      <c r="Z14" s="671"/>
      <c r="AA14" s="67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670"/>
      <c r="S15" s="671"/>
      <c r="T15" s="671"/>
      <c r="U15" s="671"/>
      <c r="V15" s="671"/>
      <c r="W15" s="671"/>
      <c r="X15" s="671"/>
      <c r="Y15" s="671"/>
      <c r="Z15" s="671"/>
      <c r="AA15" s="67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670"/>
      <c r="S16" s="671"/>
      <c r="T16" s="671"/>
      <c r="U16" s="671"/>
      <c r="V16" s="671"/>
      <c r="W16" s="671"/>
      <c r="X16" s="671"/>
      <c r="Y16" s="671"/>
      <c r="Z16" s="671"/>
      <c r="AA16" s="67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670"/>
      <c r="S17" s="671"/>
      <c r="T17" s="671"/>
      <c r="U17" s="671"/>
      <c r="V17" s="671"/>
      <c r="W17" s="671"/>
      <c r="X17" s="671"/>
      <c r="Y17" s="671"/>
      <c r="Z17" s="671"/>
      <c r="AA17" s="67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670"/>
      <c r="S18" s="671"/>
      <c r="T18" s="671"/>
      <c r="U18" s="671"/>
      <c r="V18" s="671"/>
      <c r="W18" s="671"/>
      <c r="X18" s="671"/>
      <c r="Y18" s="671"/>
      <c r="Z18" s="671"/>
      <c r="AA18" s="67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673"/>
      <c r="S19" s="674"/>
      <c r="T19" s="674"/>
      <c r="U19" s="674"/>
      <c r="V19" s="674"/>
      <c r="W19" s="674"/>
      <c r="X19" s="674"/>
      <c r="Y19" s="674"/>
      <c r="Z19" s="674"/>
      <c r="AA19" s="67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80</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719</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INDICADORES!H42</f>
        <v>32</v>
      </c>
      <c r="G32" s="569">
        <f>INDICADORES!K42</f>
        <v>34</v>
      </c>
      <c r="H32" s="569">
        <f>INDICADORES!N42</f>
        <v>57</v>
      </c>
      <c r="I32" s="569">
        <f>INDICADORES!T42</f>
        <v>45</v>
      </c>
      <c r="J32" s="569">
        <f>INDICADORES!W42</f>
        <v>49</v>
      </c>
      <c r="K32" s="569">
        <f>INDICADORES!Z42</f>
        <v>20</v>
      </c>
      <c r="L32" s="569">
        <f>INDICADORES!AF42</f>
        <v>36</v>
      </c>
      <c r="M32" s="569">
        <f>INDICADORES!AI42</f>
        <v>34</v>
      </c>
      <c r="N32" s="569">
        <f>INDICADORES!AL42</f>
        <v>58</v>
      </c>
      <c r="O32" s="569">
        <f>INDICADORES!AR42</f>
        <v>16</v>
      </c>
      <c r="P32" s="569">
        <f>INDICADORES!AU42</f>
        <v>25</v>
      </c>
      <c r="Q32" s="569">
        <f>INDICADORES!AX42</f>
        <v>0</v>
      </c>
      <c r="R32" s="568">
        <f>SUM(F32:Q32)</f>
        <v>406</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INDICADORES!I42</f>
        <v>633</v>
      </c>
      <c r="G33" s="569">
        <f>INDICADORES!L42</f>
        <v>548</v>
      </c>
      <c r="H33" s="569">
        <f>INDICADORES!O42</f>
        <v>666</v>
      </c>
      <c r="I33" s="569">
        <f>INDICADORES!U42</f>
        <v>758</v>
      </c>
      <c r="J33" s="569">
        <f>INDICADORES!X42</f>
        <v>715</v>
      </c>
      <c r="K33" s="569">
        <f>INDICADORES!AA42</f>
        <v>803</v>
      </c>
      <c r="L33" s="569">
        <f>INDICADORES!AG42</f>
        <v>798</v>
      </c>
      <c r="M33" s="569">
        <f>INDICADORES!AJ42</f>
        <v>741</v>
      </c>
      <c r="N33" s="569">
        <f>INDICADORES!AM42</f>
        <v>778</v>
      </c>
      <c r="O33" s="569">
        <f>INDICADORES!AS42</f>
        <v>837</v>
      </c>
      <c r="P33" s="569">
        <f>INDICADORES!AV42</f>
        <v>813</v>
      </c>
      <c r="Q33" s="569">
        <f>INDICADORES!AY42</f>
        <v>736</v>
      </c>
      <c r="R33" s="568">
        <f>SUM(F33:Q33)</f>
        <v>8826</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68">
        <f>F32/F33*100</f>
        <v>5.0552922590837284</v>
      </c>
      <c r="G34" s="68">
        <f t="shared" ref="G34:R34" si="0">G32/G33*100</f>
        <v>6.2043795620437958</v>
      </c>
      <c r="H34" s="68">
        <f t="shared" si="0"/>
        <v>8.5585585585585591</v>
      </c>
      <c r="I34" s="68">
        <f t="shared" si="0"/>
        <v>5.9366754617414248</v>
      </c>
      <c r="J34" s="68">
        <f t="shared" si="0"/>
        <v>6.8531468531468533</v>
      </c>
      <c r="K34" s="68">
        <f t="shared" si="0"/>
        <v>2.4906600249066</v>
      </c>
      <c r="L34" s="68">
        <f t="shared" si="0"/>
        <v>4.5112781954887211</v>
      </c>
      <c r="M34" s="68">
        <f t="shared" si="0"/>
        <v>4.5883940620782733</v>
      </c>
      <c r="N34" s="68">
        <f t="shared" si="0"/>
        <v>7.4550128534704374</v>
      </c>
      <c r="O34" s="68">
        <f t="shared" si="0"/>
        <v>1.9115890083632019</v>
      </c>
      <c r="P34" s="68">
        <f t="shared" si="0"/>
        <v>3.0750307503075032</v>
      </c>
      <c r="Q34" s="68">
        <f t="shared" si="0"/>
        <v>0</v>
      </c>
      <c r="R34" s="68">
        <f t="shared" si="0"/>
        <v>4.6000453206435532</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59"/>
      <c r="F35" s="254"/>
      <c r="G35" s="254"/>
      <c r="H35" s="254"/>
      <c r="I35" s="254"/>
      <c r="J35" s="254"/>
      <c r="K35" s="254"/>
      <c r="L35" s="254"/>
      <c r="M35" s="254"/>
      <c r="N35" s="254"/>
      <c r="O35" s="254"/>
      <c r="P35" s="254"/>
      <c r="Q35" s="252"/>
      <c r="R35" s="254"/>
      <c r="U35" s="7"/>
      <c r="V35" s="7"/>
      <c r="W35" s="7"/>
      <c r="X35" s="7"/>
      <c r="Y35" s="7"/>
      <c r="Z35" s="7"/>
      <c r="AA35" s="8"/>
      <c r="AB35" s="5"/>
      <c r="AE35" s="18"/>
      <c r="AF35" s="18"/>
      <c r="AG35" s="18"/>
      <c r="AH35" s="18"/>
      <c r="AI35" s="18"/>
      <c r="AJ35" s="18"/>
      <c r="AK35" s="18"/>
      <c r="AL35" s="18"/>
    </row>
    <row r="36" spans="2:38" ht="17.25" customHeight="1" x14ac:dyDescent="0.2">
      <c r="B36" s="4"/>
      <c r="C36" s="6"/>
      <c r="D36" s="809" t="s">
        <v>254</v>
      </c>
      <c r="E36" s="810"/>
      <c r="F36" s="252">
        <v>5</v>
      </c>
      <c r="G36" s="252">
        <v>5</v>
      </c>
      <c r="H36" s="252">
        <v>5</v>
      </c>
      <c r="I36" s="252">
        <v>5</v>
      </c>
      <c r="J36" s="252">
        <v>5</v>
      </c>
      <c r="K36" s="252">
        <v>5</v>
      </c>
      <c r="L36" s="252">
        <v>5</v>
      </c>
      <c r="M36" s="252">
        <v>5</v>
      </c>
      <c r="N36" s="252">
        <v>5</v>
      </c>
      <c r="O36" s="252">
        <v>5</v>
      </c>
      <c r="P36" s="252">
        <v>5</v>
      </c>
      <c r="Q36" s="252">
        <v>5</v>
      </c>
      <c r="R36" s="252">
        <v>5</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39.75" customHeight="1" x14ac:dyDescent="0.2">
      <c r="B39" s="4"/>
      <c r="C39" s="817" t="s">
        <v>16</v>
      </c>
      <c r="D39" s="818"/>
      <c r="E39" s="818"/>
      <c r="F39" s="818"/>
      <c r="G39" s="861" t="s">
        <v>686</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687</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67</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117</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v>100</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17.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row>
    <row r="47" spans="2:38" ht="36" customHeight="1" x14ac:dyDescent="0.2">
      <c r="B47" s="4"/>
      <c r="C47" s="846"/>
      <c r="D47" s="847"/>
      <c r="E47" s="847"/>
      <c r="F47" s="848"/>
      <c r="G47" s="938"/>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690</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722" t="s">
        <v>402</v>
      </c>
      <c r="H52" s="705"/>
      <c r="I52" s="705"/>
      <c r="J52" s="705"/>
      <c r="K52" s="705"/>
      <c r="L52" s="705"/>
      <c r="M52" s="705"/>
      <c r="N52" s="717"/>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qF4gbkckbaEG9e/De3ZKxJHCNITNCqtoqRWaRa4Qre/nOxdelXTSE671lWLOZHu0frDnwsD8QSFBVhAfMvok8w==" saltValue="X41gNIOAjJKiz0M3M6DrLA==" spinCount="100000" sheet="1" objects="1" scenarios="1"/>
  <customSheetViews>
    <customSheetView guid="{9C949C4D-EB11-4549-99F8-6A6E19FEDD35}" scale="90" showGridLines="0" topLeftCell="A19">
      <selection activeCell="L32" sqref="L32"/>
      <pageMargins left="0.46" right="0.43" top="1.08" bottom="0.35" header="0.31496062992125984" footer="0.31496062992125984"/>
      <pageSetup paperSize="9" scale="80" orientation="portrait" r:id="rId1"/>
      <headerFooter alignWithMargins="0"/>
    </customSheetView>
    <customSheetView guid="{B4BD0B13-0F90-4B98-B77F-542E51A48189}" scale="90" showGridLines="0" topLeftCell="A4">
      <selection activeCell="L32" sqref="L32"/>
      <pageMargins left="0.46" right="0.43" top="1.08" bottom="0.35" header="0.31496062992125984" footer="0.31496062992125984"/>
      <pageSetup paperSize="9" scale="80" orientation="portrait" r:id="rId2"/>
      <headerFooter alignWithMargins="0"/>
    </customSheetView>
    <customSheetView guid="{1132D6BB-BD35-469F-BF41-A86B335BD97B}" scale="90" showGridLines="0" topLeftCell="A4">
      <selection activeCell="L32" sqref="L32"/>
      <pageMargins left="0.46" right="0.43" top="1.08" bottom="0.35" header="0.31496062992125984" footer="0.31496062992125984"/>
      <pageSetup paperSize="9" scale="80" orientation="portrait" r:id="rId3"/>
      <headerFooter alignWithMargins="0"/>
    </customSheetView>
    <customSheetView guid="{A5C6589E-C55F-4BEC-9ECE-919FCABF52F8}" scale="90" showGridLines="0" topLeftCell="A4">
      <selection activeCell="L32" sqref="L32"/>
      <pageMargins left="0.46" right="0.43" top="1.08" bottom="0.35" header="0.31496062992125984" footer="0.31496062992125984"/>
      <pageSetup paperSize="9" scale="80" orientation="portrait" r:id="rId4"/>
      <headerFooter alignWithMargins="0"/>
    </customSheetView>
    <customSheetView guid="{01A85145-F11B-4D07-813B-8A8758CDD710}" scale="90" showGridLines="0" topLeftCell="A4">
      <selection activeCell="L32" sqref="L32"/>
      <pageMargins left="0.46" right="0.43" top="1.08" bottom="0.35" header="0.31496062992125984" footer="0.31496062992125984"/>
      <pageSetup paperSize="9" scale="80" orientation="portrait" r:id="rId5"/>
      <headerFooter alignWithMargins="0"/>
    </customSheetView>
    <customSheetView guid="{4F27A6F2-707D-47B2-BF4A-F027B75A33FC}" scale="90" showGridLines="0" topLeftCell="A25">
      <selection activeCell="L32" sqref="L32"/>
      <pageMargins left="0.46" right="0.43" top="1.08" bottom="0.35" header="0.31496062992125984" footer="0.31496062992125984"/>
      <pageSetup paperSize="9" scale="80" orientation="portrait" r:id="rId6"/>
      <headerFooter alignWithMargins="0"/>
    </customSheetView>
    <customSheetView guid="{F4F98609-4C61-4A0E-851B-59BEC64AAB9F}" scale="90" showGridLines="0" topLeftCell="A2">
      <selection activeCell="L32" sqref="L32"/>
      <pageMargins left="0.46" right="0.43" top="1.08" bottom="0.35" header="0.31496062992125984" footer="0.31496062992125984"/>
      <pageSetup paperSize="9" scale="80" orientation="portrait" r:id="rId7"/>
      <headerFooter alignWithMargins="0"/>
    </customSheetView>
    <customSheetView guid="{8381FC96-6810-4EAA-ACD8-B607E0FD2281}" scale="90" showGridLines="0" topLeftCell="A17">
      <selection activeCell="K33" sqref="K33"/>
      <pageMargins left="0.46" right="0.43" top="1.08" bottom="0.35" header="0.31496062992125984" footer="0.31496062992125984"/>
      <pageSetup paperSize="9" scale="80" orientation="portrait" r:id="rId8"/>
      <headerFooter alignWithMargins="0"/>
    </customSheetView>
    <customSheetView guid="{7315456F-420E-439E-9602-F32EDF9D3E94}" scale="90" showGridLines="0" topLeftCell="A17">
      <selection activeCell="K33" sqref="K33"/>
      <pageMargins left="0.46" right="0.43" top="1.08" bottom="0.35" header="0.31496062992125984" footer="0.31496062992125984"/>
      <pageSetup paperSize="9" scale="80" orientation="portrait" r:id="rId9"/>
      <headerFooter alignWithMargins="0"/>
    </customSheetView>
    <customSheetView guid="{216CB5F9-6788-4A70-880A-08553118F167}" showGridLines="0">
      <selection activeCell="I32" sqref="I32"/>
      <pageMargins left="0.46" right="0.43" top="1.08" bottom="0.35" header="0.31496062992125984" footer="0.31496062992125984"/>
      <pageSetup paperSize="9" scale="80" orientation="portrait" r:id="rId10"/>
      <headerFooter alignWithMargins="0"/>
    </customSheetView>
    <customSheetView guid="{B0451CD7-59C4-4E11-B7C2-BC13CF4127A6}" showGridLines="0">
      <selection activeCell="I32" sqref="I32"/>
      <pageMargins left="0.46" right="0.43" top="1.08" bottom="0.35" header="0.31496062992125984" footer="0.31496062992125984"/>
      <pageSetup paperSize="9" scale="80" orientation="portrait" r:id="rId11"/>
      <headerFooter alignWithMargins="0"/>
    </customSheetView>
    <customSheetView guid="{7A5BCE0F-1F1B-4E52-9652-01329CBCC77F}" showGridLines="0">
      <selection activeCell="I32" sqref="I32"/>
      <pageMargins left="0.46" right="0.43" top="1.08" bottom="0.35" header="0.31496062992125984" footer="0.31496062992125984"/>
      <pageSetup paperSize="9" scale="80" orientation="portrait" r:id="rId12"/>
      <headerFooter alignWithMargins="0"/>
    </customSheetView>
    <customSheetView guid="{62DF5315-3D99-4C8E-BAEC-100B3280B10D}" showGridLines="0">
      <selection activeCell="I32" sqref="I32"/>
      <pageMargins left="0.46" right="0.43" top="1.08" bottom="0.35" header="0.31496062992125984" footer="0.31496062992125984"/>
      <pageSetup paperSize="9" scale="80" orientation="portrait" r:id="rId13"/>
      <headerFooter alignWithMargins="0"/>
    </customSheetView>
    <customSheetView guid="{CAC1BF5B-64DA-4E65-B9F3-F58AF1593EA5}" showGridLines="0">
      <selection activeCell="I32" sqref="I32"/>
      <pageMargins left="0.46" right="0.43" top="1.08" bottom="0.35" header="0.31496062992125984" footer="0.31496062992125984"/>
      <pageSetup paperSize="9" scale="80" orientation="portrait" r:id="rId14"/>
      <headerFooter alignWithMargins="0"/>
    </customSheetView>
    <customSheetView guid="{E4188361-4B87-4969-89CB-DD6AB944FA81}" showGridLines="0">
      <selection activeCell="I32" sqref="I32"/>
      <pageMargins left="0.46" right="0.43" top="1.08" bottom="0.35" header="0.31496062992125984" footer="0.31496062992125984"/>
      <pageSetup paperSize="9" scale="80" orientation="portrait" r:id="rId15"/>
      <headerFooter alignWithMargins="0"/>
    </customSheetView>
    <customSheetView guid="{0001DF65-3B0F-497C-ACF5-D49EC607FD88}" showGridLines="0">
      <selection activeCell="I32" sqref="I32"/>
      <pageMargins left="0.46" right="0.43" top="1.08" bottom="0.35" header="0.31496062992125984" footer="0.31496062992125984"/>
      <pageSetup paperSize="9" scale="80" orientation="portrait" r:id="rId16"/>
      <headerFooter alignWithMargins="0"/>
    </customSheetView>
    <customSheetView guid="{39DA2FDD-4E3D-481D-A336-9D29DBC11B08}" scale="90" showGridLines="0" topLeftCell="A28">
      <selection activeCell="G49" sqref="G49:N49"/>
      <pageMargins left="0.46" right="0.43" top="1.08" bottom="0.35" header="0.31496062992125984" footer="0.31496062992125984"/>
      <pageSetup paperSize="9" scale="80" orientation="portrait" r:id="rId17"/>
      <headerFooter alignWithMargins="0"/>
    </customSheetView>
    <customSheetView guid="{95329FFD-9B66-4A76-A861-4EF913CB9438}" scale="90" showGridLines="0" topLeftCell="A28">
      <selection activeCell="G49" sqref="G49:N49"/>
      <pageMargins left="0.46" right="0.43" top="1.08" bottom="0.35" header="0.31496062992125984" footer="0.31496062992125984"/>
      <pageSetup paperSize="9" scale="80" orientation="portrait" r:id="rId18"/>
      <headerFooter alignWithMargins="0"/>
    </customSheetView>
    <customSheetView guid="{F7DB7EE5-42A9-41B9-A823-ADC3C22C28DE}" scale="90" showGridLines="0" topLeftCell="A28">
      <selection activeCell="G49" sqref="G49:N49"/>
      <pageMargins left="0.46" right="0.43" top="1.08" bottom="0.35" header="0.31496062992125984" footer="0.31496062992125984"/>
      <pageSetup paperSize="9" scale="80" orientation="portrait" r:id="rId19"/>
      <headerFooter alignWithMargins="0"/>
    </customSheetView>
    <customSheetView guid="{187695E8-F439-4E8B-9390-62D53A41785B}" scale="90" showGridLines="0" topLeftCell="A28">
      <selection activeCell="G49" sqref="G49:N49"/>
      <pageMargins left="0.46" right="0.43" top="1.08" bottom="0.35" header="0.31496062992125984" footer="0.31496062992125984"/>
      <pageSetup paperSize="9" scale="80" orientation="portrait" r:id="rId20"/>
      <headerFooter alignWithMargins="0"/>
    </customSheetView>
    <customSheetView guid="{C3D58349-1F04-4F6C-B93C-BB0D41DB41D6}" scale="90" showGridLines="0" topLeftCell="A17">
      <selection activeCell="K33" sqref="K33"/>
      <pageMargins left="0.46" right="0.43" top="1.08" bottom="0.35" header="0.31496062992125984" footer="0.31496062992125984"/>
      <pageSetup paperSize="9" scale="80" orientation="portrait" r:id="rId21"/>
      <headerFooter alignWithMargins="0"/>
    </customSheetView>
    <customSheetView guid="{71206789-1A95-4243-B1E4-204F0D4BB0C1}" scale="90" showGridLines="0" topLeftCell="A17">
      <selection activeCell="K33" sqref="K33"/>
      <pageMargins left="0.46" right="0.43" top="1.08" bottom="0.35" header="0.31496062992125984" footer="0.31496062992125984"/>
      <pageSetup paperSize="9" scale="80" orientation="portrait" r:id="rId22"/>
      <headerFooter alignWithMargins="0"/>
    </customSheetView>
    <customSheetView guid="{DAB8803B-91D8-4FA1-8E83-BA8E4F51ECEF}" scale="90" showGridLines="0" topLeftCell="A17">
      <selection activeCell="L32" sqref="L32"/>
      <pageMargins left="0.46" right="0.43" top="1.08" bottom="0.35" header="0.31496062992125984" footer="0.31496062992125984"/>
      <pageSetup paperSize="9" scale="80" orientation="portrait" r:id="rId23"/>
      <headerFooter alignWithMargins="0"/>
    </customSheetView>
    <customSheetView guid="{4B06A440-0745-43CE-8047-97DB98249CF6}" scale="90" showGridLines="0" topLeftCell="A25">
      <selection activeCell="L32" sqref="L32"/>
      <pageMargins left="0.46" right="0.43" top="1.08" bottom="0.35" header="0.31496062992125984" footer="0.31496062992125984"/>
      <pageSetup paperSize="9" scale="80" orientation="portrait" r:id="rId24"/>
      <headerFooter alignWithMargins="0"/>
    </customSheetView>
    <customSheetView guid="{201C1097-0C3C-4AFA-814C-99E885BB3BA9}" scale="90" showGridLines="0" topLeftCell="A4">
      <selection activeCell="L32" sqref="L32"/>
      <pageMargins left="0.46" right="0.43" top="1.08" bottom="0.35" header="0.31496062992125984" footer="0.31496062992125984"/>
      <pageSetup paperSize="9" scale="80" orientation="portrait" r:id="rId25"/>
      <headerFooter alignWithMargins="0"/>
    </customSheetView>
    <customSheetView guid="{44F0F931-FF8F-4146-9628-099A7B02EE59}" scale="90" showGridLines="0" topLeftCell="A4">
      <selection activeCell="L32" sqref="L32"/>
      <pageMargins left="0.46" right="0.43" top="1.08" bottom="0.35" header="0.31496062992125984" footer="0.31496062992125984"/>
      <pageSetup paperSize="9" scale="80" orientation="portrait" r:id="rId26"/>
      <headerFooter alignWithMargins="0"/>
    </customSheetView>
    <customSheetView guid="{DE4F901A-4159-44A8-9F61-37E29931259E}" scale="90" showGridLines="0" topLeftCell="A4">
      <selection activeCell="L32" sqref="L32"/>
      <pageMargins left="0.46" right="0.43" top="1.08" bottom="0.35" header="0.31496062992125984" footer="0.31496062992125984"/>
      <pageSetup paperSize="9" scale="80" orientation="portrait" r:id="rId27"/>
      <headerFooter alignWithMargins="0"/>
    </customSheetView>
    <customSheetView guid="{11E60353-53A2-40FD-8DD1-6654D3943E00}" scale="90" showGridLines="0" topLeftCell="A4">
      <selection activeCell="L32" sqref="L32"/>
      <pageMargins left="0.46" right="0.43" top="1.08" bottom="0.35" header="0.31496062992125984" footer="0.31496062992125984"/>
      <pageSetup paperSize="9" scale="80" orientation="portrait" r:id="rId28"/>
      <headerFooter alignWithMargins="0"/>
    </customSheetView>
    <customSheetView guid="{D405E5B0-829D-4CFF-BABC-C1974EED185D}" scale="90" showGridLines="0" topLeftCell="A4">
      <selection activeCell="L32" sqref="L32"/>
      <pageMargins left="0.46" right="0.43" top="1.08" bottom="0.35" header="0.31496062992125984" footer="0.31496062992125984"/>
      <pageSetup paperSize="9" scale="80" orientation="portrait" r:id="rId29"/>
      <headerFooter alignWithMargins="0"/>
    </customSheetView>
  </customSheetViews>
  <mergeCells count="87">
    <mergeCell ref="G3:P3"/>
    <mergeCell ref="G4:P4"/>
    <mergeCell ref="G5:P5"/>
    <mergeCell ref="C7:AA7"/>
    <mergeCell ref="C8:E8"/>
    <mergeCell ref="F8:P8"/>
    <mergeCell ref="Q8:R8"/>
    <mergeCell ref="S8:T8"/>
    <mergeCell ref="U8:V8"/>
    <mergeCell ref="W8:AA8"/>
    <mergeCell ref="R21:AA28"/>
    <mergeCell ref="AF8:AL8"/>
    <mergeCell ref="C9:E10"/>
    <mergeCell ref="F9:AA10"/>
    <mergeCell ref="AF9:AL9"/>
    <mergeCell ref="R12:AA12"/>
    <mergeCell ref="R20:AA20"/>
    <mergeCell ref="R13:AA19"/>
    <mergeCell ref="D32:E32"/>
    <mergeCell ref="D33:E33"/>
    <mergeCell ref="D36:E36"/>
    <mergeCell ref="C38:N38"/>
    <mergeCell ref="O38:AA38"/>
    <mergeCell ref="AE39:AK39"/>
    <mergeCell ref="C40:F40"/>
    <mergeCell ref="G40:N40"/>
    <mergeCell ref="O40:S40"/>
    <mergeCell ref="T40:AA40"/>
    <mergeCell ref="AE40:AK40"/>
    <mergeCell ref="C39:F39"/>
    <mergeCell ref="G39:N39"/>
    <mergeCell ref="O39:S39"/>
    <mergeCell ref="T39:AA39"/>
    <mergeCell ref="C41:F41"/>
    <mergeCell ref="G41:N41"/>
    <mergeCell ref="O41:S41"/>
    <mergeCell ref="T41:AA41"/>
    <mergeCell ref="C42:F42"/>
    <mergeCell ref="G42:N42"/>
    <mergeCell ref="O42:S42"/>
    <mergeCell ref="T42:AA42"/>
    <mergeCell ref="AE42:AK42"/>
    <mergeCell ref="C43:F44"/>
    <mergeCell ref="G43:N44"/>
    <mergeCell ref="O43:S43"/>
    <mergeCell ref="T43:AA43"/>
    <mergeCell ref="AE43:AK43"/>
    <mergeCell ref="O44:S44"/>
    <mergeCell ref="T44:AA44"/>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V48:V49"/>
    <mergeCell ref="W48:Y49"/>
    <mergeCell ref="Z48:AA49"/>
    <mergeCell ref="AE48:AK48"/>
    <mergeCell ref="C49:F49"/>
    <mergeCell ref="G49:N49"/>
    <mergeCell ref="AE49:AK49"/>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s>
  <pageMargins left="0.46" right="0.43" top="1.08" bottom="0.35" header="0.31496062992125984" footer="0.31496062992125984"/>
  <pageSetup paperSize="9" scale="80" orientation="portrait" r:id="rId30"/>
  <headerFooter alignWithMargins="0"/>
  <drawing r:id="rId3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AE32"/>
  <sheetViews>
    <sheetView workbookViewId="0">
      <pane xSplit="5" ySplit="6" topLeftCell="AB19" activePane="bottomRight" state="frozenSplit"/>
      <selection pane="topRight" activeCell="F1" sqref="F1"/>
      <selection pane="bottomLeft" activeCell="A7" sqref="A7"/>
      <selection pane="bottomRight" activeCell="AD7" sqref="AD7:AD31"/>
    </sheetView>
  </sheetViews>
  <sheetFormatPr baseColWidth="10" defaultColWidth="11.42578125" defaultRowHeight="14.25" x14ac:dyDescent="0.2"/>
  <cols>
    <col min="1" max="1" width="56.42578125" style="224" customWidth="1"/>
    <col min="2" max="5" width="11.42578125" style="214"/>
    <col min="6" max="31" width="16.7109375" style="215" customWidth="1"/>
    <col min="32" max="256" width="11.42578125" style="214"/>
    <col min="257" max="257" width="56.42578125" style="214" customWidth="1"/>
    <col min="258" max="261" width="11.42578125" style="214"/>
    <col min="262" max="263" width="16.7109375" style="214" customWidth="1"/>
    <col min="264" max="512" width="11.42578125" style="214"/>
    <col min="513" max="513" width="56.42578125" style="214" customWidth="1"/>
    <col min="514" max="517" width="11.42578125" style="214"/>
    <col min="518" max="519" width="16.7109375" style="214" customWidth="1"/>
    <col min="520" max="768" width="11.42578125" style="214"/>
    <col min="769" max="769" width="56.42578125" style="214" customWidth="1"/>
    <col min="770" max="773" width="11.42578125" style="214"/>
    <col min="774" max="775" width="16.7109375" style="214" customWidth="1"/>
    <col min="776" max="1024" width="11.42578125" style="214"/>
    <col min="1025" max="1025" width="56.42578125" style="214" customWidth="1"/>
    <col min="1026" max="1029" width="11.42578125" style="214"/>
    <col min="1030" max="1031" width="16.7109375" style="214" customWidth="1"/>
    <col min="1032" max="1280" width="11.42578125" style="214"/>
    <col min="1281" max="1281" width="56.42578125" style="214" customWidth="1"/>
    <col min="1282" max="1285" width="11.42578125" style="214"/>
    <col min="1286" max="1287" width="16.7109375" style="214" customWidth="1"/>
    <col min="1288" max="1536" width="11.42578125" style="214"/>
    <col min="1537" max="1537" width="56.42578125" style="214" customWidth="1"/>
    <col min="1538" max="1541" width="11.42578125" style="214"/>
    <col min="1542" max="1543" width="16.7109375" style="214" customWidth="1"/>
    <col min="1544" max="1792" width="11.42578125" style="214"/>
    <col min="1793" max="1793" width="56.42578125" style="214" customWidth="1"/>
    <col min="1794" max="1797" width="11.42578125" style="214"/>
    <col min="1798" max="1799" width="16.7109375" style="214" customWidth="1"/>
    <col min="1800" max="2048" width="11.42578125" style="214"/>
    <col min="2049" max="2049" width="56.42578125" style="214" customWidth="1"/>
    <col min="2050" max="2053" width="11.42578125" style="214"/>
    <col min="2054" max="2055" width="16.7109375" style="214" customWidth="1"/>
    <col min="2056" max="2304" width="11.42578125" style="214"/>
    <col min="2305" max="2305" width="56.42578125" style="214" customWidth="1"/>
    <col min="2306" max="2309" width="11.42578125" style="214"/>
    <col min="2310" max="2311" width="16.7109375" style="214" customWidth="1"/>
    <col min="2312" max="2560" width="11.42578125" style="214"/>
    <col min="2561" max="2561" width="56.42578125" style="214" customWidth="1"/>
    <col min="2562" max="2565" width="11.42578125" style="214"/>
    <col min="2566" max="2567" width="16.7109375" style="214" customWidth="1"/>
    <col min="2568" max="2816" width="11.42578125" style="214"/>
    <col min="2817" max="2817" width="56.42578125" style="214" customWidth="1"/>
    <col min="2818" max="2821" width="11.42578125" style="214"/>
    <col min="2822" max="2823" width="16.7109375" style="214" customWidth="1"/>
    <col min="2824" max="3072" width="11.42578125" style="214"/>
    <col min="3073" max="3073" width="56.42578125" style="214" customWidth="1"/>
    <col min="3074" max="3077" width="11.42578125" style="214"/>
    <col min="3078" max="3079" width="16.7109375" style="214" customWidth="1"/>
    <col min="3080" max="3328" width="11.42578125" style="214"/>
    <col min="3329" max="3329" width="56.42578125" style="214" customWidth="1"/>
    <col min="3330" max="3333" width="11.42578125" style="214"/>
    <col min="3334" max="3335" width="16.7109375" style="214" customWidth="1"/>
    <col min="3336" max="3584" width="11.42578125" style="214"/>
    <col min="3585" max="3585" width="56.42578125" style="214" customWidth="1"/>
    <col min="3586" max="3589" width="11.42578125" style="214"/>
    <col min="3590" max="3591" width="16.7109375" style="214" customWidth="1"/>
    <col min="3592" max="3840" width="11.42578125" style="214"/>
    <col min="3841" max="3841" width="56.42578125" style="214" customWidth="1"/>
    <col min="3842" max="3845" width="11.42578125" style="214"/>
    <col min="3846" max="3847" width="16.7109375" style="214" customWidth="1"/>
    <col min="3848" max="4096" width="11.42578125" style="214"/>
    <col min="4097" max="4097" width="56.42578125" style="214" customWidth="1"/>
    <col min="4098" max="4101" width="11.42578125" style="214"/>
    <col min="4102" max="4103" width="16.7109375" style="214" customWidth="1"/>
    <col min="4104" max="4352" width="11.42578125" style="214"/>
    <col min="4353" max="4353" width="56.42578125" style="214" customWidth="1"/>
    <col min="4354" max="4357" width="11.42578125" style="214"/>
    <col min="4358" max="4359" width="16.7109375" style="214" customWidth="1"/>
    <col min="4360" max="4608" width="11.42578125" style="214"/>
    <col min="4609" max="4609" width="56.42578125" style="214" customWidth="1"/>
    <col min="4610" max="4613" width="11.42578125" style="214"/>
    <col min="4614" max="4615" width="16.7109375" style="214" customWidth="1"/>
    <col min="4616" max="4864" width="11.42578125" style="214"/>
    <col min="4865" max="4865" width="56.42578125" style="214" customWidth="1"/>
    <col min="4866" max="4869" width="11.42578125" style="214"/>
    <col min="4870" max="4871" width="16.7109375" style="214" customWidth="1"/>
    <col min="4872" max="5120" width="11.42578125" style="214"/>
    <col min="5121" max="5121" width="56.42578125" style="214" customWidth="1"/>
    <col min="5122" max="5125" width="11.42578125" style="214"/>
    <col min="5126" max="5127" width="16.7109375" style="214" customWidth="1"/>
    <col min="5128" max="5376" width="11.42578125" style="214"/>
    <col min="5377" max="5377" width="56.42578125" style="214" customWidth="1"/>
    <col min="5378" max="5381" width="11.42578125" style="214"/>
    <col min="5382" max="5383" width="16.7109375" style="214" customWidth="1"/>
    <col min="5384" max="5632" width="11.42578125" style="214"/>
    <col min="5633" max="5633" width="56.42578125" style="214" customWidth="1"/>
    <col min="5634" max="5637" width="11.42578125" style="214"/>
    <col min="5638" max="5639" width="16.7109375" style="214" customWidth="1"/>
    <col min="5640" max="5888" width="11.42578125" style="214"/>
    <col min="5889" max="5889" width="56.42578125" style="214" customWidth="1"/>
    <col min="5890" max="5893" width="11.42578125" style="214"/>
    <col min="5894" max="5895" width="16.7109375" style="214" customWidth="1"/>
    <col min="5896" max="6144" width="11.42578125" style="214"/>
    <col min="6145" max="6145" width="56.42578125" style="214" customWidth="1"/>
    <col min="6146" max="6149" width="11.42578125" style="214"/>
    <col min="6150" max="6151" width="16.7109375" style="214" customWidth="1"/>
    <col min="6152" max="6400" width="11.42578125" style="214"/>
    <col min="6401" max="6401" width="56.42578125" style="214" customWidth="1"/>
    <col min="6402" max="6405" width="11.42578125" style="214"/>
    <col min="6406" max="6407" width="16.7109375" style="214" customWidth="1"/>
    <col min="6408" max="6656" width="11.42578125" style="214"/>
    <col min="6657" max="6657" width="56.42578125" style="214" customWidth="1"/>
    <col min="6658" max="6661" width="11.42578125" style="214"/>
    <col min="6662" max="6663" width="16.7109375" style="214" customWidth="1"/>
    <col min="6664" max="6912" width="11.42578125" style="214"/>
    <col min="6913" max="6913" width="56.42578125" style="214" customWidth="1"/>
    <col min="6914" max="6917" width="11.42578125" style="214"/>
    <col min="6918" max="6919" width="16.7109375" style="214" customWidth="1"/>
    <col min="6920" max="7168" width="11.42578125" style="214"/>
    <col min="7169" max="7169" width="56.42578125" style="214" customWidth="1"/>
    <col min="7170" max="7173" width="11.42578125" style="214"/>
    <col min="7174" max="7175" width="16.7109375" style="214" customWidth="1"/>
    <col min="7176" max="7424" width="11.42578125" style="214"/>
    <col min="7425" max="7425" width="56.42578125" style="214" customWidth="1"/>
    <col min="7426" max="7429" width="11.42578125" style="214"/>
    <col min="7430" max="7431" width="16.7109375" style="214" customWidth="1"/>
    <col min="7432" max="7680" width="11.42578125" style="214"/>
    <col min="7681" max="7681" width="56.42578125" style="214" customWidth="1"/>
    <col min="7682" max="7685" width="11.42578125" style="214"/>
    <col min="7686" max="7687" width="16.7109375" style="214" customWidth="1"/>
    <col min="7688" max="7936" width="11.42578125" style="214"/>
    <col min="7937" max="7937" width="56.42578125" style="214" customWidth="1"/>
    <col min="7938" max="7941" width="11.42578125" style="214"/>
    <col min="7942" max="7943" width="16.7109375" style="214" customWidth="1"/>
    <col min="7944" max="8192" width="11.42578125" style="214"/>
    <col min="8193" max="8193" width="56.42578125" style="214" customWidth="1"/>
    <col min="8194" max="8197" width="11.42578125" style="214"/>
    <col min="8198" max="8199" width="16.7109375" style="214" customWidth="1"/>
    <col min="8200" max="8448" width="11.42578125" style="214"/>
    <col min="8449" max="8449" width="56.42578125" style="214" customWidth="1"/>
    <col min="8450" max="8453" width="11.42578125" style="214"/>
    <col min="8454" max="8455" width="16.7109375" style="214" customWidth="1"/>
    <col min="8456" max="8704" width="11.42578125" style="214"/>
    <col min="8705" max="8705" width="56.42578125" style="214" customWidth="1"/>
    <col min="8706" max="8709" width="11.42578125" style="214"/>
    <col min="8710" max="8711" width="16.7109375" style="214" customWidth="1"/>
    <col min="8712" max="8960" width="11.42578125" style="214"/>
    <col min="8961" max="8961" width="56.42578125" style="214" customWidth="1"/>
    <col min="8962" max="8965" width="11.42578125" style="214"/>
    <col min="8966" max="8967" width="16.7109375" style="214" customWidth="1"/>
    <col min="8968" max="9216" width="11.42578125" style="214"/>
    <col min="9217" max="9217" width="56.42578125" style="214" customWidth="1"/>
    <col min="9218" max="9221" width="11.42578125" style="214"/>
    <col min="9222" max="9223" width="16.7109375" style="214" customWidth="1"/>
    <col min="9224" max="9472" width="11.42578125" style="214"/>
    <col min="9473" max="9473" width="56.42578125" style="214" customWidth="1"/>
    <col min="9474" max="9477" width="11.42578125" style="214"/>
    <col min="9478" max="9479" width="16.7109375" style="214" customWidth="1"/>
    <col min="9480" max="9728" width="11.42578125" style="214"/>
    <col min="9729" max="9729" width="56.42578125" style="214" customWidth="1"/>
    <col min="9730" max="9733" width="11.42578125" style="214"/>
    <col min="9734" max="9735" width="16.7109375" style="214" customWidth="1"/>
    <col min="9736" max="9984" width="11.42578125" style="214"/>
    <col min="9985" max="9985" width="56.42578125" style="214" customWidth="1"/>
    <col min="9986" max="9989" width="11.42578125" style="214"/>
    <col min="9990" max="9991" width="16.7109375" style="214" customWidth="1"/>
    <col min="9992" max="10240" width="11.42578125" style="214"/>
    <col min="10241" max="10241" width="56.42578125" style="214" customWidth="1"/>
    <col min="10242" max="10245" width="11.42578125" style="214"/>
    <col min="10246" max="10247" width="16.7109375" style="214" customWidth="1"/>
    <col min="10248" max="10496" width="11.42578125" style="214"/>
    <col min="10497" max="10497" width="56.42578125" style="214" customWidth="1"/>
    <col min="10498" max="10501" width="11.42578125" style="214"/>
    <col min="10502" max="10503" width="16.7109375" style="214" customWidth="1"/>
    <col min="10504" max="10752" width="11.42578125" style="214"/>
    <col min="10753" max="10753" width="56.42578125" style="214" customWidth="1"/>
    <col min="10754" max="10757" width="11.42578125" style="214"/>
    <col min="10758" max="10759" width="16.7109375" style="214" customWidth="1"/>
    <col min="10760" max="11008" width="11.42578125" style="214"/>
    <col min="11009" max="11009" width="56.42578125" style="214" customWidth="1"/>
    <col min="11010" max="11013" width="11.42578125" style="214"/>
    <col min="11014" max="11015" width="16.7109375" style="214" customWidth="1"/>
    <col min="11016" max="11264" width="11.42578125" style="214"/>
    <col min="11265" max="11265" width="56.42578125" style="214" customWidth="1"/>
    <col min="11266" max="11269" width="11.42578125" style="214"/>
    <col min="11270" max="11271" width="16.7109375" style="214" customWidth="1"/>
    <col min="11272" max="11520" width="11.42578125" style="214"/>
    <col min="11521" max="11521" width="56.42578125" style="214" customWidth="1"/>
    <col min="11522" max="11525" width="11.42578125" style="214"/>
    <col min="11526" max="11527" width="16.7109375" style="214" customWidth="1"/>
    <col min="11528" max="11776" width="11.42578125" style="214"/>
    <col min="11777" max="11777" width="56.42578125" style="214" customWidth="1"/>
    <col min="11778" max="11781" width="11.42578125" style="214"/>
    <col min="11782" max="11783" width="16.7109375" style="214" customWidth="1"/>
    <col min="11784" max="12032" width="11.42578125" style="214"/>
    <col min="12033" max="12033" width="56.42578125" style="214" customWidth="1"/>
    <col min="12034" max="12037" width="11.42578125" style="214"/>
    <col min="12038" max="12039" width="16.7109375" style="214" customWidth="1"/>
    <col min="12040" max="12288" width="11.42578125" style="214"/>
    <col min="12289" max="12289" width="56.42578125" style="214" customWidth="1"/>
    <col min="12290" max="12293" width="11.42578125" style="214"/>
    <col min="12294" max="12295" width="16.7109375" style="214" customWidth="1"/>
    <col min="12296" max="12544" width="11.42578125" style="214"/>
    <col min="12545" max="12545" width="56.42578125" style="214" customWidth="1"/>
    <col min="12546" max="12549" width="11.42578125" style="214"/>
    <col min="12550" max="12551" width="16.7109375" style="214" customWidth="1"/>
    <col min="12552" max="12800" width="11.42578125" style="214"/>
    <col min="12801" max="12801" width="56.42578125" style="214" customWidth="1"/>
    <col min="12802" max="12805" width="11.42578125" style="214"/>
    <col min="12806" max="12807" width="16.7109375" style="214" customWidth="1"/>
    <col min="12808" max="13056" width="11.42578125" style="214"/>
    <col min="13057" max="13057" width="56.42578125" style="214" customWidth="1"/>
    <col min="13058" max="13061" width="11.42578125" style="214"/>
    <col min="13062" max="13063" width="16.7109375" style="214" customWidth="1"/>
    <col min="13064" max="13312" width="11.42578125" style="214"/>
    <col min="13313" max="13313" width="56.42578125" style="214" customWidth="1"/>
    <col min="13314" max="13317" width="11.42578125" style="214"/>
    <col min="13318" max="13319" width="16.7109375" style="214" customWidth="1"/>
    <col min="13320" max="13568" width="11.42578125" style="214"/>
    <col min="13569" max="13569" width="56.42578125" style="214" customWidth="1"/>
    <col min="13570" max="13573" width="11.42578125" style="214"/>
    <col min="13574" max="13575" width="16.7109375" style="214" customWidth="1"/>
    <col min="13576" max="13824" width="11.42578125" style="214"/>
    <col min="13825" max="13825" width="56.42578125" style="214" customWidth="1"/>
    <col min="13826" max="13829" width="11.42578125" style="214"/>
    <col min="13830" max="13831" width="16.7109375" style="214" customWidth="1"/>
    <col min="13832" max="14080" width="11.42578125" style="214"/>
    <col min="14081" max="14081" width="56.42578125" style="214" customWidth="1"/>
    <col min="14082" max="14085" width="11.42578125" style="214"/>
    <col min="14086" max="14087" width="16.7109375" style="214" customWidth="1"/>
    <col min="14088" max="14336" width="11.42578125" style="214"/>
    <col min="14337" max="14337" width="56.42578125" style="214" customWidth="1"/>
    <col min="14338" max="14341" width="11.42578125" style="214"/>
    <col min="14342" max="14343" width="16.7109375" style="214" customWidth="1"/>
    <col min="14344" max="14592" width="11.42578125" style="214"/>
    <col min="14593" max="14593" width="56.42578125" style="214" customWidth="1"/>
    <col min="14594" max="14597" width="11.42578125" style="214"/>
    <col min="14598" max="14599" width="16.7109375" style="214" customWidth="1"/>
    <col min="14600" max="14848" width="11.42578125" style="214"/>
    <col min="14849" max="14849" width="56.42578125" style="214" customWidth="1"/>
    <col min="14850" max="14853" width="11.42578125" style="214"/>
    <col min="14854" max="14855" width="16.7109375" style="214" customWidth="1"/>
    <col min="14856" max="15104" width="11.42578125" style="214"/>
    <col min="15105" max="15105" width="56.42578125" style="214" customWidth="1"/>
    <col min="15106" max="15109" width="11.42578125" style="214"/>
    <col min="15110" max="15111" width="16.7109375" style="214" customWidth="1"/>
    <col min="15112" max="15360" width="11.42578125" style="214"/>
    <col min="15361" max="15361" width="56.42578125" style="214" customWidth="1"/>
    <col min="15362" max="15365" width="11.42578125" style="214"/>
    <col min="15366" max="15367" width="16.7109375" style="214" customWidth="1"/>
    <col min="15368" max="15616" width="11.42578125" style="214"/>
    <col min="15617" max="15617" width="56.42578125" style="214" customWidth="1"/>
    <col min="15618" max="15621" width="11.42578125" style="214"/>
    <col min="15622" max="15623" width="16.7109375" style="214" customWidth="1"/>
    <col min="15624" max="15872" width="11.42578125" style="214"/>
    <col min="15873" max="15873" width="56.42578125" style="214" customWidth="1"/>
    <col min="15874" max="15877" width="11.42578125" style="214"/>
    <col min="15878" max="15879" width="16.7109375" style="214" customWidth="1"/>
    <col min="15880" max="16128" width="11.42578125" style="214"/>
    <col min="16129" max="16129" width="56.42578125" style="214" customWidth="1"/>
    <col min="16130" max="16133" width="11.42578125" style="214"/>
    <col min="16134" max="16135" width="16.7109375" style="214" customWidth="1"/>
    <col min="16136" max="16384" width="11.42578125" style="214"/>
  </cols>
  <sheetData>
    <row r="1" spans="1:31" ht="18" x14ac:dyDescent="0.25">
      <c r="A1" s="216" t="str">
        <f>+INDICADORES!C2</f>
        <v>HOSPITAL REGIONAL DE MONIQUIRÁ E.S.E.</v>
      </c>
    </row>
    <row r="2" spans="1:31" ht="18" x14ac:dyDescent="0.25">
      <c r="A2" s="478" t="s">
        <v>691</v>
      </c>
    </row>
    <row r="3" spans="1:31" ht="18" x14ac:dyDescent="0.25">
      <c r="A3" s="216" t="s">
        <v>559</v>
      </c>
    </row>
    <row r="4" spans="1:31" ht="15" thickBot="1" x14ac:dyDescent="0.25"/>
    <row r="5" spans="1:31" ht="29.25" customHeight="1" thickBot="1" x14ac:dyDescent="0.25">
      <c r="A5" s="756" t="s">
        <v>560</v>
      </c>
      <c r="B5" s="757" t="s">
        <v>561</v>
      </c>
      <c r="C5" s="758"/>
      <c r="D5" s="759"/>
      <c r="E5" s="393">
        <v>2</v>
      </c>
      <c r="F5" s="754" t="s">
        <v>588</v>
      </c>
      <c r="G5" s="754" t="s">
        <v>562</v>
      </c>
      <c r="H5" s="754" t="s">
        <v>589</v>
      </c>
      <c r="I5" s="754" t="s">
        <v>562</v>
      </c>
      <c r="J5" s="754" t="s">
        <v>590</v>
      </c>
      <c r="K5" s="754" t="s">
        <v>562</v>
      </c>
      <c r="L5" s="754" t="s">
        <v>600</v>
      </c>
      <c r="M5" s="754" t="s">
        <v>562</v>
      </c>
      <c r="N5" s="754" t="s">
        <v>591</v>
      </c>
      <c r="O5" s="754" t="s">
        <v>562</v>
      </c>
      <c r="P5" s="754" t="s">
        <v>592</v>
      </c>
      <c r="Q5" s="754" t="s">
        <v>562</v>
      </c>
      <c r="R5" s="754" t="s">
        <v>593</v>
      </c>
      <c r="S5" s="754" t="s">
        <v>562</v>
      </c>
      <c r="T5" s="754" t="s">
        <v>594</v>
      </c>
      <c r="U5" s="754" t="s">
        <v>562</v>
      </c>
      <c r="V5" s="754" t="s">
        <v>595</v>
      </c>
      <c r="W5" s="754" t="s">
        <v>562</v>
      </c>
      <c r="X5" s="754" t="s">
        <v>596</v>
      </c>
      <c r="Y5" s="754" t="s">
        <v>562</v>
      </c>
      <c r="Z5" s="754" t="s">
        <v>597</v>
      </c>
      <c r="AA5" s="754" t="s">
        <v>562</v>
      </c>
      <c r="AB5" s="754" t="s">
        <v>598</v>
      </c>
      <c r="AC5" s="754" t="s">
        <v>562</v>
      </c>
      <c r="AD5" s="754" t="s">
        <v>599</v>
      </c>
      <c r="AE5" s="754" t="s">
        <v>562</v>
      </c>
    </row>
    <row r="6" spans="1:31" ht="15" x14ac:dyDescent="0.25">
      <c r="A6" s="756"/>
      <c r="B6" s="217">
        <v>1</v>
      </c>
      <c r="C6" s="217">
        <v>2</v>
      </c>
      <c r="D6" s="217">
        <v>3</v>
      </c>
      <c r="E6" s="218"/>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row>
    <row r="7" spans="1:31" x14ac:dyDescent="0.2">
      <c r="A7" s="219" t="s">
        <v>563</v>
      </c>
      <c r="B7" s="220">
        <v>0.15</v>
      </c>
      <c r="C7" s="220">
        <v>0.15</v>
      </c>
      <c r="D7" s="220">
        <v>0.15</v>
      </c>
      <c r="E7" s="221">
        <f>IF($E$5=$B$6,B7,(IF($E$5=$C$6,C7,D7)))</f>
        <v>0.15</v>
      </c>
      <c r="F7" s="222">
        <f>+'PRODUCCION MES'!B4</f>
        <v>2380</v>
      </c>
      <c r="G7" s="222">
        <f>+F7*$E$7</f>
        <v>357</v>
      </c>
      <c r="H7" s="222">
        <f>+'PRODUCCION MES'!C4</f>
        <v>614</v>
      </c>
      <c r="I7" s="222">
        <f>+H7*$E$7</f>
        <v>92.1</v>
      </c>
      <c r="J7" s="222">
        <f>+'PRODUCCION MES'!D4</f>
        <v>1818</v>
      </c>
      <c r="K7" s="222">
        <f>+J7*$E$7</f>
        <v>272.7</v>
      </c>
      <c r="L7" s="222">
        <f>+'PRODUCCION MES'!F4</f>
        <v>1140</v>
      </c>
      <c r="M7" s="222">
        <f>+L7*$E$7</f>
        <v>171</v>
      </c>
      <c r="N7" s="222">
        <f>+'PRODUCCION MES'!G4</f>
        <v>1773</v>
      </c>
      <c r="O7" s="222">
        <f>+N7*$E$7</f>
        <v>265.95</v>
      </c>
      <c r="P7" s="222">
        <f>+'PRODUCCION MES'!H4</f>
        <v>1754</v>
      </c>
      <c r="Q7" s="222">
        <f>+P7*$E$7</f>
        <v>263.09999999999997</v>
      </c>
      <c r="R7" s="222">
        <f>+'PRODUCCION MES'!J4</f>
        <v>1635</v>
      </c>
      <c r="S7" s="222">
        <f>+R7*$E$7</f>
        <v>245.25</v>
      </c>
      <c r="T7" s="222">
        <f>+'PRODUCCION MES'!K4</f>
        <v>1703</v>
      </c>
      <c r="U7" s="222">
        <f>+T7*$E$7</f>
        <v>255.45</v>
      </c>
      <c r="V7" s="222">
        <f>+'PRODUCCION MES'!L4</f>
        <v>923</v>
      </c>
      <c r="W7" s="222">
        <f>+V7*$E$7</f>
        <v>138.44999999999999</v>
      </c>
      <c r="X7" s="222">
        <f>+'PRODUCCION MES'!N4</f>
        <v>840</v>
      </c>
      <c r="Y7" s="222">
        <f>+X7*$E$7</f>
        <v>126</v>
      </c>
      <c r="Z7" s="222">
        <f>+'PRODUCCION MES'!O4</f>
        <v>1004</v>
      </c>
      <c r="AA7" s="222">
        <f>+Z7*$E$7</f>
        <v>150.6</v>
      </c>
      <c r="AB7" s="222">
        <f>+'PRODUCCION MES'!Q4</f>
        <v>996</v>
      </c>
      <c r="AC7" s="222">
        <f>+AB7*$E$7</f>
        <v>149.4</v>
      </c>
      <c r="AD7" s="222">
        <f>+F7+H7+J7+L7+N7+P7+R7+T7+V7+X7+Z7+AB7</f>
        <v>16580</v>
      </c>
      <c r="AE7" s="222">
        <f>+AD7*$E$7</f>
        <v>2487</v>
      </c>
    </row>
    <row r="8" spans="1:31" ht="28.5" x14ac:dyDescent="0.2">
      <c r="A8" s="219" t="s">
        <v>564</v>
      </c>
      <c r="B8" s="220">
        <v>0.75</v>
      </c>
      <c r="C8" s="220">
        <v>0.75</v>
      </c>
      <c r="D8" s="220">
        <v>0.75</v>
      </c>
      <c r="E8" s="221">
        <f t="shared" ref="E8:E31" si="0">IF($E$5=$B$6,B8,(IF($E$5=$C$6,C8,D8)))</f>
        <v>0.75</v>
      </c>
      <c r="F8" s="222">
        <f>+'PRODUCCION MES'!B5</f>
        <v>91</v>
      </c>
      <c r="G8" s="222">
        <f>+F8*$E$8</f>
        <v>68.25</v>
      </c>
      <c r="H8" s="222">
        <f>+'PRODUCCION MES'!C5</f>
        <v>101</v>
      </c>
      <c r="I8" s="222">
        <f>+H8*$E$8</f>
        <v>75.75</v>
      </c>
      <c r="J8" s="222">
        <f>+'PRODUCCION MES'!D5</f>
        <v>142</v>
      </c>
      <c r="K8" s="222">
        <f>+J8*$E$8</f>
        <v>106.5</v>
      </c>
      <c r="L8" s="222">
        <f>+'PRODUCCION MES'!F5</f>
        <v>155</v>
      </c>
      <c r="M8" s="222">
        <f>+L8*$E$8</f>
        <v>116.25</v>
      </c>
      <c r="N8" s="222">
        <f>+'PRODUCCION MES'!G5</f>
        <v>130</v>
      </c>
      <c r="O8" s="222">
        <f>+N8*$E$8</f>
        <v>97.5</v>
      </c>
      <c r="P8" s="222">
        <f>+'PRODUCCION MES'!H5</f>
        <v>115</v>
      </c>
      <c r="Q8" s="222">
        <f>+P8*$E$8</f>
        <v>86.25</v>
      </c>
      <c r="R8" s="222">
        <f>+'PRODUCCION MES'!J5</f>
        <v>110</v>
      </c>
      <c r="S8" s="222">
        <f>+R8*$E$8</f>
        <v>82.5</v>
      </c>
      <c r="T8" s="222">
        <f>+'PRODUCCION MES'!K5</f>
        <v>148</v>
      </c>
      <c r="U8" s="222">
        <f>+T8*$E$8</f>
        <v>111</v>
      </c>
      <c r="V8" s="222">
        <f>+'PRODUCCION MES'!L5</f>
        <v>100</v>
      </c>
      <c r="W8" s="222">
        <f>+V8*$E$8</f>
        <v>75</v>
      </c>
      <c r="X8" s="222">
        <f>+'PRODUCCION MES'!N5</f>
        <v>112</v>
      </c>
      <c r="Y8" s="222">
        <f>+X8*$E$8</f>
        <v>84</v>
      </c>
      <c r="Z8" s="222">
        <f>+'PRODUCCION MES'!O5</f>
        <v>109</v>
      </c>
      <c r="AA8" s="222">
        <f>+Z8*$E$8</f>
        <v>81.75</v>
      </c>
      <c r="AB8" s="222">
        <f>+'PRODUCCION MES'!Q5</f>
        <v>88</v>
      </c>
      <c r="AC8" s="222">
        <f>+AB8*$E$8</f>
        <v>66</v>
      </c>
      <c r="AD8" s="222">
        <f t="shared" ref="AD8:AD31" si="1">+F8+H8+J8+L8+N8+P8+R8+T8+V8+X8+Z8+AB8</f>
        <v>1401</v>
      </c>
      <c r="AE8" s="222">
        <f>+AD8*$E$8</f>
        <v>1050.75</v>
      </c>
    </row>
    <row r="9" spans="1:31" x14ac:dyDescent="0.2">
      <c r="A9" s="219" t="s">
        <v>565</v>
      </c>
      <c r="B9" s="220">
        <v>2</v>
      </c>
      <c r="C9" s="220">
        <v>2</v>
      </c>
      <c r="D9" s="220">
        <v>2</v>
      </c>
      <c r="E9" s="221">
        <f t="shared" si="0"/>
        <v>2</v>
      </c>
      <c r="F9" s="222">
        <f>+'PRODUCCION MES'!B7</f>
        <v>86</v>
      </c>
      <c r="G9" s="222">
        <f>+F9*$E$9</f>
        <v>172</v>
      </c>
      <c r="H9" s="222">
        <f>+'PRODUCCION MES'!C7</f>
        <v>95</v>
      </c>
      <c r="I9" s="222">
        <f>+H9*$E$9</f>
        <v>190</v>
      </c>
      <c r="J9" s="222">
        <f>+'PRODUCCION MES'!D7</f>
        <v>266</v>
      </c>
      <c r="K9" s="222">
        <f>+J9*$E$9</f>
        <v>532</v>
      </c>
      <c r="L9" s="222">
        <f>+'PRODUCCION MES'!F7</f>
        <v>219</v>
      </c>
      <c r="M9" s="222">
        <f>+L9*$E$9</f>
        <v>438</v>
      </c>
      <c r="N9" s="222">
        <f>+'PRODUCCION MES'!G7</f>
        <v>238</v>
      </c>
      <c r="O9" s="222">
        <f>+N9*$E$9</f>
        <v>476</v>
      </c>
      <c r="P9" s="222">
        <f>+'PRODUCCION MES'!H7</f>
        <v>219</v>
      </c>
      <c r="Q9" s="222">
        <f>+P9*$E$9</f>
        <v>438</v>
      </c>
      <c r="R9" s="222">
        <f>+'PRODUCCION MES'!J7</f>
        <v>150</v>
      </c>
      <c r="S9" s="222">
        <f>+R9*$E$9</f>
        <v>300</v>
      </c>
      <c r="T9" s="222">
        <f>+'PRODUCCION MES'!K7</f>
        <v>214</v>
      </c>
      <c r="U9" s="222">
        <f>+T9*$E$9</f>
        <v>428</v>
      </c>
      <c r="V9" s="222">
        <f>+'PRODUCCION MES'!L7</f>
        <v>233</v>
      </c>
      <c r="W9" s="222">
        <f>+V9*$E$9</f>
        <v>466</v>
      </c>
      <c r="X9" s="222">
        <f>+'PRODUCCION MES'!N7</f>
        <v>239</v>
      </c>
      <c r="Y9" s="222">
        <f>+X9*$E$9</f>
        <v>478</v>
      </c>
      <c r="Z9" s="222">
        <f>+'PRODUCCION MES'!O7</f>
        <v>191</v>
      </c>
      <c r="AA9" s="222">
        <f>+Z9*$E$9</f>
        <v>382</v>
      </c>
      <c r="AB9" s="222">
        <f>+'PRODUCCION MES'!Q7</f>
        <v>163</v>
      </c>
      <c r="AC9" s="222">
        <f>+AB9*$E$9</f>
        <v>326</v>
      </c>
      <c r="AD9" s="222">
        <f t="shared" si="1"/>
        <v>2313</v>
      </c>
      <c r="AE9" s="222">
        <f>+AD9*$E$9</f>
        <v>4626</v>
      </c>
    </row>
    <row r="10" spans="1:31" ht="28.5" x14ac:dyDescent="0.2">
      <c r="A10" s="219" t="s">
        <v>566</v>
      </c>
      <c r="B10" s="220">
        <v>0.75</v>
      </c>
      <c r="C10" s="220">
        <v>0.75</v>
      </c>
      <c r="D10" s="220">
        <v>0.75</v>
      </c>
      <c r="E10" s="221">
        <f t="shared" si="0"/>
        <v>0.75</v>
      </c>
      <c r="F10" s="222">
        <f>+'PRODUCCION MES'!B6</f>
        <v>81</v>
      </c>
      <c r="G10" s="222">
        <f>+F10*$E$10</f>
        <v>60.75</v>
      </c>
      <c r="H10" s="222">
        <f>+'PRODUCCION MES'!C6</f>
        <v>69</v>
      </c>
      <c r="I10" s="222">
        <f>+H10*$E$10</f>
        <v>51.75</v>
      </c>
      <c r="J10" s="222">
        <f>+'PRODUCCION MES'!D6</f>
        <v>156</v>
      </c>
      <c r="K10" s="222">
        <f>+J10*$E$10</f>
        <v>117</v>
      </c>
      <c r="L10" s="222">
        <f>+'PRODUCCION MES'!F6</f>
        <v>184</v>
      </c>
      <c r="M10" s="222">
        <f>+L10*$E$10</f>
        <v>138</v>
      </c>
      <c r="N10" s="222">
        <f>+'PRODUCCION MES'!G6</f>
        <v>182</v>
      </c>
      <c r="O10" s="222">
        <f>+N10*$E$10</f>
        <v>136.5</v>
      </c>
      <c r="P10" s="222">
        <f>+'PRODUCCION MES'!H6</f>
        <v>147</v>
      </c>
      <c r="Q10" s="222">
        <f>+P10*$E$10</f>
        <v>110.25</v>
      </c>
      <c r="R10" s="222">
        <f>+'PRODUCCION MES'!J6</f>
        <v>105</v>
      </c>
      <c r="S10" s="222">
        <f>+R10*$E$10</f>
        <v>78.75</v>
      </c>
      <c r="T10" s="222">
        <f>+'PRODUCCION MES'!K6</f>
        <v>147</v>
      </c>
      <c r="U10" s="222">
        <f>+T10*$E$10</f>
        <v>110.25</v>
      </c>
      <c r="V10" s="222">
        <f>+'PRODUCCION MES'!L6</f>
        <v>200</v>
      </c>
      <c r="W10" s="222">
        <f>+V10*$E$10</f>
        <v>150</v>
      </c>
      <c r="X10" s="222">
        <f>+'PRODUCCION MES'!N6</f>
        <v>279</v>
      </c>
      <c r="Y10" s="222">
        <f>+X10*$E$10</f>
        <v>209.25</v>
      </c>
      <c r="Z10" s="222">
        <f>+'PRODUCCION MES'!O6</f>
        <v>287</v>
      </c>
      <c r="AA10" s="222">
        <f>+Z10*$E$10</f>
        <v>215.25</v>
      </c>
      <c r="AB10" s="222">
        <f>+'PRODUCCION MES'!Q6</f>
        <v>195</v>
      </c>
      <c r="AC10" s="222">
        <f>+AB10*$E$10</f>
        <v>146.25</v>
      </c>
      <c r="AD10" s="222">
        <f t="shared" si="1"/>
        <v>2032</v>
      </c>
      <c r="AE10" s="222">
        <f>+AD10*$E$10</f>
        <v>1524</v>
      </c>
    </row>
    <row r="11" spans="1:31" x14ac:dyDescent="0.2">
      <c r="A11" s="219" t="s">
        <v>567</v>
      </c>
      <c r="B11" s="220">
        <v>2.3660000000000001</v>
      </c>
      <c r="C11" s="220">
        <v>2.3660000000000001</v>
      </c>
      <c r="D11" s="220">
        <v>2.3660000000000001</v>
      </c>
      <c r="E11" s="221">
        <f t="shared" si="0"/>
        <v>2.3660000000000001</v>
      </c>
      <c r="F11" s="222">
        <f>+'PRODUCCION MES'!B48</f>
        <v>0</v>
      </c>
      <c r="G11" s="222">
        <f>+F11*$E$11</f>
        <v>0</v>
      </c>
      <c r="H11" s="222">
        <f>+'PRODUCCION MES'!C48</f>
        <v>0</v>
      </c>
      <c r="I11" s="222">
        <f>+H11*$E$11</f>
        <v>0</v>
      </c>
      <c r="J11" s="222">
        <f>+'PRODUCCION MES'!D48</f>
        <v>0</v>
      </c>
      <c r="K11" s="222">
        <f>+J11*$E$11</f>
        <v>0</v>
      </c>
      <c r="L11" s="222">
        <f>+'PRODUCCION MES'!F48</f>
        <v>0</v>
      </c>
      <c r="M11" s="222">
        <f>+L11*$E$11</f>
        <v>0</v>
      </c>
      <c r="N11" s="222">
        <f>+'PRODUCCION MES'!G48</f>
        <v>0</v>
      </c>
      <c r="O11" s="222">
        <f>+N11*$E$11</f>
        <v>0</v>
      </c>
      <c r="P11" s="222">
        <f>+'PRODUCCION MES'!H48</f>
        <v>450</v>
      </c>
      <c r="Q11" s="222">
        <f>+P11*$E$11</f>
        <v>1064.7</v>
      </c>
      <c r="R11" s="222">
        <v>147</v>
      </c>
      <c r="S11" s="222">
        <f>+R11*$E$11</f>
        <v>347.80200000000002</v>
      </c>
      <c r="T11" s="222">
        <v>113</v>
      </c>
      <c r="U11" s="222">
        <f>+T11*$E$11</f>
        <v>267.358</v>
      </c>
      <c r="V11" s="222">
        <f>+'PRODUCCION MES'!L48</f>
        <v>124</v>
      </c>
      <c r="W11" s="222">
        <f>+V11*$E$11</f>
        <v>293.38400000000001</v>
      </c>
      <c r="X11" s="222">
        <f>+'PRODUCCION MES'!N48</f>
        <v>224</v>
      </c>
      <c r="Y11" s="222">
        <f>+X11*$E$11</f>
        <v>529.98400000000004</v>
      </c>
      <c r="Z11" s="222">
        <f>+'PRODUCCION MES'!O48</f>
        <v>202</v>
      </c>
      <c r="AA11" s="222">
        <f>+Z11*$E$11</f>
        <v>477.93200000000002</v>
      </c>
      <c r="AB11" s="222">
        <f>+'PRODUCCION MES'!Q48</f>
        <v>8</v>
      </c>
      <c r="AC11" s="222">
        <f>+AB11*$E$11</f>
        <v>18.928000000000001</v>
      </c>
      <c r="AD11" s="222">
        <f t="shared" si="1"/>
        <v>1268</v>
      </c>
      <c r="AE11" s="222">
        <f>+AD11*$E$11</f>
        <v>3000.0880000000002</v>
      </c>
    </row>
    <row r="12" spans="1:31" x14ac:dyDescent="0.2">
      <c r="A12" s="219" t="s">
        <v>568</v>
      </c>
      <c r="B12" s="220">
        <v>1.82</v>
      </c>
      <c r="C12" s="220">
        <v>1.82</v>
      </c>
      <c r="D12" s="220">
        <v>1.82</v>
      </c>
      <c r="E12" s="221">
        <f t="shared" si="0"/>
        <v>1.82</v>
      </c>
      <c r="F12" s="222">
        <f>+'PRODUCCION MES'!B49</f>
        <v>0</v>
      </c>
      <c r="G12" s="222">
        <f>+F12*$E$12</f>
        <v>0</v>
      </c>
      <c r="H12" s="222">
        <f>+'PRODUCCION MES'!C49</f>
        <v>0</v>
      </c>
      <c r="I12" s="222">
        <f>+H12*$E$12</f>
        <v>0</v>
      </c>
      <c r="J12" s="222">
        <f>+'PRODUCCION MES'!D49</f>
        <v>0</v>
      </c>
      <c r="K12" s="222">
        <f>+J12*$E$12</f>
        <v>0</v>
      </c>
      <c r="L12" s="222">
        <f>+'PRODUCCION MES'!F49</f>
        <v>0</v>
      </c>
      <c r="M12" s="222">
        <f>+L12*$E$12</f>
        <v>0</v>
      </c>
      <c r="N12" s="222">
        <f>+'PRODUCCION MES'!G49</f>
        <v>0</v>
      </c>
      <c r="O12" s="222">
        <f>+N12*$E$12</f>
        <v>0</v>
      </c>
      <c r="P12" s="222">
        <f>+'PRODUCCION MES'!H49</f>
        <v>9</v>
      </c>
      <c r="Q12" s="222">
        <f>+P12*$E$12</f>
        <v>16.38</v>
      </c>
      <c r="R12" s="222">
        <v>20</v>
      </c>
      <c r="S12" s="222">
        <f>+R12*$E$12</f>
        <v>36.4</v>
      </c>
      <c r="T12" s="222">
        <v>41</v>
      </c>
      <c r="U12" s="222">
        <f>+T12*$E$12</f>
        <v>74.62</v>
      </c>
      <c r="V12" s="222">
        <f>+'PRODUCCION MES'!L49</f>
        <v>45</v>
      </c>
      <c r="W12" s="222">
        <f>+V12*$E$12</f>
        <v>81.900000000000006</v>
      </c>
      <c r="X12" s="222">
        <f>+'PRODUCCION MES'!N49</f>
        <v>37</v>
      </c>
      <c r="Y12" s="222">
        <f>+X12*$E$12</f>
        <v>67.34</v>
      </c>
      <c r="Z12" s="222">
        <f>+'PRODUCCION MES'!O49</f>
        <v>21</v>
      </c>
      <c r="AA12" s="222">
        <f>+Z12*$E$12</f>
        <v>38.22</v>
      </c>
      <c r="AB12" s="222">
        <f>+'PRODUCCION MES'!Q49</f>
        <v>283</v>
      </c>
      <c r="AC12" s="222">
        <f>+AB12*$E$12</f>
        <v>515.06000000000006</v>
      </c>
      <c r="AD12" s="222">
        <f t="shared" si="1"/>
        <v>456</v>
      </c>
      <c r="AE12" s="222">
        <f>+AD12*$E$12</f>
        <v>829.92000000000007</v>
      </c>
    </row>
    <row r="13" spans="1:31" x14ac:dyDescent="0.2">
      <c r="A13" s="219" t="s">
        <v>569</v>
      </c>
      <c r="B13" s="220">
        <v>1.82</v>
      </c>
      <c r="C13" s="220">
        <v>1.82</v>
      </c>
      <c r="D13" s="220">
        <v>1.82</v>
      </c>
      <c r="E13" s="221">
        <f t="shared" si="0"/>
        <v>1.82</v>
      </c>
      <c r="F13" s="222">
        <f>+'PRODUCCION MES'!B8</f>
        <v>2516</v>
      </c>
      <c r="G13" s="222">
        <f>+F13*$E$13</f>
        <v>4579.12</v>
      </c>
      <c r="H13" s="222">
        <f>+'PRODUCCION MES'!C8</f>
        <v>2778</v>
      </c>
      <c r="I13" s="222">
        <f>+H13*$E$13</f>
        <v>5055.96</v>
      </c>
      <c r="J13" s="222">
        <f>+'PRODUCCION MES'!D8</f>
        <v>3419</v>
      </c>
      <c r="K13" s="222">
        <f>+J13*$E$13</f>
        <v>6222.58</v>
      </c>
      <c r="L13" s="222">
        <f>+'PRODUCCION MES'!F8</f>
        <v>3061</v>
      </c>
      <c r="M13" s="222">
        <f>+L13*$E$13</f>
        <v>5571.02</v>
      </c>
      <c r="N13" s="222">
        <f>+'PRODUCCION MES'!G8</f>
        <v>3329</v>
      </c>
      <c r="O13" s="222">
        <f>+N13*$E$13</f>
        <v>6058.7800000000007</v>
      </c>
      <c r="P13" s="222">
        <f>+'PRODUCCION MES'!H8</f>
        <v>2945</v>
      </c>
      <c r="Q13" s="222">
        <f>+P13*$E$13</f>
        <v>5359.9000000000005</v>
      </c>
      <c r="R13" s="222">
        <f>+'PRODUCCION MES'!J8</f>
        <v>3070</v>
      </c>
      <c r="S13" s="222">
        <f>+R13*$E$13</f>
        <v>5587.4000000000005</v>
      </c>
      <c r="T13" s="222">
        <f>+'PRODUCCION MES'!K8</f>
        <v>3949</v>
      </c>
      <c r="U13" s="222">
        <f>+T13*$E$13</f>
        <v>7187.18</v>
      </c>
      <c r="V13" s="222">
        <f>+'PRODUCCION MES'!L8</f>
        <v>3862</v>
      </c>
      <c r="W13" s="222">
        <f>+V13*$E$13</f>
        <v>7028.84</v>
      </c>
      <c r="X13" s="222">
        <f>+'PRODUCCION MES'!N8</f>
        <v>2698</v>
      </c>
      <c r="Y13" s="222">
        <f>+X13*$E$13</f>
        <v>4910.3600000000006</v>
      </c>
      <c r="Z13" s="222">
        <f>+'PRODUCCION MES'!O8</f>
        <v>2460</v>
      </c>
      <c r="AA13" s="222">
        <f>+Z13*$E$13</f>
        <v>4477.2</v>
      </c>
      <c r="AB13" s="222">
        <f>+'PRODUCCION MES'!Q8</f>
        <v>2242</v>
      </c>
      <c r="AC13" s="222">
        <f>+AB13*$E$13</f>
        <v>4080.44</v>
      </c>
      <c r="AD13" s="222">
        <f>+F13+H13+J13+L13+N13+P13+R13+T13+V13+X13+Z13+AB13</f>
        <v>36329</v>
      </c>
      <c r="AE13" s="222">
        <f>+AD13*$E$13</f>
        <v>66118.78</v>
      </c>
    </row>
    <row r="14" spans="1:31" x14ac:dyDescent="0.2">
      <c r="A14" s="219" t="s">
        <v>570</v>
      </c>
      <c r="B14" s="220">
        <v>5.27</v>
      </c>
      <c r="C14" s="220">
        <v>5.27</v>
      </c>
      <c r="D14" s="220">
        <v>5.27</v>
      </c>
      <c r="E14" s="221">
        <f t="shared" si="0"/>
        <v>5.27</v>
      </c>
      <c r="F14" s="222">
        <f>+'PRODUCCION MES'!B9</f>
        <v>2876</v>
      </c>
      <c r="G14" s="222">
        <f>+F14*$E$14</f>
        <v>15156.519999999999</v>
      </c>
      <c r="H14" s="222">
        <f>+'PRODUCCION MES'!C9</f>
        <v>2050</v>
      </c>
      <c r="I14" s="222">
        <f>+H14*$E$14</f>
        <v>10803.5</v>
      </c>
      <c r="J14" s="222">
        <f>+'PRODUCCION MES'!D9</f>
        <v>2684</v>
      </c>
      <c r="K14" s="222">
        <f>+J14*$E$14</f>
        <v>14144.679999999998</v>
      </c>
      <c r="L14" s="222">
        <f>+'PRODUCCION MES'!F9</f>
        <v>2557</v>
      </c>
      <c r="M14" s="222">
        <f>+L14*$E$14</f>
        <v>13475.39</v>
      </c>
      <c r="N14" s="222">
        <f>+'PRODUCCION MES'!G9</f>
        <v>2758</v>
      </c>
      <c r="O14" s="222">
        <f>+N14*$E$14</f>
        <v>14534.659999999998</v>
      </c>
      <c r="P14" s="222">
        <f>+'PRODUCCION MES'!H9</f>
        <v>3084</v>
      </c>
      <c r="Q14" s="222">
        <f>+P14*$E$14</f>
        <v>16252.679999999998</v>
      </c>
      <c r="R14" s="222">
        <v>2936</v>
      </c>
      <c r="S14" s="222">
        <f>+R14*$E$14</f>
        <v>15472.72</v>
      </c>
      <c r="T14" s="222">
        <v>2817</v>
      </c>
      <c r="U14" s="222">
        <f>+T14*$E$14</f>
        <v>14845.589999999998</v>
      </c>
      <c r="V14" s="222">
        <f>+'PRODUCCION MES'!L9</f>
        <v>2619</v>
      </c>
      <c r="W14" s="222">
        <f>+V14*$E$14</f>
        <v>13802.13</v>
      </c>
      <c r="X14" s="222">
        <f>+'PRODUCCION MES'!N9</f>
        <v>2736</v>
      </c>
      <c r="Y14" s="222">
        <f>+X14*$E$14</f>
        <v>14418.72</v>
      </c>
      <c r="Z14" s="222">
        <f>+'PRODUCCION MES'!O9</f>
        <v>2735</v>
      </c>
      <c r="AA14" s="222">
        <f>+Z14*$E$14</f>
        <v>14413.449999999999</v>
      </c>
      <c r="AB14" s="222">
        <f>+'PRODUCCION MES'!Q9</f>
        <v>2785</v>
      </c>
      <c r="AC14" s="222">
        <f>+AB14*$E$14</f>
        <v>14676.949999999999</v>
      </c>
      <c r="AD14" s="222">
        <f>+F14+H14+J14+L14+N14+P14+R14+T14+V14+X14+Z14+AB14</f>
        <v>32637</v>
      </c>
      <c r="AE14" s="222">
        <f>+AD14*$E$14</f>
        <v>171996.99</v>
      </c>
    </row>
    <row r="15" spans="1:31" x14ac:dyDescent="0.2">
      <c r="A15" s="219" t="s">
        <v>571</v>
      </c>
      <c r="B15" s="220">
        <v>2.6</v>
      </c>
      <c r="C15" s="220">
        <v>2.6</v>
      </c>
      <c r="D15" s="220">
        <v>2.6</v>
      </c>
      <c r="E15" s="221">
        <f t="shared" si="0"/>
        <v>2.6</v>
      </c>
      <c r="F15" s="222">
        <f>+'PRODUCCION MES'!B10</f>
        <v>2097</v>
      </c>
      <c r="G15" s="222">
        <f>+F15*$E$15</f>
        <v>5452.2</v>
      </c>
      <c r="H15" s="222">
        <f>+'PRODUCCION MES'!C10</f>
        <v>2058</v>
      </c>
      <c r="I15" s="222">
        <f>+H15*$E$15</f>
        <v>5350.8</v>
      </c>
      <c r="J15" s="222">
        <f>+'PRODUCCION MES'!D10</f>
        <v>2294</v>
      </c>
      <c r="K15" s="222">
        <f>+J15*$E$15</f>
        <v>5964.4000000000005</v>
      </c>
      <c r="L15" s="222">
        <f>+'PRODUCCION MES'!F10</f>
        <v>2424</v>
      </c>
      <c r="M15" s="222">
        <f>+L15*$E$15</f>
        <v>6302.4000000000005</v>
      </c>
      <c r="N15" s="222">
        <f>+'PRODUCCION MES'!G10</f>
        <v>3367</v>
      </c>
      <c r="O15" s="222">
        <f>+N15*$E$15</f>
        <v>8754.2000000000007</v>
      </c>
      <c r="P15" s="222">
        <f>+'PRODUCCION MES'!H10</f>
        <v>3367</v>
      </c>
      <c r="Q15" s="222">
        <f>+P15*$E$15</f>
        <v>8754.2000000000007</v>
      </c>
      <c r="R15" s="222">
        <f>+'PRODUCCION MES'!J10</f>
        <v>3589</v>
      </c>
      <c r="S15" s="222">
        <f>+R15*$E$15</f>
        <v>9331.4</v>
      </c>
      <c r="T15" s="222">
        <f>+'PRODUCCION MES'!K10</f>
        <v>3848</v>
      </c>
      <c r="U15" s="222">
        <f>+T15*$E$15</f>
        <v>10004.800000000001</v>
      </c>
      <c r="V15" s="222">
        <f>+'PRODUCCION MES'!L10</f>
        <v>3710</v>
      </c>
      <c r="W15" s="222">
        <f>+V15*$E$15</f>
        <v>9646</v>
      </c>
      <c r="X15" s="222">
        <f>+'PRODUCCION MES'!N10</f>
        <v>3456</v>
      </c>
      <c r="Y15" s="222">
        <f>+X15*$E$15</f>
        <v>8985.6</v>
      </c>
      <c r="Z15" s="222">
        <f>+'PRODUCCION MES'!O10</f>
        <v>3453</v>
      </c>
      <c r="AA15" s="222">
        <f>+Z15*$E$15</f>
        <v>8977.8000000000011</v>
      </c>
      <c r="AB15" s="222">
        <f>+'PRODUCCION MES'!Q10</f>
        <v>3269</v>
      </c>
      <c r="AC15" s="222">
        <f>+AB15*$E$15</f>
        <v>8499.4</v>
      </c>
      <c r="AD15" s="222">
        <f t="shared" si="1"/>
        <v>36932</v>
      </c>
      <c r="AE15" s="222">
        <f>+AD15*$E$15</f>
        <v>96023.2</v>
      </c>
    </row>
    <row r="16" spans="1:31" x14ac:dyDescent="0.2">
      <c r="A16" s="219" t="s">
        <v>572</v>
      </c>
      <c r="B16" s="220">
        <v>7.53</v>
      </c>
      <c r="C16" s="220">
        <v>7.53</v>
      </c>
      <c r="D16" s="220">
        <v>7.53</v>
      </c>
      <c r="E16" s="221">
        <f t="shared" si="0"/>
        <v>7.53</v>
      </c>
      <c r="F16" s="222">
        <f>+'PRODUCCION MES'!B11</f>
        <v>493</v>
      </c>
      <c r="G16" s="222">
        <f>+F16*$E$16</f>
        <v>3712.29</v>
      </c>
      <c r="H16" s="222">
        <f>+'PRODUCCION MES'!C11</f>
        <v>418</v>
      </c>
      <c r="I16" s="222">
        <f>+H16*$E$16</f>
        <v>3147.54</v>
      </c>
      <c r="J16" s="222">
        <f>+'PRODUCCION MES'!D11</f>
        <v>435</v>
      </c>
      <c r="K16" s="222">
        <f>+J16*$E$16</f>
        <v>3275.55</v>
      </c>
      <c r="L16" s="222">
        <f>+'PRODUCCION MES'!F11</f>
        <v>359</v>
      </c>
      <c r="M16" s="222">
        <f>+L16*$E$16</f>
        <v>2703.27</v>
      </c>
      <c r="N16" s="222">
        <f>+'PRODUCCION MES'!G11</f>
        <v>379</v>
      </c>
      <c r="O16" s="222">
        <f>+N16*$E$16</f>
        <v>2853.87</v>
      </c>
      <c r="P16" s="222">
        <f>+'PRODUCCION MES'!H11</f>
        <v>359</v>
      </c>
      <c r="Q16" s="222">
        <f>+P16*$E$16</f>
        <v>2703.27</v>
      </c>
      <c r="R16" s="222">
        <v>523</v>
      </c>
      <c r="S16" s="222">
        <f>+R16*$E$16</f>
        <v>3938.19</v>
      </c>
      <c r="T16" s="222">
        <v>531</v>
      </c>
      <c r="U16" s="222">
        <f>+T16*$E$16</f>
        <v>3998.4300000000003</v>
      </c>
      <c r="V16" s="222">
        <f>+'PRODUCCION MES'!L11</f>
        <v>590</v>
      </c>
      <c r="W16" s="222">
        <f>+V16*$E$16</f>
        <v>4442.7</v>
      </c>
      <c r="X16" s="222">
        <f>+'PRODUCCION MES'!N11</f>
        <v>636</v>
      </c>
      <c r="Y16" s="222">
        <f>+X16*$E$16</f>
        <v>4789.08</v>
      </c>
      <c r="Z16" s="222">
        <f>+'PRODUCCION MES'!O11</f>
        <v>595</v>
      </c>
      <c r="AA16" s="222">
        <f>+Z16*$E$16</f>
        <v>4480.3500000000004</v>
      </c>
      <c r="AB16" s="222">
        <f>+'PRODUCCION MES'!Q11</f>
        <v>564</v>
      </c>
      <c r="AC16" s="222">
        <f>+AB16*$E$16</f>
        <v>4246.92</v>
      </c>
      <c r="AD16" s="222">
        <f t="shared" si="1"/>
        <v>5882</v>
      </c>
      <c r="AE16" s="222">
        <f>+AD16*$E$16</f>
        <v>44291.46</v>
      </c>
    </row>
    <row r="17" spans="1:31" x14ac:dyDescent="0.2">
      <c r="A17" s="219" t="s">
        <v>573</v>
      </c>
      <c r="B17" s="220">
        <v>1.82</v>
      </c>
      <c r="C17" s="220">
        <v>1.82</v>
      </c>
      <c r="D17" s="220">
        <v>1.82</v>
      </c>
      <c r="E17" s="221">
        <f t="shared" si="0"/>
        <v>1.82</v>
      </c>
      <c r="F17" s="222">
        <f>+'PRODUCCION MES'!B13</f>
        <v>529</v>
      </c>
      <c r="G17" s="222">
        <f>+F17*$E$17</f>
        <v>962.78000000000009</v>
      </c>
      <c r="H17" s="222">
        <f>+'PRODUCCION MES'!C13</f>
        <v>709</v>
      </c>
      <c r="I17" s="222">
        <f>+H17*$E$17</f>
        <v>1290.3800000000001</v>
      </c>
      <c r="J17" s="222">
        <f>+'PRODUCCION MES'!D13</f>
        <v>849</v>
      </c>
      <c r="K17" s="222">
        <f>+J17*$E$17</f>
        <v>1545.18</v>
      </c>
      <c r="L17" s="222">
        <f>+'PRODUCCION MES'!F13</f>
        <v>727</v>
      </c>
      <c r="M17" s="222">
        <f>+L17*$E$17</f>
        <v>1323.14</v>
      </c>
      <c r="N17" s="222">
        <f>+'PRODUCCION MES'!G13</f>
        <v>699</v>
      </c>
      <c r="O17" s="222">
        <f>+N17*$E$17</f>
        <v>1272.18</v>
      </c>
      <c r="P17" s="222">
        <f>+'PRODUCCION MES'!H13</f>
        <v>623</v>
      </c>
      <c r="Q17" s="222">
        <f>+P17*$E$17</f>
        <v>1133.8600000000001</v>
      </c>
      <c r="R17" s="222">
        <f>+'PRODUCCION MES'!J13</f>
        <v>714</v>
      </c>
      <c r="S17" s="222">
        <f>+R17*$E$17</f>
        <v>1299.48</v>
      </c>
      <c r="T17" s="222">
        <f>+'PRODUCCION MES'!K13</f>
        <v>995</v>
      </c>
      <c r="U17" s="222">
        <f>+T17*$E$17</f>
        <v>1810.9</v>
      </c>
      <c r="V17" s="222">
        <f>+'PRODUCCION MES'!L13</f>
        <v>1544</v>
      </c>
      <c r="W17" s="222">
        <f>+V17*$E$17</f>
        <v>2810.08</v>
      </c>
      <c r="X17" s="222">
        <f>+'PRODUCCION MES'!N13</f>
        <v>1328</v>
      </c>
      <c r="Y17" s="222">
        <f>+X17*$E$17</f>
        <v>2416.96</v>
      </c>
      <c r="Z17" s="222">
        <f>+'PRODUCCION MES'!O13</f>
        <v>1402</v>
      </c>
      <c r="AA17" s="222">
        <f>+Z17*$E$17</f>
        <v>2551.64</v>
      </c>
      <c r="AB17" s="222">
        <f>+'PRODUCCION MES'!Q13</f>
        <v>1039</v>
      </c>
      <c r="AC17" s="222">
        <f>+AB17*$E$17</f>
        <v>1890.98</v>
      </c>
      <c r="AD17" s="222">
        <f t="shared" si="1"/>
        <v>11158</v>
      </c>
      <c r="AE17" s="222">
        <f>+AD17*$E$17</f>
        <v>20307.560000000001</v>
      </c>
    </row>
    <row r="18" spans="1:31" x14ac:dyDescent="0.2">
      <c r="A18" s="219" t="s">
        <v>574</v>
      </c>
      <c r="B18" s="220">
        <v>1.06</v>
      </c>
      <c r="C18" s="220">
        <v>1.06</v>
      </c>
      <c r="D18" s="220">
        <v>1.06</v>
      </c>
      <c r="E18" s="221">
        <f t="shared" si="0"/>
        <v>1.06</v>
      </c>
      <c r="F18" s="222">
        <f>+'PRODUCCION MES'!B16</f>
        <v>1320</v>
      </c>
      <c r="G18" s="222">
        <f>+F18*$E$18</f>
        <v>1399.2</v>
      </c>
      <c r="H18" s="222">
        <f>+'PRODUCCION MES'!C16</f>
        <v>793</v>
      </c>
      <c r="I18" s="222">
        <f>+H18*$E$18</f>
        <v>840.58</v>
      </c>
      <c r="J18" s="222">
        <f>+'PRODUCCION MES'!D16</f>
        <v>774</v>
      </c>
      <c r="K18" s="222">
        <f>+J18*$E$18</f>
        <v>820.44</v>
      </c>
      <c r="L18" s="222">
        <f>+'PRODUCCION MES'!F16</f>
        <v>926</v>
      </c>
      <c r="M18" s="222">
        <f>+L18*$E$18</f>
        <v>981.56000000000006</v>
      </c>
      <c r="N18" s="222">
        <f>+'PRODUCCION MES'!G16</f>
        <v>710</v>
      </c>
      <c r="O18" s="222">
        <f>+N18*$E$18</f>
        <v>752.6</v>
      </c>
      <c r="P18" s="222">
        <f>+'PRODUCCION MES'!H16</f>
        <v>827</v>
      </c>
      <c r="Q18" s="222">
        <f>+P18*$E$18</f>
        <v>876.62</v>
      </c>
      <c r="R18" s="222">
        <f>+'PRODUCCION MES'!J16</f>
        <v>625</v>
      </c>
      <c r="S18" s="222">
        <f>+R18*$E$18</f>
        <v>662.5</v>
      </c>
      <c r="T18" s="222">
        <f>+'PRODUCCION MES'!K16</f>
        <v>693</v>
      </c>
      <c r="U18" s="222">
        <f>+T18*$E$18</f>
        <v>734.58</v>
      </c>
      <c r="V18" s="222">
        <f>+'PRODUCCION MES'!L16</f>
        <v>1107</v>
      </c>
      <c r="W18" s="222">
        <f>+V18*$E$18</f>
        <v>1173.42</v>
      </c>
      <c r="X18" s="222">
        <f>+'PRODUCCION MES'!N16</f>
        <v>1000</v>
      </c>
      <c r="Y18" s="222">
        <f>+X18*$E$18</f>
        <v>1060</v>
      </c>
      <c r="Z18" s="222">
        <f>+'PRODUCCION MES'!O16</f>
        <v>637</v>
      </c>
      <c r="AA18" s="222">
        <f>+Z18*$E$18</f>
        <v>675.22</v>
      </c>
      <c r="AB18" s="222">
        <f>+'PRODUCCION MES'!Q16</f>
        <v>1125</v>
      </c>
      <c r="AC18" s="222">
        <f>+AB18*$E$18</f>
        <v>1192.5</v>
      </c>
      <c r="AD18" s="222">
        <f t="shared" si="1"/>
        <v>10537</v>
      </c>
      <c r="AE18" s="222">
        <f>+AD18*$E$18</f>
        <v>11169.220000000001</v>
      </c>
    </row>
    <row r="19" spans="1:31" x14ac:dyDescent="0.2">
      <c r="A19" s="219" t="s">
        <v>575</v>
      </c>
      <c r="B19" s="220">
        <v>1.06</v>
      </c>
      <c r="C19" s="220">
        <v>1.06</v>
      </c>
      <c r="D19" s="220">
        <v>1.06</v>
      </c>
      <c r="E19" s="221">
        <f t="shared" si="0"/>
        <v>1.06</v>
      </c>
      <c r="F19" s="222">
        <f>+'PRODUCCION MES'!B17</f>
        <v>488</v>
      </c>
      <c r="G19" s="222">
        <f>+F19*$E$19</f>
        <v>517.28</v>
      </c>
      <c r="H19" s="222">
        <f>+'PRODUCCION MES'!C17</f>
        <v>668</v>
      </c>
      <c r="I19" s="222">
        <f>+H19*$E$19</f>
        <v>708.08</v>
      </c>
      <c r="J19" s="222">
        <f>+'PRODUCCION MES'!D17</f>
        <v>724</v>
      </c>
      <c r="K19" s="222">
        <f>+J19*$E$19</f>
        <v>767.44</v>
      </c>
      <c r="L19" s="222">
        <f>+'PRODUCCION MES'!F17</f>
        <v>583</v>
      </c>
      <c r="M19" s="222">
        <f>+L19*$E$19</f>
        <v>617.98</v>
      </c>
      <c r="N19" s="222">
        <f>+'PRODUCCION MES'!G17</f>
        <v>963</v>
      </c>
      <c r="O19" s="222">
        <f>+N19*$E$19</f>
        <v>1020.7800000000001</v>
      </c>
      <c r="P19" s="222">
        <f>+'PRODUCCION MES'!H17</f>
        <v>719</v>
      </c>
      <c r="Q19" s="222">
        <f>+P19*$E$19</f>
        <v>762.14</v>
      </c>
      <c r="R19" s="222">
        <f>+'PRODUCCION MES'!J17</f>
        <v>727</v>
      </c>
      <c r="S19" s="222">
        <f>+R19*$E$19</f>
        <v>770.62</v>
      </c>
      <c r="T19" s="222">
        <f>+'PRODUCCION MES'!K17</f>
        <v>1018</v>
      </c>
      <c r="U19" s="222">
        <f>+T19*$E$19</f>
        <v>1079.0800000000002</v>
      </c>
      <c r="V19" s="222">
        <f>+'PRODUCCION MES'!L17</f>
        <v>1488</v>
      </c>
      <c r="W19" s="222">
        <f>+V19*$E$19</f>
        <v>1577.28</v>
      </c>
      <c r="X19" s="222">
        <f>+'PRODUCCION MES'!N17</f>
        <v>1312</v>
      </c>
      <c r="Y19" s="222">
        <f>+X19*$E$19</f>
        <v>1390.72</v>
      </c>
      <c r="Z19" s="222">
        <f>+'PRODUCCION MES'!O17</f>
        <v>1421</v>
      </c>
      <c r="AA19" s="222">
        <f>+Z19*$E$19</f>
        <v>1506.26</v>
      </c>
      <c r="AB19" s="222">
        <f>+'PRODUCCION MES'!Q17</f>
        <v>1188</v>
      </c>
      <c r="AC19" s="222">
        <f>+AB19*$E$19</f>
        <v>1259.28</v>
      </c>
      <c r="AD19" s="222">
        <f t="shared" si="1"/>
        <v>11299</v>
      </c>
      <c r="AE19" s="222">
        <f>+AD19*$E$19</f>
        <v>11976.94</v>
      </c>
    </row>
    <row r="20" spans="1:31" x14ac:dyDescent="0.2">
      <c r="A20" s="219" t="s">
        <v>576</v>
      </c>
      <c r="B20" s="220">
        <v>2.1</v>
      </c>
      <c r="C20" s="220">
        <v>2.1</v>
      </c>
      <c r="D20" s="220">
        <v>2.1</v>
      </c>
      <c r="E20" s="221">
        <f t="shared" si="0"/>
        <v>2.1</v>
      </c>
      <c r="F20" s="222">
        <f>+'PRODUCCION MES'!B18</f>
        <v>70</v>
      </c>
      <c r="G20" s="222">
        <f>+F20*$E$20</f>
        <v>147</v>
      </c>
      <c r="H20" s="222">
        <f>+'PRODUCCION MES'!C18</f>
        <v>47</v>
      </c>
      <c r="I20" s="222">
        <f>+H20*$E$20</f>
        <v>98.7</v>
      </c>
      <c r="J20" s="222">
        <f>+'PRODUCCION MES'!D18</f>
        <v>93</v>
      </c>
      <c r="K20" s="222">
        <f>+J20*$E$20</f>
        <v>195.3</v>
      </c>
      <c r="L20" s="222">
        <f>+'PRODUCCION MES'!F18</f>
        <v>82</v>
      </c>
      <c r="M20" s="222">
        <f>+L20*$E$20</f>
        <v>172.20000000000002</v>
      </c>
      <c r="N20" s="222">
        <f>+'PRODUCCION MES'!G18</f>
        <v>61</v>
      </c>
      <c r="O20" s="222">
        <f>+N20*$E$20</f>
        <v>128.1</v>
      </c>
      <c r="P20" s="222">
        <f>+'PRODUCCION MES'!H18</f>
        <v>59</v>
      </c>
      <c r="Q20" s="222">
        <f>+P20*$E$20</f>
        <v>123.9</v>
      </c>
      <c r="R20" s="222">
        <f>+'PRODUCCION MES'!J18</f>
        <v>59</v>
      </c>
      <c r="S20" s="222">
        <f>+R20*$E$20</f>
        <v>123.9</v>
      </c>
      <c r="T20" s="222">
        <f>+'PRODUCCION MES'!K18</f>
        <v>106</v>
      </c>
      <c r="U20" s="222">
        <f>+T20*$E$20</f>
        <v>222.60000000000002</v>
      </c>
      <c r="V20" s="222">
        <f>+'PRODUCCION MES'!L18</f>
        <v>118</v>
      </c>
      <c r="W20" s="222">
        <f>+V20*$E$20</f>
        <v>247.8</v>
      </c>
      <c r="X20" s="222">
        <f>+'PRODUCCION MES'!N18</f>
        <v>97</v>
      </c>
      <c r="Y20" s="222">
        <f>+X20*$E$20</f>
        <v>203.70000000000002</v>
      </c>
      <c r="Z20" s="222">
        <f>+'PRODUCCION MES'!O18</f>
        <v>72</v>
      </c>
      <c r="AA20" s="222">
        <f>+Z20*$E$20</f>
        <v>151.20000000000002</v>
      </c>
      <c r="AB20" s="222">
        <f>+'PRODUCCION MES'!Q18</f>
        <v>81</v>
      </c>
      <c r="AC20" s="222">
        <f>+AB20*$E$20</f>
        <v>170.1</v>
      </c>
      <c r="AD20" s="222">
        <f t="shared" si="1"/>
        <v>945</v>
      </c>
      <c r="AE20" s="222">
        <f>+AD20*$E$20</f>
        <v>1984.5</v>
      </c>
    </row>
    <row r="21" spans="1:31" x14ac:dyDescent="0.2">
      <c r="A21" s="219" t="s">
        <v>577</v>
      </c>
      <c r="B21" s="220">
        <v>65</v>
      </c>
      <c r="C21" s="220">
        <v>65</v>
      </c>
      <c r="D21" s="220">
        <v>65</v>
      </c>
      <c r="E21" s="221">
        <f t="shared" si="0"/>
        <v>65</v>
      </c>
      <c r="F21" s="222">
        <f>+'PRODUCCION MES'!B19</f>
        <v>42</v>
      </c>
      <c r="G21" s="222">
        <f>+F21*$E$21</f>
        <v>2730</v>
      </c>
      <c r="H21" s="222">
        <f>+'PRODUCCION MES'!C19</f>
        <v>29</v>
      </c>
      <c r="I21" s="222">
        <f>+H21*$E$21</f>
        <v>1885</v>
      </c>
      <c r="J21" s="222">
        <f>+'PRODUCCION MES'!D19</f>
        <v>38</v>
      </c>
      <c r="K21" s="222">
        <f>+J21*$E$21</f>
        <v>2470</v>
      </c>
      <c r="L21" s="222">
        <f>+'PRODUCCION MES'!F19</f>
        <v>61</v>
      </c>
      <c r="M21" s="222">
        <f>+L21*$E$21</f>
        <v>3965</v>
      </c>
      <c r="N21" s="222">
        <f>+'PRODUCCION MES'!G19</f>
        <v>52</v>
      </c>
      <c r="O21" s="222">
        <f>+N21*$E$21</f>
        <v>3380</v>
      </c>
      <c r="P21" s="222">
        <f>+'PRODUCCION MES'!H19</f>
        <v>42</v>
      </c>
      <c r="Q21" s="222">
        <f>+P21*$E$21</f>
        <v>2730</v>
      </c>
      <c r="R21" s="222">
        <f>+'PRODUCCION MES'!J19</f>
        <v>44</v>
      </c>
      <c r="S21" s="222">
        <f>+R21*$E$21</f>
        <v>2860</v>
      </c>
      <c r="T21" s="222">
        <f>+'PRODUCCION MES'!K19</f>
        <v>52</v>
      </c>
      <c r="U21" s="222">
        <f>+T21*$E$21</f>
        <v>3380</v>
      </c>
      <c r="V21" s="222">
        <f>+'PRODUCCION MES'!L19</f>
        <v>47</v>
      </c>
      <c r="W21" s="222">
        <f>+V21*$E$21</f>
        <v>3055</v>
      </c>
      <c r="X21" s="222">
        <f>+'PRODUCCION MES'!N19</f>
        <v>46</v>
      </c>
      <c r="Y21" s="222">
        <f>+X21*$E$21</f>
        <v>2990</v>
      </c>
      <c r="Z21" s="222">
        <f>+'PRODUCCION MES'!O19</f>
        <v>52</v>
      </c>
      <c r="AA21" s="222">
        <f>+Z21*$E$21</f>
        <v>3380</v>
      </c>
      <c r="AB21" s="222">
        <f>+'PRODUCCION MES'!Q19</f>
        <v>41</v>
      </c>
      <c r="AC21" s="222">
        <f>+AB21*$E$21</f>
        <v>2665</v>
      </c>
      <c r="AD21" s="222">
        <f t="shared" si="1"/>
        <v>546</v>
      </c>
      <c r="AE21" s="222">
        <f>+AD21*$E$21</f>
        <v>35490</v>
      </c>
    </row>
    <row r="22" spans="1:31" x14ac:dyDescent="0.2">
      <c r="A22" s="219" t="s">
        <v>578</v>
      </c>
      <c r="B22" s="220">
        <v>77.5</v>
      </c>
      <c r="C22" s="220">
        <v>77.5</v>
      </c>
      <c r="D22" s="220">
        <v>77.5</v>
      </c>
      <c r="E22" s="221">
        <f t="shared" si="0"/>
        <v>77.5</v>
      </c>
      <c r="F22" s="222">
        <f>+'PRODUCCION MES'!B20</f>
        <v>22</v>
      </c>
      <c r="G22" s="222">
        <f>+F22*$E$22</f>
        <v>1705</v>
      </c>
      <c r="H22" s="222">
        <f>+'PRODUCCION MES'!C20</f>
        <v>14</v>
      </c>
      <c r="I22" s="222">
        <f>+H22*$E$22</f>
        <v>1085</v>
      </c>
      <c r="J22" s="222">
        <f>+'PRODUCCION MES'!D20</f>
        <v>31</v>
      </c>
      <c r="K22" s="222">
        <f>+J22*$E$22</f>
        <v>2402.5</v>
      </c>
      <c r="L22" s="222">
        <f>+'PRODUCCION MES'!F20</f>
        <v>22</v>
      </c>
      <c r="M22" s="222">
        <f>+L22*$E$22</f>
        <v>1705</v>
      </c>
      <c r="N22" s="222">
        <f>+'PRODUCCION MES'!G20</f>
        <v>22</v>
      </c>
      <c r="O22" s="222">
        <f>+N22*$E$22</f>
        <v>1705</v>
      </c>
      <c r="P22" s="222">
        <f>+'PRODUCCION MES'!H20</f>
        <v>24</v>
      </c>
      <c r="Q22" s="222">
        <f>+P22*$E$22</f>
        <v>1860</v>
      </c>
      <c r="R22" s="222">
        <f>+'PRODUCCION MES'!J20</f>
        <v>23</v>
      </c>
      <c r="S22" s="222">
        <f>+R22*$E$22</f>
        <v>1782.5</v>
      </c>
      <c r="T22" s="222">
        <f>+'PRODUCCION MES'!K20</f>
        <v>26</v>
      </c>
      <c r="U22" s="222">
        <f>+T22*$E$22</f>
        <v>2015</v>
      </c>
      <c r="V22" s="222">
        <f>+'PRODUCCION MES'!L20</f>
        <v>21</v>
      </c>
      <c r="W22" s="222">
        <f>+V22*$E$22</f>
        <v>1627.5</v>
      </c>
      <c r="X22" s="222">
        <f>+'PRODUCCION MES'!N20</f>
        <v>28</v>
      </c>
      <c r="Y22" s="222">
        <f>+X22*$E$22</f>
        <v>2170</v>
      </c>
      <c r="Z22" s="222">
        <f>+'PRODUCCION MES'!O20</f>
        <v>22</v>
      </c>
      <c r="AA22" s="222">
        <f>+Z22*$E$22</f>
        <v>1705</v>
      </c>
      <c r="AB22" s="222">
        <f>+'PRODUCCION MES'!Q20</f>
        <v>31</v>
      </c>
      <c r="AC22" s="222">
        <f>+AB22*$E$22</f>
        <v>2402.5</v>
      </c>
      <c r="AD22" s="222">
        <f t="shared" si="1"/>
        <v>286</v>
      </c>
      <c r="AE22" s="222">
        <f>+AD22*$E$22</f>
        <v>22165</v>
      </c>
    </row>
    <row r="23" spans="1:31" x14ac:dyDescent="0.2">
      <c r="A23" s="219" t="s">
        <v>579</v>
      </c>
      <c r="B23" s="220">
        <v>10.74</v>
      </c>
      <c r="C23" s="220">
        <v>11.64</v>
      </c>
      <c r="D23" s="220">
        <v>15.64</v>
      </c>
      <c r="E23" s="221">
        <f t="shared" si="0"/>
        <v>11.64</v>
      </c>
      <c r="F23" s="222">
        <f>+'PRODUCCION MES'!B29</f>
        <v>1686</v>
      </c>
      <c r="G23" s="222">
        <f>+F23*$E$23</f>
        <v>19625.04</v>
      </c>
      <c r="H23" s="222">
        <f>+'PRODUCCION MES'!C29</f>
        <v>1501</v>
      </c>
      <c r="I23" s="222">
        <f>+H23*$E$23</f>
        <v>17471.64</v>
      </c>
      <c r="J23" s="222">
        <f>+'PRODUCCION MES'!D29</f>
        <v>1651</v>
      </c>
      <c r="K23" s="222">
        <f>+J23*$E$23</f>
        <v>19217.64</v>
      </c>
      <c r="L23" s="222">
        <f>+'PRODUCCION MES'!F29</f>
        <v>1882</v>
      </c>
      <c r="M23" s="222">
        <f>+L23*$E$23</f>
        <v>21906.48</v>
      </c>
      <c r="N23" s="222">
        <f>+'PRODUCCION MES'!G29</f>
        <v>1602</v>
      </c>
      <c r="O23" s="222">
        <f>+N23*$E$23</f>
        <v>18647.280000000002</v>
      </c>
      <c r="P23" s="222">
        <f>+'PRODUCCION MES'!H29</f>
        <v>1969</v>
      </c>
      <c r="Q23" s="222">
        <f>+P23*$E$23</f>
        <v>22919.16</v>
      </c>
      <c r="R23" s="222">
        <f>+'PRODUCCION MES'!J29</f>
        <v>2011</v>
      </c>
      <c r="S23" s="222">
        <f>+R23*$E$23</f>
        <v>23408.04</v>
      </c>
      <c r="T23" s="222">
        <f>+'PRODUCCION MES'!K29</f>
        <v>2043</v>
      </c>
      <c r="U23" s="222">
        <f>+T23*$E$23</f>
        <v>23780.52</v>
      </c>
      <c r="V23" s="222">
        <f>+'PRODUCCION MES'!L29</f>
        <v>1805</v>
      </c>
      <c r="W23" s="222">
        <f>+V23*$E$23</f>
        <v>21010.2</v>
      </c>
      <c r="X23" s="222">
        <f>+'PRODUCCION MES'!N29</f>
        <v>1876</v>
      </c>
      <c r="Y23" s="222">
        <f>+X23*$E$23</f>
        <v>21836.639999999999</v>
      </c>
      <c r="Z23" s="222">
        <f>+'PRODUCCION MES'!O29</f>
        <v>1781</v>
      </c>
      <c r="AA23" s="222">
        <f>+Z23*$E$23</f>
        <v>20730.84</v>
      </c>
      <c r="AB23" s="222">
        <f>+'PRODUCCION MES'!Q29</f>
        <v>1626</v>
      </c>
      <c r="AC23" s="222">
        <f>+AB23*$E$23</f>
        <v>18926.64</v>
      </c>
      <c r="AD23" s="222">
        <f t="shared" si="1"/>
        <v>21433</v>
      </c>
      <c r="AE23" s="222">
        <f>+AD23*$E$23</f>
        <v>249480.12000000002</v>
      </c>
    </row>
    <row r="24" spans="1:31" x14ac:dyDescent="0.2">
      <c r="A24" s="219" t="s">
        <v>580</v>
      </c>
      <c r="B24" s="220"/>
      <c r="C24" s="220">
        <v>51.33</v>
      </c>
      <c r="D24" s="220">
        <v>51.33</v>
      </c>
      <c r="E24" s="221">
        <f t="shared" si="0"/>
        <v>51.33</v>
      </c>
      <c r="F24" s="222">
        <f>+'PRODUCCION MES'!B34</f>
        <v>65</v>
      </c>
      <c r="G24" s="222">
        <f>+F24*$E$24</f>
        <v>3336.45</v>
      </c>
      <c r="H24" s="222">
        <f>+'PRODUCCION MES'!C34</f>
        <v>58</v>
      </c>
      <c r="I24" s="222">
        <f>+H24*$E$24</f>
        <v>2977.14</v>
      </c>
      <c r="J24" s="222">
        <f>+'PRODUCCION MES'!D34</f>
        <v>94</v>
      </c>
      <c r="K24" s="222">
        <f>+J24*$E$24</f>
        <v>4825.0199999999995</v>
      </c>
      <c r="L24" s="222">
        <f>+'PRODUCCION MES'!F34</f>
        <v>113</v>
      </c>
      <c r="M24" s="222">
        <f>+L24*$E$24</f>
        <v>5800.29</v>
      </c>
      <c r="N24" s="222">
        <f>+'PRODUCCION MES'!G34</f>
        <v>147</v>
      </c>
      <c r="O24" s="222">
        <f>+N24*$E$24</f>
        <v>7545.5099999999993</v>
      </c>
      <c r="P24" s="222">
        <f>+'PRODUCCION MES'!H34</f>
        <v>148</v>
      </c>
      <c r="Q24" s="222">
        <f>+P24*$E$24</f>
        <v>7596.84</v>
      </c>
      <c r="R24" s="222">
        <f>+'PRODUCCION MES'!J34</f>
        <v>165</v>
      </c>
      <c r="S24" s="222">
        <f>+R24*$E$24</f>
        <v>8469.4499999999989</v>
      </c>
      <c r="T24" s="222">
        <f>+'PRODUCCION MES'!K34</f>
        <v>177</v>
      </c>
      <c r="U24" s="222">
        <f>+T24*$E$24</f>
        <v>9085.41</v>
      </c>
      <c r="V24" s="222">
        <f>+'PRODUCCION MES'!L34</f>
        <v>205</v>
      </c>
      <c r="W24" s="222">
        <f>+V24*$E$24</f>
        <v>10522.65</v>
      </c>
      <c r="X24" s="222">
        <f>+'PRODUCCION MES'!N34</f>
        <v>207</v>
      </c>
      <c r="Y24" s="222">
        <f>+X24*$E$24</f>
        <v>10625.31</v>
      </c>
      <c r="Z24" s="222">
        <f>+'PRODUCCION MES'!O34</f>
        <v>233</v>
      </c>
      <c r="AA24" s="222">
        <f>+Z24*$E$24</f>
        <v>11959.89</v>
      </c>
      <c r="AB24" s="222">
        <f>+'PRODUCCION MES'!Q34</f>
        <v>213</v>
      </c>
      <c r="AC24" s="222">
        <f>+AB24*$E$24</f>
        <v>10933.289999999999</v>
      </c>
      <c r="AD24" s="222">
        <f>+F24+H24+J24+L24+N24+P24+R24+T24+V24+X24+Z24+AB24</f>
        <v>1825</v>
      </c>
      <c r="AE24" s="222">
        <f>+AD24*$E$24</f>
        <v>93677.25</v>
      </c>
    </row>
    <row r="25" spans="1:31" x14ac:dyDescent="0.2">
      <c r="A25" s="219" t="s">
        <v>581</v>
      </c>
      <c r="B25" s="220"/>
      <c r="C25" s="220">
        <v>108.55</v>
      </c>
      <c r="D25" s="220">
        <v>108.55</v>
      </c>
      <c r="E25" s="221">
        <f t="shared" si="0"/>
        <v>108.55</v>
      </c>
      <c r="F25" s="222">
        <f>+'PRODUCCION MES'!B35</f>
        <v>114</v>
      </c>
      <c r="G25" s="222">
        <f>+F25*$E$25</f>
        <v>12374.699999999999</v>
      </c>
      <c r="H25" s="222">
        <f>+'PRODUCCION MES'!C35</f>
        <v>225</v>
      </c>
      <c r="I25" s="222">
        <f>+H25*$E$25</f>
        <v>24423.75</v>
      </c>
      <c r="J25" s="222">
        <f>+'PRODUCCION MES'!D35</f>
        <v>92</v>
      </c>
      <c r="K25" s="222">
        <f>+J25*$E$25</f>
        <v>9986.6</v>
      </c>
      <c r="L25" s="222">
        <f>+'PRODUCCION MES'!F35</f>
        <v>92</v>
      </c>
      <c r="M25" s="222">
        <f>+L25*$E$25</f>
        <v>9986.6</v>
      </c>
      <c r="N25" s="222">
        <f>+'PRODUCCION MES'!G35</f>
        <v>120</v>
      </c>
      <c r="O25" s="222">
        <f>+N25*$E$25</f>
        <v>13026</v>
      </c>
      <c r="P25" s="222">
        <f>+'PRODUCCION MES'!H35</f>
        <v>117</v>
      </c>
      <c r="Q25" s="222">
        <f>+P25*$E$25</f>
        <v>12700.35</v>
      </c>
      <c r="R25" s="222">
        <f>+'PRODUCCION MES'!J35</f>
        <v>110</v>
      </c>
      <c r="S25" s="222">
        <f>+R25*$E$25</f>
        <v>11940.5</v>
      </c>
      <c r="T25" s="222">
        <f>+'PRODUCCION MES'!K35</f>
        <v>100</v>
      </c>
      <c r="U25" s="222">
        <f>+T25*$E$25</f>
        <v>10855</v>
      </c>
      <c r="V25" s="222">
        <f>+'PRODUCCION MES'!L35</f>
        <v>73</v>
      </c>
      <c r="W25" s="222">
        <f>+V25*$E$25</f>
        <v>7924.15</v>
      </c>
      <c r="X25" s="222">
        <f>+'PRODUCCION MES'!N35</f>
        <v>127</v>
      </c>
      <c r="Y25" s="222">
        <f>+X25*$E$25</f>
        <v>13785.85</v>
      </c>
      <c r="Z25" s="222">
        <f>+'PRODUCCION MES'!O35</f>
        <v>80</v>
      </c>
      <c r="AA25" s="222">
        <f>+Z25*$E$25</f>
        <v>8684</v>
      </c>
      <c r="AB25" s="222">
        <f>+'PRODUCCION MES'!Q35</f>
        <v>129</v>
      </c>
      <c r="AC25" s="222">
        <f>+AB25*$E$25</f>
        <v>14002.949999999999</v>
      </c>
      <c r="AD25" s="222">
        <f>+F25+H25+J25+L25+N25+P25+R25+T25+V25+X25+Z25+AB25</f>
        <v>1379</v>
      </c>
      <c r="AE25" s="222">
        <f>+AD25*$E$25</f>
        <v>149690.44999999998</v>
      </c>
    </row>
    <row r="26" spans="1:31" x14ac:dyDescent="0.2">
      <c r="A26" s="219" t="s">
        <v>582</v>
      </c>
      <c r="B26" s="220">
        <v>49</v>
      </c>
      <c r="C26" s="220">
        <v>49</v>
      </c>
      <c r="D26" s="220">
        <v>49</v>
      </c>
      <c r="E26" s="221">
        <f t="shared" si="0"/>
        <v>49</v>
      </c>
      <c r="F26" s="222">
        <f>+'PRODUCCION MES'!B39</f>
        <v>111</v>
      </c>
      <c r="G26" s="222">
        <f>+F26*$E$26</f>
        <v>5439</v>
      </c>
      <c r="H26" s="222">
        <f>+'PRODUCCION MES'!C39</f>
        <v>99</v>
      </c>
      <c r="I26" s="222">
        <f>+H26*$E$26</f>
        <v>4851</v>
      </c>
      <c r="J26" s="222">
        <f>+'PRODUCCION MES'!D39</f>
        <v>99</v>
      </c>
      <c r="K26" s="222">
        <f>+J26*$E$26</f>
        <v>4851</v>
      </c>
      <c r="L26" s="222">
        <f>+'PRODUCCION MES'!F39</f>
        <v>105</v>
      </c>
      <c r="M26" s="222">
        <f>+L26*$E$26</f>
        <v>5145</v>
      </c>
      <c r="N26" s="222">
        <f>+'PRODUCCION MES'!G39</f>
        <v>111</v>
      </c>
      <c r="O26" s="222">
        <f>+N26*$E$26</f>
        <v>5439</v>
      </c>
      <c r="P26" s="222">
        <f>+'PRODUCCION MES'!H39</f>
        <v>103</v>
      </c>
      <c r="Q26" s="222">
        <f>+P26*$E$26</f>
        <v>5047</v>
      </c>
      <c r="R26" s="222">
        <f>+'PRODUCCION MES'!J39</f>
        <v>107</v>
      </c>
      <c r="S26" s="222">
        <f>+R26*$E$26</f>
        <v>5243</v>
      </c>
      <c r="T26" s="222">
        <f>+'PRODUCCION MES'!K39</f>
        <v>138</v>
      </c>
      <c r="U26" s="222">
        <f>+T26*$E$26</f>
        <v>6762</v>
      </c>
      <c r="V26" s="222">
        <f>+'PRODUCCION MES'!L39</f>
        <v>110</v>
      </c>
      <c r="W26" s="222">
        <f>+V26*$E$26</f>
        <v>5390</v>
      </c>
      <c r="X26" s="222">
        <f>+'PRODUCCION MES'!N39</f>
        <v>114</v>
      </c>
      <c r="Y26" s="222">
        <f>+X26*$E$26</f>
        <v>5586</v>
      </c>
      <c r="Z26" s="222">
        <f>+'PRODUCCION MES'!O39</f>
        <v>123</v>
      </c>
      <c r="AA26" s="222">
        <f>+Z26*$E$26</f>
        <v>6027</v>
      </c>
      <c r="AB26" s="222">
        <f>+'PRODUCCION MES'!Q39</f>
        <v>116</v>
      </c>
      <c r="AC26" s="222">
        <f>+AB26*$E$26</f>
        <v>5684</v>
      </c>
      <c r="AD26" s="222">
        <f t="shared" si="1"/>
        <v>1336</v>
      </c>
      <c r="AE26" s="222">
        <f>+AD26*$E$26</f>
        <v>65464</v>
      </c>
    </row>
    <row r="27" spans="1:31" x14ac:dyDescent="0.2">
      <c r="A27" s="219" t="s">
        <v>583</v>
      </c>
      <c r="B27" s="220"/>
      <c r="C27" s="220">
        <v>115</v>
      </c>
      <c r="D27" s="220">
        <v>115</v>
      </c>
      <c r="E27" s="221">
        <f t="shared" si="0"/>
        <v>115</v>
      </c>
      <c r="F27" s="222">
        <f>+'PRODUCCION MES'!B40</f>
        <v>155</v>
      </c>
      <c r="G27" s="222">
        <f>+F27*$E$27</f>
        <v>17825</v>
      </c>
      <c r="H27" s="222">
        <f>+'PRODUCCION MES'!C40</f>
        <v>192</v>
      </c>
      <c r="I27" s="222">
        <f>+H27*$E$27</f>
        <v>22080</v>
      </c>
      <c r="J27" s="222">
        <f>+'PRODUCCION MES'!D40</f>
        <v>108</v>
      </c>
      <c r="K27" s="222">
        <f>+J27*$E$27</f>
        <v>12420</v>
      </c>
      <c r="L27" s="222">
        <f>+'PRODUCCION MES'!F40</f>
        <v>78</v>
      </c>
      <c r="M27" s="222">
        <f>+L27*$E$27</f>
        <v>8970</v>
      </c>
      <c r="N27" s="222">
        <f>+'PRODUCCION MES'!G40</f>
        <v>79</v>
      </c>
      <c r="O27" s="222">
        <f>+N27*$E$27</f>
        <v>9085</v>
      </c>
      <c r="P27" s="222">
        <f>+'PRODUCCION MES'!H40</f>
        <v>123</v>
      </c>
      <c r="Q27" s="222">
        <f>+P27*$E$27</f>
        <v>14145</v>
      </c>
      <c r="R27" s="222">
        <f>+'PRODUCCION MES'!J40</f>
        <v>157</v>
      </c>
      <c r="S27" s="222">
        <f>+R27*$E$27</f>
        <v>18055</v>
      </c>
      <c r="T27" s="222">
        <f>+'PRODUCCION MES'!K40</f>
        <v>135</v>
      </c>
      <c r="U27" s="222">
        <f>+T27*$E$27</f>
        <v>15525</v>
      </c>
      <c r="V27" s="222">
        <f>+'PRODUCCION MES'!L40</f>
        <v>157</v>
      </c>
      <c r="W27" s="222">
        <f>+V27*$E$27</f>
        <v>18055</v>
      </c>
      <c r="X27" s="222">
        <f>+'PRODUCCION MES'!N40</f>
        <v>118</v>
      </c>
      <c r="Y27" s="222">
        <f>+X27*$E$27</f>
        <v>13570</v>
      </c>
      <c r="Z27" s="222">
        <f>+'PRODUCCION MES'!O40</f>
        <v>177</v>
      </c>
      <c r="AA27" s="222">
        <f>+Z27*$E$27</f>
        <v>20355</v>
      </c>
      <c r="AB27" s="222">
        <f>+'PRODUCCION MES'!Q40</f>
        <v>217</v>
      </c>
      <c r="AC27" s="222">
        <f>+AB27*$E$27</f>
        <v>24955</v>
      </c>
      <c r="AD27" s="222">
        <f t="shared" si="1"/>
        <v>1696</v>
      </c>
      <c r="AE27" s="222">
        <f>+AD27*$E$27</f>
        <v>195040</v>
      </c>
    </row>
    <row r="28" spans="1:31" x14ac:dyDescent="0.2">
      <c r="A28" s="219" t="s">
        <v>584</v>
      </c>
      <c r="B28" s="220"/>
      <c r="C28" s="220">
        <v>161.16999999999999</v>
      </c>
      <c r="D28" s="220">
        <v>161.16999999999999</v>
      </c>
      <c r="E28" s="221">
        <f t="shared" si="0"/>
        <v>161.16999999999999</v>
      </c>
      <c r="F28" s="222">
        <f>+'PRODUCCION MES'!B41</f>
        <v>40</v>
      </c>
      <c r="G28" s="222">
        <f>+F28*$E$28</f>
        <v>6446.7999999999993</v>
      </c>
      <c r="H28" s="222">
        <f>+'PRODUCCION MES'!C41</f>
        <v>57</v>
      </c>
      <c r="I28" s="222">
        <f>+H28*$E$28</f>
        <v>9186.6899999999987</v>
      </c>
      <c r="J28" s="222">
        <f>+'PRODUCCION MES'!D41</f>
        <v>30</v>
      </c>
      <c r="K28" s="222">
        <f>+J28*$E$28</f>
        <v>4835.0999999999995</v>
      </c>
      <c r="L28" s="222">
        <f>+'PRODUCCION MES'!F41</f>
        <v>47</v>
      </c>
      <c r="M28" s="222">
        <f>+L28*$E$28</f>
        <v>7574.99</v>
      </c>
      <c r="N28" s="222">
        <f>+'PRODUCCION MES'!G41</f>
        <v>51</v>
      </c>
      <c r="O28" s="222">
        <f>+N28*$E$28</f>
        <v>8219.67</v>
      </c>
      <c r="P28" s="222">
        <f>+'PRODUCCION MES'!H41</f>
        <v>38</v>
      </c>
      <c r="Q28" s="222">
        <f>+P28*$E$28</f>
        <v>6124.4599999999991</v>
      </c>
      <c r="R28" s="222">
        <f>+'PRODUCCION MES'!J41</f>
        <v>49</v>
      </c>
      <c r="S28" s="222">
        <f>+R28*$E$28</f>
        <v>7897.329999999999</v>
      </c>
      <c r="T28" s="222">
        <f>+'PRODUCCION MES'!K41</f>
        <v>31</v>
      </c>
      <c r="U28" s="222">
        <f>+T28*$E$28</f>
        <v>4996.2699999999995</v>
      </c>
      <c r="V28" s="222">
        <f>+'PRODUCCION MES'!L41</f>
        <v>67</v>
      </c>
      <c r="W28" s="222">
        <f>+V28*$E$28</f>
        <v>10798.39</v>
      </c>
      <c r="X28" s="222">
        <f>+'PRODUCCION MES'!N41</f>
        <v>69</v>
      </c>
      <c r="Y28" s="222">
        <f>+X28*$E$28</f>
        <v>11120.73</v>
      </c>
      <c r="Z28" s="222">
        <f>+'PRODUCCION MES'!O41</f>
        <v>82</v>
      </c>
      <c r="AA28" s="222">
        <f>+Z28*$E$28</f>
        <v>13215.939999999999</v>
      </c>
      <c r="AB28" s="222">
        <f>+'PRODUCCION MES'!Q41</f>
        <v>49</v>
      </c>
      <c r="AC28" s="222">
        <f>+AB28*$E$28</f>
        <v>7897.329999999999</v>
      </c>
      <c r="AD28" s="222">
        <f t="shared" si="1"/>
        <v>610</v>
      </c>
      <c r="AE28" s="222">
        <f>+AD28*$E$28</f>
        <v>98313.7</v>
      </c>
    </row>
    <row r="29" spans="1:31" x14ac:dyDescent="0.2">
      <c r="A29" s="219" t="s">
        <v>585</v>
      </c>
      <c r="B29" s="220"/>
      <c r="C29" s="220">
        <v>363.03</v>
      </c>
      <c r="D29" s="220">
        <v>363.03</v>
      </c>
      <c r="E29" s="221">
        <f t="shared" si="0"/>
        <v>363.03</v>
      </c>
      <c r="F29" s="222">
        <f>+'PRODUCCION MES'!B42</f>
        <v>5</v>
      </c>
      <c r="G29" s="222">
        <f>+F29*$E$29</f>
        <v>1815.1499999999999</v>
      </c>
      <c r="H29" s="222">
        <f>+'PRODUCCION MES'!C42</f>
        <v>9</v>
      </c>
      <c r="I29" s="222">
        <f>+H29*$E$29</f>
        <v>3267.2699999999995</v>
      </c>
      <c r="J29" s="222">
        <f>+'PRODUCCION MES'!D42</f>
        <v>7</v>
      </c>
      <c r="K29" s="222">
        <f>+J29*$E$29</f>
        <v>2541.21</v>
      </c>
      <c r="L29" s="222">
        <f>+'PRODUCCION MES'!F42</f>
        <v>7</v>
      </c>
      <c r="M29" s="222">
        <f>+L29*$E$29</f>
        <v>2541.21</v>
      </c>
      <c r="N29" s="222">
        <f>+'PRODUCCION MES'!G42</f>
        <v>6</v>
      </c>
      <c r="O29" s="222">
        <f>+N29*$E$29</f>
        <v>2178.1799999999998</v>
      </c>
      <c r="P29" s="222">
        <f>+'PRODUCCION MES'!H42</f>
        <v>23</v>
      </c>
      <c r="Q29" s="222">
        <f>+P29*$E$29</f>
        <v>8349.6899999999987</v>
      </c>
      <c r="R29" s="222">
        <f>+'PRODUCCION MES'!J42</f>
        <v>15</v>
      </c>
      <c r="S29" s="222">
        <f>+R29*$E$29</f>
        <v>5445.45</v>
      </c>
      <c r="T29" s="222">
        <f>+'PRODUCCION MES'!K42</f>
        <v>24</v>
      </c>
      <c r="U29" s="222">
        <f>+T29*$E$29</f>
        <v>8712.7199999999993</v>
      </c>
      <c r="V29" s="222">
        <f>+'PRODUCCION MES'!L42</f>
        <v>18</v>
      </c>
      <c r="W29" s="222">
        <f>+V29*$E$29</f>
        <v>6534.5399999999991</v>
      </c>
      <c r="X29" s="222">
        <f>+'PRODUCCION MES'!N42</f>
        <v>33</v>
      </c>
      <c r="Y29" s="222">
        <f>+X29*$E$29</f>
        <v>11979.99</v>
      </c>
      <c r="Z29" s="222">
        <f>+'PRODUCCION MES'!O42</f>
        <v>20</v>
      </c>
      <c r="AA29" s="222">
        <f>+Z29*$E$29</f>
        <v>7260.5999999999995</v>
      </c>
      <c r="AB29" s="222">
        <f>+'PRODUCCION MES'!Q42</f>
        <v>14</v>
      </c>
      <c r="AC29" s="222">
        <f>+AB29*$E$29</f>
        <v>5082.42</v>
      </c>
      <c r="AD29" s="222">
        <f t="shared" si="1"/>
        <v>181</v>
      </c>
      <c r="AE29" s="222">
        <f>+AD29*$E$29</f>
        <v>65708.429999999993</v>
      </c>
    </row>
    <row r="30" spans="1:31" x14ac:dyDescent="0.2">
      <c r="A30" s="219" t="s">
        <v>586</v>
      </c>
      <c r="B30" s="220">
        <v>1.98</v>
      </c>
      <c r="C30" s="220">
        <v>3.1</v>
      </c>
      <c r="D30" s="220">
        <v>6.98</v>
      </c>
      <c r="E30" s="221">
        <f t="shared" si="0"/>
        <v>3.1</v>
      </c>
      <c r="F30" s="222">
        <f>+'PRODUCCION MES'!B43</f>
        <v>17057</v>
      </c>
      <c r="G30" s="222">
        <f>+F30*$E$30</f>
        <v>52876.700000000004</v>
      </c>
      <c r="H30" s="222">
        <f>+'PRODUCCION MES'!C43</f>
        <v>16351</v>
      </c>
      <c r="I30" s="222">
        <f>+H30*$E$30</f>
        <v>50688.1</v>
      </c>
      <c r="J30" s="222">
        <f>+'PRODUCCION MES'!D43</f>
        <v>19509</v>
      </c>
      <c r="K30" s="222">
        <f>+J30*$E$30</f>
        <v>60477.9</v>
      </c>
      <c r="L30" s="222">
        <f>+'PRODUCCION MES'!F43</f>
        <v>20741</v>
      </c>
      <c r="M30" s="222">
        <f>+L30*$E$30</f>
        <v>64297.1</v>
      </c>
      <c r="N30" s="222">
        <f>+'PRODUCCION MES'!G43</f>
        <v>23075</v>
      </c>
      <c r="O30" s="222">
        <f>+N30*$E$30</f>
        <v>71532.5</v>
      </c>
      <c r="P30" s="222">
        <f>+'PRODUCCION MES'!H43</f>
        <v>22107</v>
      </c>
      <c r="Q30" s="222">
        <f>+P30*$E$30</f>
        <v>68531.7</v>
      </c>
      <c r="R30" s="222">
        <f>+'PRODUCCION MES'!J43</f>
        <v>21577</v>
      </c>
      <c r="S30" s="222">
        <f>+R30*$E$30</f>
        <v>66888.7</v>
      </c>
      <c r="T30" s="222">
        <v>22890</v>
      </c>
      <c r="U30" s="222">
        <f>+T30*$E$30</f>
        <v>70959</v>
      </c>
      <c r="V30" s="222">
        <f>+'PRODUCCION MES'!L43</f>
        <v>24553</v>
      </c>
      <c r="W30" s="222">
        <f>+V30*$E$30</f>
        <v>76114.3</v>
      </c>
      <c r="X30" s="222">
        <f>+'PRODUCCION MES'!N43</f>
        <v>24551</v>
      </c>
      <c r="Y30" s="222">
        <f>+X30*$E$30</f>
        <v>76108.100000000006</v>
      </c>
      <c r="Z30" s="222">
        <f>+'PRODUCCION MES'!O43</f>
        <v>23364</v>
      </c>
      <c r="AA30" s="222">
        <f>+Z30*$E$30</f>
        <v>72428.400000000009</v>
      </c>
      <c r="AB30" s="222">
        <f>+'PRODUCCION MES'!Q43</f>
        <v>22102</v>
      </c>
      <c r="AC30" s="222">
        <f>+AB30*$E$30</f>
        <v>68516.2</v>
      </c>
      <c r="AD30" s="222">
        <f t="shared" si="1"/>
        <v>257877</v>
      </c>
      <c r="AE30" s="222">
        <f>+AD30*$E$30</f>
        <v>799418.70000000007</v>
      </c>
    </row>
    <row r="31" spans="1:31" ht="15" thickBot="1" x14ac:dyDescent="0.25">
      <c r="A31" s="219" t="s">
        <v>587</v>
      </c>
      <c r="B31" s="220">
        <v>4.7300000000000004</v>
      </c>
      <c r="C31" s="220">
        <v>6.51</v>
      </c>
      <c r="D31" s="220">
        <v>37.4</v>
      </c>
      <c r="E31" s="221">
        <f t="shared" si="0"/>
        <v>6.51</v>
      </c>
      <c r="F31" s="222">
        <f>+'PRODUCCION MES'!B44</f>
        <v>3051</v>
      </c>
      <c r="G31" s="222">
        <f>+F31*$E$30</f>
        <v>9458.1</v>
      </c>
      <c r="H31" s="222">
        <f>+'PRODUCCION MES'!C44</f>
        <v>2463</v>
      </c>
      <c r="I31" s="223">
        <f>+H31*$E$31</f>
        <v>16034.13</v>
      </c>
      <c r="J31" s="222">
        <f>+'PRODUCCION MES'!D44</f>
        <v>2748</v>
      </c>
      <c r="K31" s="223">
        <f>+J31*$E$31</f>
        <v>17889.48</v>
      </c>
      <c r="L31" s="222">
        <f>+'PRODUCCION MES'!F44</f>
        <v>2713</v>
      </c>
      <c r="M31" s="223">
        <f>+L31*$E$31</f>
        <v>17661.63</v>
      </c>
      <c r="N31" s="222">
        <f>+'PRODUCCION MES'!G44</f>
        <v>2548</v>
      </c>
      <c r="O31" s="223">
        <f>+N31*$E$31</f>
        <v>16587.48</v>
      </c>
      <c r="P31" s="222">
        <f>+'PRODUCCION MES'!H44</f>
        <v>2170</v>
      </c>
      <c r="Q31" s="223">
        <f>+P31*$E$31</f>
        <v>14126.699999999999</v>
      </c>
      <c r="R31" s="222">
        <f>+'PRODUCCION MES'!J44</f>
        <v>3145</v>
      </c>
      <c r="S31" s="223">
        <f>+R31*$E$31</f>
        <v>20473.95</v>
      </c>
      <c r="T31" s="222">
        <f>+'PRODUCCION MES'!K44</f>
        <v>3516</v>
      </c>
      <c r="U31" s="223">
        <f>+T31*$E$31</f>
        <v>22889.16</v>
      </c>
      <c r="V31" s="222">
        <v>3138</v>
      </c>
      <c r="W31" s="223">
        <f>+V31*$E$31</f>
        <v>20428.38</v>
      </c>
      <c r="X31" s="222">
        <f>+'PRODUCCION MES'!N44</f>
        <v>3138</v>
      </c>
      <c r="Y31" s="223">
        <f>+X31*$E$31</f>
        <v>20428.38</v>
      </c>
      <c r="Z31" s="222">
        <f>+'PRODUCCION MES'!O44</f>
        <v>4019</v>
      </c>
      <c r="AA31" s="223">
        <f>+Z31*$E$31</f>
        <v>26163.69</v>
      </c>
      <c r="AB31" s="222">
        <f>+'PRODUCCION MES'!Q44</f>
        <v>4076</v>
      </c>
      <c r="AC31" s="223">
        <f>+AB31*$E$31</f>
        <v>26534.76</v>
      </c>
      <c r="AD31" s="222">
        <f t="shared" si="1"/>
        <v>36725</v>
      </c>
      <c r="AE31" s="223">
        <f>+AD31*$E$31</f>
        <v>239079.75</v>
      </c>
    </row>
    <row r="32" spans="1:31" s="390" customFormat="1" ht="15.75" thickBot="1" x14ac:dyDescent="0.3">
      <c r="A32" s="389"/>
      <c r="F32" s="391"/>
      <c r="G32" s="392">
        <f>SUM(G7:G31)</f>
        <v>166216.33000000002</v>
      </c>
      <c r="H32" s="391"/>
      <c r="I32" s="392">
        <f>SUM(I7:I31)</f>
        <v>181654.86000000002</v>
      </c>
      <c r="J32" s="391"/>
      <c r="K32" s="392">
        <f>SUM(K7:K31)</f>
        <v>175880.22000000003</v>
      </c>
      <c r="L32" s="391"/>
      <c r="M32" s="392">
        <f>SUM(M7:M31)</f>
        <v>181563.51</v>
      </c>
      <c r="N32" s="391"/>
      <c r="O32" s="392">
        <f>SUM(O7:O31)</f>
        <v>193696.74</v>
      </c>
      <c r="P32" s="391"/>
      <c r="Q32" s="392">
        <f>SUM(Q7:Q31)</f>
        <v>202076.15000000002</v>
      </c>
      <c r="R32" s="391"/>
      <c r="S32" s="392">
        <f>SUM(S7:S31)</f>
        <v>210740.83200000002</v>
      </c>
      <c r="T32" s="391"/>
      <c r="U32" s="392">
        <f>SUM(U7:U31)</f>
        <v>220089.91800000003</v>
      </c>
      <c r="V32" s="391"/>
      <c r="W32" s="392">
        <f>SUM(W7:W31)</f>
        <v>223393.09399999998</v>
      </c>
      <c r="X32" s="391"/>
      <c r="Y32" s="392">
        <f>SUM(Y7:Y31)</f>
        <v>229870.71400000001</v>
      </c>
      <c r="Z32" s="391"/>
      <c r="AA32" s="392">
        <f>SUM(AA7:AA31)</f>
        <v>230489.23200000002</v>
      </c>
      <c r="AB32" s="391"/>
      <c r="AC32" s="392">
        <f>SUM(AC7:AC31)</f>
        <v>224838.29800000001</v>
      </c>
      <c r="AD32" s="391"/>
      <c r="AE32" s="392">
        <f>SUM(AE7:AE31)</f>
        <v>2450913.8080000002</v>
      </c>
    </row>
  </sheetData>
  <customSheetViews>
    <customSheetView guid="{9C949C4D-EB11-4549-99F8-6A6E19FEDD35}">
      <pane xSplit="5" ySplit="6" topLeftCell="W16" activePane="bottomRight" state="frozenSplit"/>
      <selection pane="bottomRight" activeCell="A34" sqref="A34"/>
      <pageMargins left="0.7" right="0.7" top="0.75" bottom="0.75" header="0.3" footer="0.3"/>
      <pageSetup paperSize="9" orientation="portrait" r:id="rId1"/>
    </customSheetView>
    <customSheetView guid="{B4BD0B13-0F90-4B98-B77F-542E51A48189}">
      <pane xSplit="5" ySplit="6" topLeftCell="W16" activePane="bottomRight" state="frozenSplit"/>
      <selection pane="bottomRight" activeCell="A34" sqref="A34"/>
      <pageMargins left="0.7" right="0.7" top="0.75" bottom="0.75" header="0.3" footer="0.3"/>
      <pageSetup paperSize="9" orientation="portrait" r:id="rId2"/>
    </customSheetView>
    <customSheetView guid="{1132D6BB-BD35-469F-BF41-A86B335BD97B}">
      <pane xSplit="5" ySplit="6" topLeftCell="W16" activePane="bottomRight" state="frozenSplit"/>
      <selection pane="bottomRight" activeCell="A34" sqref="A34"/>
      <pageMargins left="0.7" right="0.7" top="0.75" bottom="0.75" header="0.3" footer="0.3"/>
      <pageSetup paperSize="9" orientation="portrait" r:id="rId3"/>
    </customSheetView>
    <customSheetView guid="{A5C6589E-C55F-4BEC-9ECE-919FCABF52F8}">
      <pane xSplit="5" ySplit="6" topLeftCell="W16" activePane="bottomRight" state="frozenSplit"/>
      <selection pane="bottomRight" activeCell="A34" sqref="A34"/>
      <pageMargins left="0.7" right="0.7" top="0.75" bottom="0.75" header="0.3" footer="0.3"/>
      <pageSetup paperSize="9" orientation="portrait" r:id="rId4"/>
    </customSheetView>
    <customSheetView guid="{01A85145-F11B-4D07-813B-8A8758CDD710}">
      <pane xSplit="5" ySplit="6" topLeftCell="F16" activePane="bottomRight" state="frozenSplit"/>
      <selection pane="bottomRight" activeCell="A34" sqref="A34"/>
      <pageMargins left="0.7" right="0.7" top="0.75" bottom="0.75" header="0.3" footer="0.3"/>
      <pageSetup paperSize="9" orientation="portrait" r:id="rId5"/>
    </customSheetView>
    <customSheetView guid="{4F27A6F2-707D-47B2-BF4A-F027B75A33FC}">
      <pane xSplit="5" ySplit="6" topLeftCell="I7" activePane="bottomRight" state="frozenSplit"/>
      <selection pane="bottomRight" activeCell="A26" sqref="A26"/>
      <pageMargins left="0.7" right="0.7" top="0.75" bottom="0.75" header="0.3" footer="0.3"/>
      <pageSetup paperSize="9" orientation="portrait" r:id="rId6"/>
    </customSheetView>
    <customSheetView guid="{F4F98609-4C61-4A0E-851B-59BEC64AAB9F}">
      <pane xSplit="5" ySplit="6" topLeftCell="I7" activePane="bottomRight" state="frozenSplit"/>
      <selection pane="bottomRight" activeCell="C1" sqref="C1"/>
      <pageMargins left="0.7" right="0.7" top="0.75" bottom="0.75" header="0.3" footer="0.3"/>
      <pageSetup paperSize="9" orientation="portrait" r:id="rId7"/>
    </customSheetView>
    <customSheetView guid="{8381FC96-6810-4EAA-ACD8-B607E0FD2281}">
      <pane xSplit="5" ySplit="6" topLeftCell="I7" activePane="bottomRight" state="frozenSplit"/>
      <selection pane="bottomRight" activeCell="C1" sqref="C1"/>
      <pageMargins left="0.7" right="0.7" top="0.75" bottom="0.75" header="0.3" footer="0.3"/>
      <pageSetup paperSize="9" orientation="portrait" r:id="rId8"/>
    </customSheetView>
    <customSheetView guid="{7315456F-420E-439E-9602-F32EDF9D3E94}">
      <pane xSplit="5" ySplit="6" topLeftCell="F20" activePane="bottomRight" state="frozenSplit"/>
      <selection pane="bottomRight" activeCell="C34" sqref="C34"/>
      <pageMargins left="0.7" right="0.7" top="0.75" bottom="0.75" header="0.3" footer="0.3"/>
      <pageSetup paperSize="9" orientation="portrait" r:id="rId9"/>
    </customSheetView>
    <customSheetView guid="{216CB5F9-6788-4A70-880A-08553118F167}">
      <pane xSplit="5" ySplit="6" topLeftCell="I7" activePane="bottomRight" state="frozenSplit"/>
      <selection pane="bottomRight" activeCell="C1" sqref="C1"/>
      <pageMargins left="0.7" right="0.7" top="0.75" bottom="0.75" header="0.3" footer="0.3"/>
      <pageSetup paperSize="9" orientation="portrait" r:id="rId10"/>
    </customSheetView>
    <customSheetView guid="{B0451CD7-59C4-4E11-B7C2-BC13CF4127A6}">
      <pane xSplit="5" ySplit="6" topLeftCell="I7" activePane="bottomRight" state="frozenSplit"/>
      <selection pane="bottomRight" activeCell="C1" sqref="C1"/>
      <pageMargins left="0.7" right="0.7" top="0.75" bottom="0.75" header="0.3" footer="0.3"/>
      <pageSetup paperSize="9" orientation="portrait" r:id="rId11"/>
    </customSheetView>
    <customSheetView guid="{7A5BCE0F-1F1B-4E52-9652-01329CBCC77F}">
      <pane xSplit="5" ySplit="6" topLeftCell="I7" activePane="bottomRight" state="frozenSplit"/>
      <selection pane="bottomRight" activeCell="C1" sqref="C1"/>
      <pageMargins left="0.7" right="0.7" top="0.75" bottom="0.75" header="0.3" footer="0.3"/>
      <pageSetup paperSize="9" orientation="portrait" r:id="rId12"/>
    </customSheetView>
    <customSheetView guid="{62DF5315-3D99-4C8E-BAEC-100B3280B10D}">
      <pane xSplit="5" ySplit="6" topLeftCell="I7" activePane="bottomRight" state="frozenSplit"/>
      <selection pane="bottomRight" activeCell="C1" sqref="C1"/>
      <pageMargins left="0.7" right="0.7" top="0.75" bottom="0.75" header="0.3" footer="0.3"/>
      <pageSetup paperSize="9" orientation="portrait" r:id="rId13"/>
    </customSheetView>
    <customSheetView guid="{CAC1BF5B-64DA-4E65-B9F3-F58AF1593EA5}">
      <pane xSplit="5" ySplit="6" topLeftCell="I7" activePane="bottomRight" state="frozenSplit"/>
      <selection pane="bottomRight" activeCell="C1" sqref="C1"/>
      <pageMargins left="0.7" right="0.7" top="0.75" bottom="0.75" header="0.3" footer="0.3"/>
      <pageSetup paperSize="9" orientation="portrait" r:id="rId14"/>
    </customSheetView>
    <customSheetView guid="{E4188361-4B87-4969-89CB-DD6AB944FA81}">
      <pane xSplit="5" ySplit="6" topLeftCell="I7" activePane="bottomRight" state="frozenSplit"/>
      <selection pane="bottomRight" activeCell="C1" sqref="C1"/>
      <pageMargins left="0.7" right="0.7" top="0.75" bottom="0.75" header="0.3" footer="0.3"/>
      <pageSetup paperSize="9" orientation="portrait" r:id="rId15"/>
    </customSheetView>
    <customSheetView guid="{0001DF65-3B0F-497C-ACF5-D49EC607FD88}">
      <pane xSplit="5" ySplit="6" topLeftCell="I7" activePane="bottomRight" state="frozenSplit"/>
      <selection pane="bottomRight" activeCell="C1" sqref="C1"/>
      <pageMargins left="0.7" right="0.7" top="0.75" bottom="0.75" header="0.3" footer="0.3"/>
      <pageSetup paperSize="9" orientation="portrait" r:id="rId16"/>
    </customSheetView>
    <customSheetView guid="{39DA2FDD-4E3D-481D-A336-9D29DBC11B08}">
      <pane xSplit="5" ySplit="6" topLeftCell="I7" activePane="bottomRight" state="frozenSplit"/>
      <selection pane="bottomRight" activeCell="C1" sqref="C1"/>
      <pageMargins left="0.7" right="0.7" top="0.75" bottom="0.75" header="0.3" footer="0.3"/>
      <pageSetup paperSize="9" orientation="portrait" r:id="rId17"/>
    </customSheetView>
    <customSheetView guid="{95329FFD-9B66-4A76-A861-4EF913CB9438}">
      <pane xSplit="5" ySplit="6" topLeftCell="I7" activePane="bottomRight" state="frozenSplit"/>
      <selection pane="bottomRight" activeCell="C1" sqref="C1"/>
      <pageMargins left="0.7" right="0.7" top="0.75" bottom="0.75" header="0.3" footer="0.3"/>
      <pageSetup paperSize="9" orientation="portrait" r:id="rId18"/>
    </customSheetView>
    <customSheetView guid="{F7DB7EE5-42A9-41B9-A823-ADC3C22C28DE}">
      <pane xSplit="5" ySplit="6" topLeftCell="I7" activePane="bottomRight" state="frozenSplit"/>
      <selection pane="bottomRight" activeCell="C1" sqref="C1"/>
      <pageMargins left="0.7" right="0.7" top="0.75" bottom="0.75" header="0.3" footer="0.3"/>
      <pageSetup paperSize="9" orientation="portrait" r:id="rId19"/>
    </customSheetView>
    <customSheetView guid="{187695E8-F439-4E8B-9390-62D53A41785B}">
      <pane xSplit="5" ySplit="6" topLeftCell="I7" activePane="bottomRight" state="frozenSplit"/>
      <selection pane="bottomRight" activeCell="C1" sqref="C1"/>
      <pageMargins left="0.7" right="0.7" top="0.75" bottom="0.75" header="0.3" footer="0.3"/>
      <pageSetup paperSize="9" orientation="portrait" r:id="rId20"/>
    </customSheetView>
    <customSheetView guid="{C3D58349-1F04-4F6C-B93C-BB0D41DB41D6}">
      <pane xSplit="5" ySplit="6" topLeftCell="F20" activePane="bottomRight" state="frozenSplit"/>
      <selection pane="bottomRight" activeCell="C34" sqref="C34"/>
      <pageMargins left="0.7" right="0.7" top="0.75" bottom="0.75" header="0.3" footer="0.3"/>
      <pageSetup paperSize="9" orientation="portrait" r:id="rId21"/>
    </customSheetView>
    <customSheetView guid="{71206789-1A95-4243-B1E4-204F0D4BB0C1}">
      <pane xSplit="5" ySplit="6" topLeftCell="F20" activePane="bottomRight" state="frozenSplit"/>
      <selection pane="bottomRight" activeCell="C34" sqref="C34"/>
      <pageMargins left="0.7" right="0.7" top="0.75" bottom="0.75" header="0.3" footer="0.3"/>
      <pageSetup paperSize="9" orientation="portrait" r:id="rId22"/>
    </customSheetView>
    <customSheetView guid="{DAB8803B-91D8-4FA1-8E83-BA8E4F51ECEF}">
      <pane xSplit="4" ySplit="6" topLeftCell="Q13" activePane="bottomRight" state="frozenSplit"/>
      <selection pane="bottomRight" activeCell="T13" sqref="T13"/>
      <pageMargins left="0.7" right="0.7" top="0.75" bottom="0.75" header="0.3" footer="0.3"/>
      <pageSetup paperSize="9" orientation="portrait" r:id="rId23"/>
    </customSheetView>
    <customSheetView guid="{4B06A440-0745-43CE-8047-97DB98249CF6}">
      <pane xSplit="5" ySplit="6" topLeftCell="I7" activePane="bottomRight" state="frozenSplit"/>
      <selection pane="bottomRight" activeCell="A26" sqref="A26"/>
      <pageMargins left="0.7" right="0.7" top="0.75" bottom="0.75" header="0.3" footer="0.3"/>
      <pageSetup paperSize="9" orientation="portrait" r:id="rId24"/>
    </customSheetView>
    <customSheetView guid="{201C1097-0C3C-4AFA-814C-99E885BB3BA9}">
      <pane xSplit="5" ySplit="6" topLeftCell="F16" activePane="bottomRight" state="frozenSplit"/>
      <selection pane="bottomRight" activeCell="A34" sqref="A34"/>
      <pageMargins left="0.7" right="0.7" top="0.75" bottom="0.75" header="0.3" footer="0.3"/>
      <pageSetup paperSize="9" orientation="portrait" r:id="rId25"/>
    </customSheetView>
    <customSheetView guid="{44F0F931-FF8F-4146-9628-099A7B02EE59}">
      <pane xSplit="5" ySplit="6" topLeftCell="F16" activePane="bottomRight" state="frozenSplit"/>
      <selection pane="bottomRight" activeCell="A34" sqref="A34"/>
      <pageMargins left="0.7" right="0.7" top="0.75" bottom="0.75" header="0.3" footer="0.3"/>
      <pageSetup paperSize="9" orientation="portrait" r:id="rId26"/>
    </customSheetView>
    <customSheetView guid="{DE4F901A-4159-44A8-9F61-37E29931259E}">
      <pane xSplit="5" ySplit="6" topLeftCell="F16" activePane="bottomRight" state="frozenSplit"/>
      <selection pane="bottomRight" activeCell="A34" sqref="A34"/>
      <pageMargins left="0.7" right="0.7" top="0.75" bottom="0.75" header="0.3" footer="0.3"/>
      <pageSetup paperSize="9" orientation="portrait" r:id="rId27"/>
    </customSheetView>
    <customSheetView guid="{11E60353-53A2-40FD-8DD1-6654D3943E00}">
      <pane xSplit="5" ySplit="6" topLeftCell="F16" activePane="bottomRight" state="frozenSplit"/>
      <selection pane="bottomRight" activeCell="A34" sqref="A34"/>
      <pageMargins left="0.7" right="0.7" top="0.75" bottom="0.75" header="0.3" footer="0.3"/>
      <pageSetup paperSize="9" orientation="portrait" r:id="rId28"/>
    </customSheetView>
    <customSheetView guid="{D405E5B0-829D-4CFF-BABC-C1974EED185D}">
      <pane xSplit="5" ySplit="6" topLeftCell="W16" activePane="bottomRight" state="frozenSplit"/>
      <selection pane="bottomRight" activeCell="A34" sqref="A34"/>
      <pageMargins left="0.7" right="0.7" top="0.75" bottom="0.75" header="0.3" footer="0.3"/>
      <pageSetup paperSize="9" orientation="portrait" r:id="rId29"/>
    </customSheetView>
  </customSheetViews>
  <mergeCells count="28">
    <mergeCell ref="I5:I6"/>
    <mergeCell ref="A5:A6"/>
    <mergeCell ref="B5:D5"/>
    <mergeCell ref="F5:F6"/>
    <mergeCell ref="G5:G6"/>
    <mergeCell ref="H5:H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AE5:AE6"/>
    <mergeCell ref="V5:V6"/>
    <mergeCell ref="W5:W6"/>
    <mergeCell ref="X5:X6"/>
    <mergeCell ref="Y5:Y6"/>
    <mergeCell ref="Z5:Z6"/>
    <mergeCell ref="AA5:AA6"/>
  </mergeCells>
  <pageMargins left="0.7" right="0.7" top="0.75" bottom="0.75" header="0.3" footer="0.3"/>
  <pageSetup paperSize="9" orientation="portrait" r:id="rId3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L82"/>
  <sheetViews>
    <sheetView showGridLines="0" topLeftCell="A23" workbookViewId="0">
      <selection activeCell="R21" sqref="R21:AA28"/>
    </sheetView>
  </sheetViews>
  <sheetFormatPr baseColWidth="10" defaultColWidth="11.42578125" defaultRowHeight="12.75" x14ac:dyDescent="0.2"/>
  <cols>
    <col min="1" max="2" width="1.140625" customWidth="1"/>
    <col min="3" max="3" width="4.28515625" customWidth="1"/>
    <col min="4" max="4" width="5.710937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984" t="s">
        <v>81</v>
      </c>
      <c r="D7" s="985"/>
      <c r="E7" s="985"/>
      <c r="F7" s="985"/>
      <c r="G7" s="985"/>
      <c r="H7" s="985"/>
      <c r="I7" s="985"/>
      <c r="J7" s="985"/>
      <c r="K7" s="985"/>
      <c r="L7" s="985"/>
      <c r="M7" s="985"/>
      <c r="N7" s="985"/>
      <c r="O7" s="985"/>
      <c r="P7" s="985"/>
      <c r="Q7" s="985"/>
      <c r="R7" s="985"/>
      <c r="S7" s="985"/>
      <c r="T7" s="985"/>
      <c r="U7" s="985"/>
      <c r="V7" s="985"/>
      <c r="W7" s="985"/>
      <c r="X7" s="985"/>
      <c r="Y7" s="985"/>
      <c r="Z7" s="985"/>
      <c r="AA7" s="986"/>
      <c r="AB7" s="5"/>
    </row>
    <row r="8" spans="2:38" ht="15" customHeight="1" x14ac:dyDescent="0.2">
      <c r="B8" s="4"/>
      <c r="C8" s="817" t="s">
        <v>1</v>
      </c>
      <c r="D8" s="818"/>
      <c r="E8" s="818"/>
      <c r="F8" s="989" t="s">
        <v>375</v>
      </c>
      <c r="G8" s="989"/>
      <c r="H8" s="989"/>
      <c r="I8" s="989"/>
      <c r="J8" s="989"/>
      <c r="K8" s="989"/>
      <c r="L8" s="989"/>
      <c r="M8" s="989"/>
      <c r="N8" s="989"/>
      <c r="O8" s="989"/>
      <c r="P8" s="989"/>
      <c r="Q8" s="818" t="s">
        <v>82</v>
      </c>
      <c r="R8" s="818"/>
      <c r="S8" s="990"/>
      <c r="T8" s="990"/>
      <c r="U8" s="818" t="s">
        <v>83</v>
      </c>
      <c r="V8" s="818"/>
      <c r="W8" s="991" t="s">
        <v>113</v>
      </c>
      <c r="X8" s="992"/>
      <c r="Y8" s="992"/>
      <c r="Z8" s="992"/>
      <c r="AA8" s="993"/>
      <c r="AB8" s="5"/>
      <c r="AE8" s="18"/>
      <c r="AF8" s="966"/>
      <c r="AG8" s="966"/>
      <c r="AH8" s="966"/>
      <c r="AI8" s="966"/>
      <c r="AJ8" s="966"/>
      <c r="AK8" s="966"/>
      <c r="AL8" s="966"/>
    </row>
    <row r="9" spans="2:38" ht="12.75" customHeight="1" x14ac:dyDescent="0.2">
      <c r="B9" s="4"/>
      <c r="C9" s="827" t="s">
        <v>2</v>
      </c>
      <c r="D9" s="828"/>
      <c r="E9" s="828"/>
      <c r="F9" s="789" t="s">
        <v>376</v>
      </c>
      <c r="G9" s="789"/>
      <c r="H9" s="789"/>
      <c r="I9" s="789"/>
      <c r="J9" s="789"/>
      <c r="K9" s="789"/>
      <c r="L9" s="789"/>
      <c r="M9" s="789"/>
      <c r="N9" s="789"/>
      <c r="O9" s="789"/>
      <c r="P9" s="789"/>
      <c r="Q9" s="789"/>
      <c r="R9" s="789"/>
      <c r="S9" s="789"/>
      <c r="T9" s="789"/>
      <c r="U9" s="789"/>
      <c r="V9" s="789"/>
      <c r="W9" s="789"/>
      <c r="X9" s="789"/>
      <c r="Y9" s="789"/>
      <c r="Z9" s="789"/>
      <c r="AA9" s="790"/>
      <c r="AB9" s="5"/>
      <c r="AE9" s="46"/>
      <c r="AF9" s="966"/>
      <c r="AG9" s="966"/>
      <c r="AH9" s="966"/>
      <c r="AI9" s="966"/>
      <c r="AJ9" s="966"/>
      <c r="AK9" s="966"/>
      <c r="AL9" s="966"/>
    </row>
    <row r="10" spans="2:38" ht="18.75" customHeight="1" x14ac:dyDescent="0.2">
      <c r="B10" s="4"/>
      <c r="C10" s="827"/>
      <c r="D10" s="828"/>
      <c r="E10" s="828"/>
      <c r="F10" s="987"/>
      <c r="G10" s="987"/>
      <c r="H10" s="987"/>
      <c r="I10" s="987"/>
      <c r="J10" s="987"/>
      <c r="K10" s="987"/>
      <c r="L10" s="987"/>
      <c r="M10" s="987"/>
      <c r="N10" s="987"/>
      <c r="O10" s="987"/>
      <c r="P10" s="987"/>
      <c r="Q10" s="987"/>
      <c r="R10" s="987"/>
      <c r="S10" s="987"/>
      <c r="T10" s="987"/>
      <c r="U10" s="987"/>
      <c r="V10" s="987"/>
      <c r="W10" s="987"/>
      <c r="X10" s="987"/>
      <c r="Y10" s="987"/>
      <c r="Z10" s="987"/>
      <c r="AA10" s="988"/>
      <c r="AB10" s="5"/>
      <c r="AE10" s="18"/>
      <c r="AF10" s="18"/>
      <c r="AG10" s="18"/>
      <c r="AH10" s="18"/>
      <c r="AI10" s="18"/>
      <c r="AJ10" s="18"/>
      <c r="AK10" s="18"/>
      <c r="AL10" s="18"/>
    </row>
    <row r="11" spans="2:38" ht="5.25"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0.25" customHeight="1" x14ac:dyDescent="0.2">
      <c r="B13" s="4"/>
      <c r="C13" s="6"/>
      <c r="D13" s="7"/>
      <c r="E13" s="7"/>
      <c r="F13" s="7"/>
      <c r="G13" s="7"/>
      <c r="H13" s="7"/>
      <c r="I13" s="7"/>
      <c r="J13" s="7"/>
      <c r="K13" s="7"/>
      <c r="L13" s="7"/>
      <c r="M13" s="7"/>
      <c r="N13" s="7"/>
      <c r="O13" s="7"/>
      <c r="P13" s="7"/>
      <c r="Q13" s="7"/>
      <c r="R13" s="1083" t="s">
        <v>720</v>
      </c>
      <c r="S13" s="1084"/>
      <c r="T13" s="1084"/>
      <c r="U13" s="1084"/>
      <c r="V13" s="1084"/>
      <c r="W13" s="1084"/>
      <c r="X13" s="1084"/>
      <c r="Y13" s="1084"/>
      <c r="Z13" s="1084"/>
      <c r="AA13" s="1085"/>
      <c r="AB13" s="5"/>
      <c r="AE13" s="18"/>
      <c r="AF13" s="18"/>
      <c r="AG13" s="18"/>
      <c r="AH13" s="18"/>
      <c r="AI13" s="18"/>
      <c r="AJ13" s="18"/>
      <c r="AK13" s="18"/>
      <c r="AL13" s="18"/>
    </row>
    <row r="14" spans="2:38" ht="22.5" customHeight="1" x14ac:dyDescent="0.2">
      <c r="B14" s="4"/>
      <c r="C14" s="6"/>
      <c r="D14" s="7"/>
      <c r="E14" s="7"/>
      <c r="F14" s="7"/>
      <c r="G14" s="7"/>
      <c r="H14" s="7"/>
      <c r="I14" s="7"/>
      <c r="J14" s="7"/>
      <c r="K14" s="7"/>
      <c r="L14" s="7"/>
      <c r="M14" s="7"/>
      <c r="N14" s="7"/>
      <c r="O14" s="7"/>
      <c r="P14" s="7"/>
      <c r="Q14" s="7"/>
      <c r="R14" s="670"/>
      <c r="S14" s="671"/>
      <c r="T14" s="671"/>
      <c r="U14" s="671"/>
      <c r="V14" s="671"/>
      <c r="W14" s="671"/>
      <c r="X14" s="671"/>
      <c r="Y14" s="671"/>
      <c r="Z14" s="671"/>
      <c r="AA14" s="672"/>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670"/>
      <c r="S15" s="671"/>
      <c r="T15" s="671"/>
      <c r="U15" s="671"/>
      <c r="V15" s="671"/>
      <c r="W15" s="671"/>
      <c r="X15" s="671"/>
      <c r="Y15" s="671"/>
      <c r="Z15" s="671"/>
      <c r="AA15" s="672"/>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670"/>
      <c r="S16" s="671"/>
      <c r="T16" s="671"/>
      <c r="U16" s="671"/>
      <c r="V16" s="671"/>
      <c r="W16" s="671"/>
      <c r="X16" s="671"/>
      <c r="Y16" s="671"/>
      <c r="Z16" s="671"/>
      <c r="AA16" s="672"/>
      <c r="AB16" s="5"/>
      <c r="AE16" s="18"/>
      <c r="AF16" s="18"/>
      <c r="AG16" s="18"/>
      <c r="AH16" s="18"/>
      <c r="AI16" s="18"/>
      <c r="AJ16" s="18"/>
      <c r="AK16" s="18"/>
      <c r="AL16" s="18"/>
    </row>
    <row r="17" spans="2:38" ht="21.75" customHeight="1" x14ac:dyDescent="0.2">
      <c r="B17" s="4"/>
      <c r="C17" s="6"/>
      <c r="D17" s="7"/>
      <c r="E17" s="7"/>
      <c r="F17" s="7"/>
      <c r="G17" s="7"/>
      <c r="H17" s="7"/>
      <c r="I17" s="7"/>
      <c r="J17" s="7"/>
      <c r="K17" s="7"/>
      <c r="L17" s="7"/>
      <c r="M17" s="7"/>
      <c r="N17" s="7"/>
      <c r="O17" s="7"/>
      <c r="P17" s="7"/>
      <c r="Q17" s="7"/>
      <c r="R17" s="670"/>
      <c r="S17" s="671"/>
      <c r="T17" s="671"/>
      <c r="U17" s="671"/>
      <c r="V17" s="671"/>
      <c r="W17" s="671"/>
      <c r="X17" s="671"/>
      <c r="Y17" s="671"/>
      <c r="Z17" s="671"/>
      <c r="AA17" s="672"/>
      <c r="AB17" s="5"/>
      <c r="AE17" s="18"/>
      <c r="AF17" s="18"/>
      <c r="AG17" s="18"/>
      <c r="AH17" s="18"/>
      <c r="AI17" s="18"/>
      <c r="AJ17" s="18"/>
      <c r="AK17" s="18"/>
      <c r="AL17" s="18"/>
    </row>
    <row r="18" spans="2:38" ht="22.5" customHeight="1" x14ac:dyDescent="0.2">
      <c r="B18" s="4"/>
      <c r="C18" s="6"/>
      <c r="D18" s="7"/>
      <c r="E18" s="7"/>
      <c r="F18" s="7"/>
      <c r="G18" s="7"/>
      <c r="H18" s="7"/>
      <c r="I18" s="7"/>
      <c r="J18" s="7"/>
      <c r="K18" s="7"/>
      <c r="L18" s="7"/>
      <c r="M18" s="7"/>
      <c r="N18" s="7"/>
      <c r="O18" s="7"/>
      <c r="P18" s="7"/>
      <c r="Q18" s="7"/>
      <c r="R18" s="670"/>
      <c r="S18" s="671"/>
      <c r="T18" s="671"/>
      <c r="U18" s="671"/>
      <c r="V18" s="671"/>
      <c r="W18" s="671"/>
      <c r="X18" s="671"/>
      <c r="Y18" s="671"/>
      <c r="Z18" s="671"/>
      <c r="AA18" s="672"/>
      <c r="AB18" s="5"/>
      <c r="AE18" s="18"/>
      <c r="AF18" s="18"/>
      <c r="AG18" s="18"/>
      <c r="AH18" s="18"/>
      <c r="AI18" s="18"/>
      <c r="AJ18" s="18"/>
      <c r="AK18" s="18"/>
      <c r="AL18" s="18"/>
    </row>
    <row r="19" spans="2:38" ht="17.25" customHeight="1" thickBot="1" x14ac:dyDescent="0.25">
      <c r="B19" s="4"/>
      <c r="C19" s="6"/>
      <c r="D19" s="7"/>
      <c r="E19" s="7"/>
      <c r="F19" s="7"/>
      <c r="G19" s="7"/>
      <c r="H19" s="7"/>
      <c r="I19" s="7"/>
      <c r="J19" s="7"/>
      <c r="K19" s="7"/>
      <c r="L19" s="7"/>
      <c r="M19" s="7"/>
      <c r="N19" s="7"/>
      <c r="O19" s="7"/>
      <c r="P19" s="7"/>
      <c r="Q19" s="7"/>
      <c r="R19" s="673"/>
      <c r="S19" s="674"/>
      <c r="T19" s="674"/>
      <c r="U19" s="674"/>
      <c r="V19" s="674"/>
      <c r="W19" s="674"/>
      <c r="X19" s="674"/>
      <c r="Y19" s="674"/>
      <c r="Z19" s="674"/>
      <c r="AA19" s="675"/>
      <c r="AB19" s="5"/>
      <c r="AE19" s="18"/>
      <c r="AF19" s="18"/>
      <c r="AG19" s="18"/>
      <c r="AH19" s="18"/>
      <c r="AI19" s="18"/>
      <c r="AJ19" s="18"/>
      <c r="AK19" s="18"/>
      <c r="AL19" s="18"/>
    </row>
    <row r="20" spans="2:38" ht="17.25" customHeight="1" x14ac:dyDescent="0.2">
      <c r="B20" s="4"/>
      <c r="C20" s="6"/>
      <c r="D20" s="7"/>
      <c r="E20" s="7"/>
      <c r="F20" s="7"/>
      <c r="G20" s="7"/>
      <c r="H20" s="7"/>
      <c r="I20" s="7"/>
      <c r="J20" s="7"/>
      <c r="K20" s="7"/>
      <c r="L20" s="7"/>
      <c r="M20" s="7"/>
      <c r="N20" s="7"/>
      <c r="O20" s="7"/>
      <c r="P20" s="7"/>
      <c r="Q20" s="7"/>
      <c r="R20" s="967" t="s">
        <v>721</v>
      </c>
      <c r="S20" s="968"/>
      <c r="T20" s="968"/>
      <c r="U20" s="968"/>
      <c r="V20" s="968"/>
      <c r="W20" s="968"/>
      <c r="X20" s="968"/>
      <c r="Y20" s="968"/>
      <c r="Z20" s="968"/>
      <c r="AA20" s="969"/>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1075" t="s">
        <v>1200</v>
      </c>
      <c r="S21" s="1076"/>
      <c r="T21" s="1076"/>
      <c r="U21" s="1076"/>
      <c r="V21" s="1076"/>
      <c r="W21" s="1076"/>
      <c r="X21" s="1076"/>
      <c r="Y21" s="1076"/>
      <c r="Z21" s="1076"/>
      <c r="AA21" s="1077"/>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7.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30.7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4.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18.75" customHeight="1" x14ac:dyDescent="0.2">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6"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9" t="s">
        <v>3</v>
      </c>
      <c r="E31" s="301"/>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1078" t="s">
        <v>16</v>
      </c>
      <c r="E32" s="1079"/>
      <c r="F32" s="569">
        <f>INDICADORES!H43</f>
        <v>3</v>
      </c>
      <c r="G32" s="569">
        <f>INDICADORES!K43</f>
        <v>5</v>
      </c>
      <c r="H32" s="569">
        <f>INDICADORES!N43</f>
        <v>7</v>
      </c>
      <c r="I32" s="569">
        <f>INDICADORES!T43</f>
        <v>3</v>
      </c>
      <c r="J32" s="569">
        <f>INDICADORES!W43</f>
        <v>2</v>
      </c>
      <c r="K32" s="569">
        <f>INDICADORES!Z43</f>
        <v>2</v>
      </c>
      <c r="L32" s="569">
        <f>INDICADORES!AF43</f>
        <v>5</v>
      </c>
      <c r="M32" s="569">
        <f>INDICADORES!AI43</f>
        <v>5</v>
      </c>
      <c r="N32" s="569">
        <f>INDICADORES!AL43</f>
        <v>1</v>
      </c>
      <c r="O32" s="569">
        <f>INDICADORES!AR43</f>
        <v>8</v>
      </c>
      <c r="P32" s="569">
        <f>INDICADORES!AU43</f>
        <v>3</v>
      </c>
      <c r="Q32" s="569">
        <f>INDICADORES!AX43</f>
        <v>0</v>
      </c>
      <c r="R32" s="568">
        <f>SUM(F32:Q32)</f>
        <v>44</v>
      </c>
      <c r="U32" s="7"/>
      <c r="V32" s="7"/>
      <c r="W32" s="7"/>
      <c r="X32" s="7"/>
      <c r="Y32" s="7"/>
      <c r="Z32" s="7"/>
      <c r="AA32" s="8"/>
      <c r="AB32" s="5"/>
      <c r="AE32" s="18"/>
      <c r="AF32" s="18"/>
      <c r="AG32" s="18"/>
      <c r="AH32" s="18"/>
      <c r="AI32" s="18"/>
      <c r="AJ32" s="18"/>
      <c r="AK32" s="18"/>
      <c r="AL32" s="18"/>
    </row>
    <row r="33" spans="2:38" ht="22.5" customHeight="1" x14ac:dyDescent="0.2">
      <c r="B33" s="4"/>
      <c r="C33" s="6"/>
      <c r="D33" s="1078" t="s">
        <v>18</v>
      </c>
      <c r="E33" s="1079"/>
      <c r="F33" s="569">
        <f>INDICADORES!I43</f>
        <v>64</v>
      </c>
      <c r="G33" s="569">
        <f>INDICADORES!L43</f>
        <v>43</v>
      </c>
      <c r="H33" s="569">
        <f>INDICADORES!O43</f>
        <v>71</v>
      </c>
      <c r="I33" s="569">
        <f>INDICADORES!U43</f>
        <v>83</v>
      </c>
      <c r="J33" s="569">
        <f>INDICADORES!X43</f>
        <v>74</v>
      </c>
      <c r="K33" s="569">
        <f>INDICADORES!AA43</f>
        <v>64</v>
      </c>
      <c r="L33" s="569">
        <f>INDICADORES!AG43</f>
        <v>66</v>
      </c>
      <c r="M33" s="569">
        <f>INDICADORES!AJ43</f>
        <v>78</v>
      </c>
      <c r="N33" s="569">
        <f>INDICADORES!AM43</f>
        <v>58</v>
      </c>
      <c r="O33" s="569">
        <f>INDICADORES!AS43</f>
        <v>74</v>
      </c>
      <c r="P33" s="569">
        <f>INDICADORES!AV43</f>
        <v>74</v>
      </c>
      <c r="Q33" s="569">
        <f>INDICADORES!AY43</f>
        <v>0</v>
      </c>
      <c r="R33" s="568">
        <f>SUM(F33:Q33)</f>
        <v>749</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49"/>
      <c r="F34" s="68">
        <f>F32/F33*100</f>
        <v>4.6875</v>
      </c>
      <c r="G34" s="68">
        <f t="shared" ref="G34:R34" si="0">G32/G33*100</f>
        <v>11.627906976744185</v>
      </c>
      <c r="H34" s="68">
        <f t="shared" si="0"/>
        <v>9.8591549295774641</v>
      </c>
      <c r="I34" s="68">
        <f t="shared" si="0"/>
        <v>3.6144578313253009</v>
      </c>
      <c r="J34" s="68">
        <f t="shared" si="0"/>
        <v>2.7027027027027026</v>
      </c>
      <c r="K34" s="68">
        <f t="shared" si="0"/>
        <v>3.125</v>
      </c>
      <c r="L34" s="68">
        <f t="shared" si="0"/>
        <v>7.5757575757575761</v>
      </c>
      <c r="M34" s="68">
        <f t="shared" si="0"/>
        <v>6.4102564102564097</v>
      </c>
      <c r="N34" s="68">
        <f t="shared" si="0"/>
        <v>1.7241379310344827</v>
      </c>
      <c r="O34" s="68">
        <f t="shared" si="0"/>
        <v>10.810810810810811</v>
      </c>
      <c r="P34" s="68">
        <f t="shared" si="0"/>
        <v>4.0540540540540544</v>
      </c>
      <c r="Q34" s="68" t="e">
        <f t="shared" si="0"/>
        <v>#DIV/0!</v>
      </c>
      <c r="R34" s="68">
        <f t="shared" si="0"/>
        <v>5.8744993324432571</v>
      </c>
      <c r="U34" s="7"/>
      <c r="V34" s="7"/>
      <c r="W34" s="7"/>
      <c r="X34" s="7"/>
      <c r="Y34" s="7"/>
      <c r="Z34" s="7"/>
      <c r="AA34" s="8"/>
      <c r="AB34" s="5"/>
      <c r="AE34" s="18"/>
      <c r="AF34" s="18"/>
      <c r="AG34" s="18"/>
      <c r="AH34" s="18"/>
      <c r="AI34" s="18"/>
      <c r="AJ34" s="18"/>
      <c r="AK34" s="18"/>
      <c r="AL34" s="18"/>
    </row>
    <row r="35" spans="2:38" ht="22.5" customHeight="1" thickBot="1" x14ac:dyDescent="0.25">
      <c r="B35" s="4"/>
      <c r="C35" s="6"/>
      <c r="D35" s="48" t="s">
        <v>651</v>
      </c>
      <c r="E35" s="229"/>
      <c r="F35" s="263">
        <v>4.8780487804878048</v>
      </c>
      <c r="G35" s="263">
        <v>0</v>
      </c>
      <c r="H35" s="263">
        <v>4</v>
      </c>
      <c r="I35" s="263">
        <v>7.0175438596491224</v>
      </c>
      <c r="J35" s="263">
        <v>2.0408163265306123</v>
      </c>
      <c r="K35" s="263">
        <v>4.4117647058823533</v>
      </c>
      <c r="L35" s="263">
        <v>3.8461538461538463</v>
      </c>
      <c r="M35" s="263">
        <v>1.5151515151515151</v>
      </c>
      <c r="N35" s="263">
        <v>0</v>
      </c>
      <c r="O35" s="263">
        <v>0</v>
      </c>
      <c r="P35" s="263">
        <v>0</v>
      </c>
      <c r="Q35" s="263">
        <v>0</v>
      </c>
      <c r="R35" s="263"/>
      <c r="U35" s="7"/>
      <c r="V35" s="7"/>
      <c r="W35" s="7"/>
      <c r="X35" s="7"/>
      <c r="Y35" s="7"/>
      <c r="Z35" s="7"/>
      <c r="AA35" s="8"/>
      <c r="AB35" s="5"/>
      <c r="AE35" s="18"/>
      <c r="AF35" s="18"/>
      <c r="AG35" s="18"/>
      <c r="AH35" s="18"/>
      <c r="AI35" s="18"/>
      <c r="AJ35" s="18"/>
      <c r="AK35" s="18"/>
      <c r="AL35" s="18"/>
    </row>
    <row r="36" spans="2:38" ht="17.25" customHeight="1" x14ac:dyDescent="0.2">
      <c r="B36" s="4"/>
      <c r="C36" s="6"/>
      <c r="D36" s="1106" t="s">
        <v>254</v>
      </c>
      <c r="E36" s="1107"/>
      <c r="F36" s="252">
        <v>5</v>
      </c>
      <c r="G36" s="252">
        <v>5</v>
      </c>
      <c r="H36" s="252">
        <v>5</v>
      </c>
      <c r="I36" s="252">
        <v>5</v>
      </c>
      <c r="J36" s="252">
        <v>5</v>
      </c>
      <c r="K36" s="252">
        <v>5</v>
      </c>
      <c r="L36" s="252">
        <v>5</v>
      </c>
      <c r="M36" s="252">
        <v>5</v>
      </c>
      <c r="N36" s="252">
        <v>5</v>
      </c>
      <c r="O36" s="252">
        <v>5</v>
      </c>
      <c r="P36" s="252">
        <v>5</v>
      </c>
      <c r="Q36" s="252">
        <v>5</v>
      </c>
      <c r="R36" s="252">
        <v>5</v>
      </c>
      <c r="U36" s="7"/>
      <c r="V36" s="7"/>
      <c r="W36" s="7"/>
      <c r="X36" s="7"/>
      <c r="Y36" s="7"/>
      <c r="Z36" s="7"/>
      <c r="AA36" s="8"/>
      <c r="AB36" s="5"/>
      <c r="AE36" s="18"/>
      <c r="AF36" s="18"/>
      <c r="AG36" s="18"/>
      <c r="AH36" s="18"/>
      <c r="AI36" s="18"/>
      <c r="AJ36" s="18"/>
      <c r="AK36" s="18"/>
      <c r="AL36" s="18"/>
    </row>
    <row r="37" spans="2:38" ht="3.75" customHeight="1" thickBot="1" x14ac:dyDescent="0.25">
      <c r="B37" s="4"/>
      <c r="C37" s="6"/>
      <c r="D37" s="7"/>
      <c r="S37" s="7"/>
      <c r="T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2"/>
      <c r="O38" s="934" t="s">
        <v>86</v>
      </c>
      <c r="P38" s="935"/>
      <c r="Q38" s="935"/>
      <c r="R38" s="935"/>
      <c r="S38" s="935"/>
      <c r="T38" s="935"/>
      <c r="U38" s="935"/>
      <c r="V38" s="935"/>
      <c r="W38" s="935"/>
      <c r="X38" s="935"/>
      <c r="Y38" s="935"/>
      <c r="Z38" s="935"/>
      <c r="AA38" s="936"/>
      <c r="AB38" s="5"/>
      <c r="AD38" s="18"/>
      <c r="AE38" s="18"/>
      <c r="AF38" s="18"/>
      <c r="AG38" s="18"/>
      <c r="AH38" s="18"/>
      <c r="AI38" s="18"/>
      <c r="AJ38" s="18"/>
      <c r="AK38" s="18"/>
    </row>
    <row r="39" spans="2:38" ht="39.75" customHeight="1" x14ac:dyDescent="0.2">
      <c r="B39" s="4"/>
      <c r="C39" s="817" t="s">
        <v>16</v>
      </c>
      <c r="D39" s="818"/>
      <c r="E39" s="818"/>
      <c r="F39" s="818"/>
      <c r="G39" s="861" t="s">
        <v>373</v>
      </c>
      <c r="H39" s="861"/>
      <c r="I39" s="861"/>
      <c r="J39" s="861"/>
      <c r="K39" s="861"/>
      <c r="L39" s="861"/>
      <c r="M39" s="861"/>
      <c r="N39" s="779"/>
      <c r="O39" s="822" t="s">
        <v>17</v>
      </c>
      <c r="P39" s="823"/>
      <c r="Q39" s="823"/>
      <c r="R39" s="823"/>
      <c r="S39" s="823"/>
      <c r="T39" s="1073"/>
      <c r="U39" s="1073"/>
      <c r="V39" s="1073"/>
      <c r="W39" s="1073"/>
      <c r="X39" s="1073"/>
      <c r="Y39" s="1073"/>
      <c r="Z39" s="1073"/>
      <c r="AA39" s="1074"/>
      <c r="AB39" s="29"/>
      <c r="AD39" s="9"/>
      <c r="AE39" s="877"/>
      <c r="AF39" s="877"/>
      <c r="AG39" s="877"/>
      <c r="AH39" s="877"/>
      <c r="AI39" s="877"/>
      <c r="AJ39" s="877"/>
      <c r="AK39" s="877"/>
    </row>
    <row r="40" spans="2:38" ht="18" customHeight="1" x14ac:dyDescent="0.2">
      <c r="B40" s="4"/>
      <c r="C40" s="827" t="s">
        <v>18</v>
      </c>
      <c r="D40" s="828"/>
      <c r="E40" s="828"/>
      <c r="F40" s="828"/>
      <c r="G40" s="861" t="s">
        <v>372</v>
      </c>
      <c r="H40" s="861"/>
      <c r="I40" s="861"/>
      <c r="J40" s="861"/>
      <c r="K40" s="861"/>
      <c r="L40" s="861"/>
      <c r="M40" s="861"/>
      <c r="N40" s="779"/>
      <c r="O40" s="827" t="s">
        <v>19</v>
      </c>
      <c r="P40" s="828"/>
      <c r="Q40" s="828"/>
      <c r="R40" s="828"/>
      <c r="S40" s="828"/>
      <c r="T40" s="948"/>
      <c r="U40" s="948"/>
      <c r="V40" s="948"/>
      <c r="W40" s="948"/>
      <c r="X40" s="948"/>
      <c r="Y40" s="948"/>
      <c r="Z40" s="948"/>
      <c r="AA40" s="949"/>
      <c r="AB40" s="29"/>
      <c r="AD40" s="9"/>
      <c r="AE40" s="877"/>
      <c r="AF40" s="877"/>
      <c r="AG40" s="877"/>
      <c r="AH40" s="877"/>
      <c r="AI40" s="877"/>
      <c r="AJ40" s="877"/>
      <c r="AK40" s="877"/>
    </row>
    <row r="41" spans="2:38" ht="24" customHeight="1" x14ac:dyDescent="0.2">
      <c r="B41" s="4"/>
      <c r="C41" s="827" t="s">
        <v>20</v>
      </c>
      <c r="D41" s="828"/>
      <c r="E41" s="828"/>
      <c r="F41" s="828"/>
      <c r="G41" s="861" t="s">
        <v>67</v>
      </c>
      <c r="H41" s="861"/>
      <c r="I41" s="861"/>
      <c r="J41" s="861"/>
      <c r="K41" s="861"/>
      <c r="L41" s="861"/>
      <c r="M41" s="861"/>
      <c r="N41" s="779"/>
      <c r="O41" s="829" t="s">
        <v>88</v>
      </c>
      <c r="P41" s="830"/>
      <c r="Q41" s="830"/>
      <c r="R41" s="830"/>
      <c r="S41" s="830"/>
      <c r="T41" s="948" t="s">
        <v>22</v>
      </c>
      <c r="U41" s="948"/>
      <c r="V41" s="948"/>
      <c r="W41" s="948"/>
      <c r="X41" s="948"/>
      <c r="Y41" s="948"/>
      <c r="Z41" s="948"/>
      <c r="AA41" s="949"/>
      <c r="AB41" s="29"/>
      <c r="AD41" s="9"/>
      <c r="AE41" s="19"/>
      <c r="AF41" s="19"/>
      <c r="AG41" s="19"/>
      <c r="AH41" s="19"/>
      <c r="AI41" s="19"/>
      <c r="AJ41" s="19"/>
      <c r="AK41" s="19"/>
    </row>
    <row r="42" spans="2:38" ht="18.75" customHeight="1" x14ac:dyDescent="0.2">
      <c r="B42" s="4"/>
      <c r="C42" s="827" t="s">
        <v>21</v>
      </c>
      <c r="D42" s="828"/>
      <c r="E42" s="828"/>
      <c r="F42" s="828"/>
      <c r="G42" s="861" t="s">
        <v>117</v>
      </c>
      <c r="H42" s="861"/>
      <c r="I42" s="861"/>
      <c r="J42" s="861"/>
      <c r="K42" s="861"/>
      <c r="L42" s="861"/>
      <c r="M42" s="861"/>
      <c r="N42" s="779"/>
      <c r="O42" s="829" t="s">
        <v>24</v>
      </c>
      <c r="P42" s="830"/>
      <c r="Q42" s="830"/>
      <c r="R42" s="830"/>
      <c r="S42" s="830"/>
      <c r="T42" s="948" t="s">
        <v>25</v>
      </c>
      <c r="U42" s="948"/>
      <c r="V42" s="948"/>
      <c r="W42" s="948"/>
      <c r="X42" s="948"/>
      <c r="Y42" s="948"/>
      <c r="Z42" s="948"/>
      <c r="AA42" s="949"/>
      <c r="AB42" s="29"/>
      <c r="AD42" s="9"/>
      <c r="AE42" s="792"/>
      <c r="AF42" s="792"/>
      <c r="AG42" s="792"/>
      <c r="AH42" s="792"/>
      <c r="AI42" s="792"/>
      <c r="AJ42" s="792"/>
      <c r="AK42" s="792"/>
    </row>
    <row r="43" spans="2:38" ht="15.75" customHeight="1" x14ac:dyDescent="0.2">
      <c r="B43" s="4"/>
      <c r="C43" s="827" t="s">
        <v>23</v>
      </c>
      <c r="D43" s="828"/>
      <c r="E43" s="828"/>
      <c r="F43" s="828"/>
      <c r="G43" s="942">
        <v>100</v>
      </c>
      <c r="H43" s="942"/>
      <c r="I43" s="942"/>
      <c r="J43" s="942"/>
      <c r="K43" s="942"/>
      <c r="L43" s="942"/>
      <c r="M43" s="942"/>
      <c r="N43" s="874"/>
      <c r="O43" s="827" t="s">
        <v>26</v>
      </c>
      <c r="P43" s="828"/>
      <c r="Q43" s="828"/>
      <c r="R43" s="828"/>
      <c r="S43" s="828"/>
      <c r="T43" s="948"/>
      <c r="U43" s="948"/>
      <c r="V43" s="948"/>
      <c r="W43" s="948"/>
      <c r="X43" s="948"/>
      <c r="Y43" s="948"/>
      <c r="Z43" s="948"/>
      <c r="AA43" s="949"/>
      <c r="AB43" s="29"/>
      <c r="AD43" s="9"/>
      <c r="AE43" s="792"/>
      <c r="AF43" s="792"/>
      <c r="AG43" s="792"/>
      <c r="AH43" s="792"/>
      <c r="AI43" s="792"/>
      <c r="AJ43" s="792"/>
      <c r="AK43" s="792"/>
    </row>
    <row r="44" spans="2:38" ht="29.25" customHeight="1" thickBot="1" x14ac:dyDescent="0.25">
      <c r="B44" s="4"/>
      <c r="C44" s="833"/>
      <c r="D44" s="834"/>
      <c r="E44" s="834"/>
      <c r="F44" s="834"/>
      <c r="G44" s="943"/>
      <c r="H44" s="943"/>
      <c r="I44" s="943"/>
      <c r="J44" s="943"/>
      <c r="K44" s="943"/>
      <c r="L44" s="943"/>
      <c r="M44" s="943"/>
      <c r="N44" s="944"/>
      <c r="O44" s="833" t="s">
        <v>89</v>
      </c>
      <c r="P44" s="834"/>
      <c r="Q44" s="834"/>
      <c r="R44" s="834"/>
      <c r="S44" s="834"/>
      <c r="T44" s="953" t="s">
        <v>90</v>
      </c>
      <c r="U44" s="953"/>
      <c r="V44" s="953"/>
      <c r="W44" s="953"/>
      <c r="X44" s="953"/>
      <c r="Y44" s="953"/>
      <c r="Z44" s="953"/>
      <c r="AA44" s="954"/>
      <c r="AB44" s="29"/>
      <c r="AD44" s="9"/>
      <c r="AE44" s="20"/>
      <c r="AF44" s="20"/>
      <c r="AG44" s="20"/>
      <c r="AH44" s="20"/>
      <c r="AI44" s="20"/>
      <c r="AJ44" s="20"/>
      <c r="AK44" s="20"/>
    </row>
    <row r="45" spans="2:38" ht="15" customHeight="1" thickBot="1" x14ac:dyDescent="0.25">
      <c r="B45" s="4"/>
      <c r="C45" s="931" t="s">
        <v>80</v>
      </c>
      <c r="D45" s="932"/>
      <c r="E45" s="932"/>
      <c r="F45" s="932"/>
      <c r="G45" s="932"/>
      <c r="H45" s="932"/>
      <c r="I45" s="932"/>
      <c r="J45" s="932"/>
      <c r="K45" s="932"/>
      <c r="L45" s="932"/>
      <c r="M45" s="932"/>
      <c r="N45" s="933"/>
      <c r="O45" s="928" t="s">
        <v>91</v>
      </c>
      <c r="P45" s="929"/>
      <c r="Q45" s="929"/>
      <c r="R45" s="929"/>
      <c r="S45" s="929"/>
      <c r="T45" s="929"/>
      <c r="U45" s="929"/>
      <c r="V45" s="929"/>
      <c r="W45" s="929"/>
      <c r="X45" s="929"/>
      <c r="Y45" s="929"/>
      <c r="Z45" s="929"/>
      <c r="AA45" s="930"/>
      <c r="AB45" s="29"/>
      <c r="AD45" s="9"/>
      <c r="AE45" s="792"/>
      <c r="AF45" s="792"/>
      <c r="AG45" s="792"/>
      <c r="AH45" s="792"/>
      <c r="AI45" s="792"/>
      <c r="AJ45" s="792"/>
      <c r="AK45" s="792"/>
    </row>
    <row r="46" spans="2:38" ht="27.75" customHeight="1" x14ac:dyDescent="0.2">
      <c r="B46" s="4"/>
      <c r="C46" s="785" t="s">
        <v>92</v>
      </c>
      <c r="D46" s="786"/>
      <c r="E46" s="786"/>
      <c r="F46" s="787"/>
      <c r="G46" s="940" t="s">
        <v>93</v>
      </c>
      <c r="H46" s="941"/>
      <c r="I46" s="31"/>
      <c r="J46" s="31" t="s">
        <v>95</v>
      </c>
      <c r="K46" s="30" t="s">
        <v>94</v>
      </c>
      <c r="L46" s="31" t="s">
        <v>96</v>
      </c>
      <c r="M46" s="32"/>
      <c r="N46" s="32"/>
      <c r="O46" s="851" t="s">
        <v>97</v>
      </c>
      <c r="P46" s="852"/>
      <c r="Q46" s="852"/>
      <c r="R46" s="852"/>
      <c r="S46" s="853" t="s">
        <v>98</v>
      </c>
      <c r="T46" s="854"/>
      <c r="U46" s="854"/>
      <c r="V46" s="854"/>
      <c r="W46" s="854"/>
      <c r="X46" s="854"/>
      <c r="Y46" s="854"/>
      <c r="Z46" s="854"/>
      <c r="AA46" s="855"/>
      <c r="AB46" s="29"/>
      <c r="AD46" s="9"/>
      <c r="AE46" s="20"/>
      <c r="AF46" s="20"/>
      <c r="AG46" s="20"/>
      <c r="AH46" s="20"/>
      <c r="AI46" s="20"/>
      <c r="AJ46" s="20"/>
      <c r="AK46" s="20"/>
    </row>
    <row r="47" spans="2:38" ht="36" customHeight="1" x14ac:dyDescent="0.2">
      <c r="B47" s="4"/>
      <c r="C47" s="846"/>
      <c r="D47" s="847"/>
      <c r="E47" s="847"/>
      <c r="F47" s="848"/>
      <c r="G47" s="938" t="s">
        <v>374</v>
      </c>
      <c r="H47" s="938"/>
      <c r="I47" s="938"/>
      <c r="J47" s="938"/>
      <c r="K47" s="938"/>
      <c r="L47" s="938"/>
      <c r="M47" s="938"/>
      <c r="N47" s="156" t="s">
        <v>94</v>
      </c>
      <c r="O47" s="829" t="s">
        <v>99</v>
      </c>
      <c r="P47" s="830"/>
      <c r="Q47" s="830"/>
      <c r="R47" s="830"/>
      <c r="S47" s="861" t="s">
        <v>100</v>
      </c>
      <c r="T47" s="861"/>
      <c r="U47" s="861"/>
      <c r="V47" s="34" t="s">
        <v>94</v>
      </c>
      <c r="W47" s="862" t="s">
        <v>101</v>
      </c>
      <c r="X47" s="862"/>
      <c r="Y47" s="862"/>
      <c r="Z47" s="863" t="s">
        <v>94</v>
      </c>
      <c r="AA47" s="864"/>
      <c r="AB47" s="29"/>
      <c r="AD47" s="9"/>
      <c r="AE47" s="792"/>
      <c r="AF47" s="792"/>
      <c r="AG47" s="792"/>
      <c r="AH47" s="792"/>
      <c r="AI47" s="792"/>
      <c r="AJ47" s="792"/>
      <c r="AK47" s="792"/>
    </row>
    <row r="48" spans="2:38" ht="29.25" customHeight="1" x14ac:dyDescent="0.2">
      <c r="B48" s="4"/>
      <c r="C48" s="865" t="s">
        <v>102</v>
      </c>
      <c r="D48" s="866"/>
      <c r="E48" s="866"/>
      <c r="F48" s="867"/>
      <c r="G48" s="938"/>
      <c r="H48" s="938"/>
      <c r="I48" s="938"/>
      <c r="J48" s="938"/>
      <c r="K48" s="938"/>
      <c r="L48" s="938"/>
      <c r="M48" s="938"/>
      <c r="N48" s="856"/>
      <c r="O48" s="829"/>
      <c r="P48" s="830"/>
      <c r="Q48" s="830"/>
      <c r="R48" s="830"/>
      <c r="S48" s="862" t="s">
        <v>89</v>
      </c>
      <c r="T48" s="862"/>
      <c r="U48" s="862"/>
      <c r="V48" s="869" t="s">
        <v>94</v>
      </c>
      <c r="W48" s="862" t="s">
        <v>103</v>
      </c>
      <c r="X48" s="862"/>
      <c r="Y48" s="862"/>
      <c r="Z48" s="870"/>
      <c r="AA48" s="871"/>
      <c r="AB48" s="29"/>
      <c r="AD48" s="9"/>
      <c r="AE48" s="792"/>
      <c r="AF48" s="792"/>
      <c r="AG48" s="792"/>
      <c r="AH48" s="792"/>
      <c r="AI48" s="792"/>
      <c r="AJ48" s="792"/>
      <c r="AK48" s="792"/>
    </row>
    <row r="49" spans="1:38" ht="23.25" customHeight="1" x14ac:dyDescent="0.2">
      <c r="B49" s="4"/>
      <c r="C49" s="829" t="s">
        <v>28</v>
      </c>
      <c r="D49" s="830"/>
      <c r="E49" s="830"/>
      <c r="F49" s="830"/>
      <c r="G49" s="939" t="s">
        <v>109</v>
      </c>
      <c r="H49" s="939"/>
      <c r="I49" s="939"/>
      <c r="J49" s="939"/>
      <c r="K49" s="939"/>
      <c r="L49" s="939"/>
      <c r="M49" s="939"/>
      <c r="N49" s="835"/>
      <c r="O49" s="829"/>
      <c r="P49" s="830"/>
      <c r="Q49" s="830"/>
      <c r="R49" s="830"/>
      <c r="S49" s="862"/>
      <c r="T49" s="862"/>
      <c r="U49" s="862"/>
      <c r="V49" s="869"/>
      <c r="W49" s="862"/>
      <c r="X49" s="862"/>
      <c r="Y49" s="862"/>
      <c r="Z49" s="872"/>
      <c r="AA49" s="873"/>
      <c r="AB49" s="29"/>
      <c r="AD49" s="9"/>
      <c r="AE49" s="792"/>
      <c r="AF49" s="792"/>
      <c r="AG49" s="792"/>
      <c r="AH49" s="792"/>
      <c r="AI49" s="792"/>
      <c r="AJ49" s="792"/>
      <c r="AK49" s="792"/>
    </row>
    <row r="50" spans="1:38" ht="14.25" customHeight="1" x14ac:dyDescent="0.2">
      <c r="B50" s="4"/>
      <c r="C50" s="829" t="s">
        <v>27</v>
      </c>
      <c r="D50" s="830"/>
      <c r="E50" s="830"/>
      <c r="F50" s="830"/>
      <c r="G50" s="937" t="s">
        <v>1115</v>
      </c>
      <c r="H50" s="938"/>
      <c r="I50" s="938"/>
      <c r="J50" s="938"/>
      <c r="K50" s="938"/>
      <c r="L50" s="938"/>
      <c r="M50" s="938"/>
      <c r="N50" s="856"/>
      <c r="O50" s="829"/>
      <c r="P50" s="830"/>
      <c r="Q50" s="830"/>
      <c r="R50" s="830"/>
      <c r="S50" s="862" t="s">
        <v>105</v>
      </c>
      <c r="T50" s="862"/>
      <c r="U50" s="862"/>
      <c r="V50" s="869" t="s">
        <v>94</v>
      </c>
      <c r="W50" s="697" t="s">
        <v>553</v>
      </c>
      <c r="X50" s="697"/>
      <c r="Y50" s="697"/>
      <c r="Z50" s="685" t="s">
        <v>94</v>
      </c>
      <c r="AA50" s="686"/>
      <c r="AB50" s="29"/>
      <c r="AD50" s="9"/>
      <c r="AE50" s="792"/>
      <c r="AF50" s="792"/>
      <c r="AG50" s="792"/>
      <c r="AH50" s="792"/>
      <c r="AI50" s="792"/>
      <c r="AJ50" s="792"/>
      <c r="AK50" s="792"/>
    </row>
    <row r="51" spans="1:38" ht="14.25" customHeight="1" x14ac:dyDescent="0.2">
      <c r="B51" s="4"/>
      <c r="C51" s="829" t="s">
        <v>106</v>
      </c>
      <c r="D51" s="830"/>
      <c r="E51" s="830"/>
      <c r="F51" s="830"/>
      <c r="G51" s="937"/>
      <c r="H51" s="938"/>
      <c r="I51" s="938"/>
      <c r="J51" s="938"/>
      <c r="K51" s="938"/>
      <c r="L51" s="938"/>
      <c r="M51" s="938"/>
      <c r="N51" s="856"/>
      <c r="O51" s="829"/>
      <c r="P51" s="830"/>
      <c r="Q51" s="830"/>
      <c r="R51" s="830"/>
      <c r="S51" s="862"/>
      <c r="T51" s="862"/>
      <c r="U51" s="862"/>
      <c r="V51" s="869"/>
      <c r="W51" s="697"/>
      <c r="X51" s="697"/>
      <c r="Y51" s="697"/>
      <c r="Z51" s="685"/>
      <c r="AA51" s="686"/>
      <c r="AB51" s="29"/>
      <c r="AD51" s="9"/>
      <c r="AE51" s="792"/>
      <c r="AF51" s="792"/>
      <c r="AG51" s="792"/>
      <c r="AH51" s="792"/>
      <c r="AI51" s="792"/>
      <c r="AJ51" s="792"/>
      <c r="AK51" s="792"/>
    </row>
    <row r="52" spans="1:38" ht="21.75" customHeight="1" thickBot="1" x14ac:dyDescent="0.25">
      <c r="B52" s="4"/>
      <c r="C52" s="859" t="s">
        <v>107</v>
      </c>
      <c r="D52" s="860"/>
      <c r="E52" s="860"/>
      <c r="F52" s="860"/>
      <c r="G52" s="1108"/>
      <c r="H52" s="1109"/>
      <c r="I52" s="1109"/>
      <c r="J52" s="1109"/>
      <c r="K52" s="1109"/>
      <c r="L52" s="1109"/>
      <c r="M52" s="1109"/>
      <c r="N52" s="1110"/>
      <c r="O52" s="859"/>
      <c r="P52" s="860"/>
      <c r="Q52" s="860"/>
      <c r="R52" s="860"/>
      <c r="S52" s="881"/>
      <c r="T52" s="881"/>
      <c r="U52" s="881"/>
      <c r="V52" s="882"/>
      <c r="W52" s="707"/>
      <c r="X52" s="707"/>
      <c r="Y52" s="707"/>
      <c r="Z52" s="703"/>
      <c r="AA52" s="704"/>
      <c r="AB52" s="29"/>
      <c r="AD52" s="9"/>
      <c r="AE52" s="792"/>
      <c r="AF52" s="792"/>
      <c r="AG52" s="792"/>
      <c r="AH52" s="792"/>
      <c r="AI52" s="792"/>
      <c r="AJ52" s="792"/>
      <c r="AK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35"/>
      <c r="AB53" s="36"/>
      <c r="AD53" s="9"/>
      <c r="AE53" s="877"/>
      <c r="AF53" s="877"/>
      <c r="AG53" s="877"/>
      <c r="AH53" s="877"/>
      <c r="AI53" s="877"/>
      <c r="AJ53" s="877"/>
      <c r="AK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P56" s="15"/>
      <c r="Q56" s="16"/>
      <c r="R56" s="16"/>
      <c r="S56" s="16"/>
      <c r="T56" s="16"/>
      <c r="U56" s="16"/>
      <c r="V56" s="16"/>
      <c r="W56" s="16"/>
      <c r="X56" s="16"/>
      <c r="Y56" s="16"/>
      <c r="Z56" s="16"/>
      <c r="AA56" s="16"/>
    </row>
    <row r="57" spans="1:38" ht="22.5" customHeight="1" x14ac:dyDescent="0.2">
      <c r="C57" s="15"/>
      <c r="D57" s="20"/>
      <c r="E57" s="20"/>
      <c r="F57" s="20"/>
      <c r="G57" s="20"/>
      <c r="H57" s="20"/>
      <c r="I57" s="20"/>
      <c r="J57" s="20"/>
      <c r="K57" s="20"/>
      <c r="L57" s="20"/>
      <c r="M57" s="20"/>
      <c r="N57" s="20"/>
      <c r="P57" s="15"/>
      <c r="Q57" s="16"/>
      <c r="R57" s="16"/>
      <c r="S57" s="16"/>
      <c r="T57" s="16"/>
      <c r="U57" s="16"/>
      <c r="V57" s="16"/>
      <c r="W57" s="16"/>
      <c r="X57" s="16"/>
      <c r="Y57" s="16"/>
      <c r="Z57" s="16"/>
      <c r="AA57" s="16"/>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O76" s="17"/>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O81" s="17"/>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sheetData>
  <sheetProtection algorithmName="SHA-512" hashValue="YfN9UFbltbj34bGD0v9pY727ONM2Qx6BLFkNKnyk6EUq6Ek6yS4b81t7jZ14i6y3CnBhJLiXlhKGFuLzkXgVXA==" saltValue="zRaeILzxuY23b2KZlzaidg==" spinCount="100000" sheet="1" objects="1" scenarios="1"/>
  <customSheetViews>
    <customSheetView guid="{9C949C4D-EB11-4549-99F8-6A6E19FEDD35}" showGridLines="0" topLeftCell="A20">
      <selection activeCell="R21" sqref="R21:AA28"/>
      <pageMargins left="0.46" right="0.43" top="1.08" bottom="0.35" header="0.31496062992125984" footer="0.31496062992125984"/>
      <pageSetup paperSize="9" scale="80" orientation="portrait" r:id="rId1"/>
      <headerFooter alignWithMargins="0"/>
    </customSheetView>
    <customSheetView guid="{B4BD0B13-0F90-4B98-B77F-542E51A48189}" showGridLines="0" topLeftCell="A20">
      <selection activeCell="R21" sqref="R21:AA28"/>
      <pageMargins left="0.46" right="0.43" top="1.08" bottom="0.35" header="0.31496062992125984" footer="0.31496062992125984"/>
      <pageSetup paperSize="9" scale="80" orientation="portrait" r:id="rId2"/>
      <headerFooter alignWithMargins="0"/>
    </customSheetView>
    <customSheetView guid="{1132D6BB-BD35-469F-BF41-A86B335BD97B}" showGridLines="0" topLeftCell="A20">
      <selection activeCell="R21" sqref="R21:AA28"/>
      <pageMargins left="0.46" right="0.43" top="1.08" bottom="0.35" header="0.31496062992125984" footer="0.31496062992125984"/>
      <pageSetup paperSize="9" scale="80" orientation="portrait" r:id="rId3"/>
      <headerFooter alignWithMargins="0"/>
    </customSheetView>
    <customSheetView guid="{A5C6589E-C55F-4BEC-9ECE-919FCABF52F8}" showGridLines="0" topLeftCell="A20">
      <selection activeCell="R21" sqref="R21:AA28"/>
      <pageMargins left="0.46" right="0.43" top="1.08" bottom="0.35" header="0.31496062992125984" footer="0.31496062992125984"/>
      <pageSetup paperSize="9" scale="80" orientation="portrait" r:id="rId4"/>
      <headerFooter alignWithMargins="0"/>
    </customSheetView>
    <customSheetView guid="{01A85145-F11B-4D07-813B-8A8758CDD710}" showGridLines="0" topLeftCell="A20">
      <selection activeCell="R21" sqref="R21:AA28"/>
      <pageMargins left="0.46" right="0.43" top="1.08" bottom="0.35" header="0.31496062992125984" footer="0.31496062992125984"/>
      <pageSetup paperSize="9" scale="80" orientation="portrait" r:id="rId5"/>
      <headerFooter alignWithMargins="0"/>
    </customSheetView>
    <customSheetView guid="{4F27A6F2-707D-47B2-BF4A-F027B75A33FC}" showGridLines="0" topLeftCell="A20">
      <selection activeCell="R21" sqref="R21:AA28"/>
      <pageMargins left="0.46" right="0.43" top="1.08" bottom="0.35" header="0.31496062992125984" footer="0.31496062992125984"/>
      <pageSetup paperSize="9" scale="80" orientation="portrait" r:id="rId6"/>
      <headerFooter alignWithMargins="0"/>
    </customSheetView>
    <customSheetView guid="{F4F98609-4C61-4A0E-851B-59BEC64AAB9F}" showGridLines="0" topLeftCell="A20">
      <selection activeCell="R21" sqref="R21:AA28"/>
      <pageMargins left="0.46" right="0.43" top="1.08" bottom="0.35" header="0.31496062992125984" footer="0.31496062992125984"/>
      <pageSetup paperSize="9" scale="80" orientation="portrait" r:id="rId7"/>
      <headerFooter alignWithMargins="0"/>
    </customSheetView>
    <customSheetView guid="{8381FC96-6810-4EAA-ACD8-B607E0FD2281}" showGridLines="0" topLeftCell="A17">
      <selection activeCell="R21" sqref="R21:AA28"/>
      <pageMargins left="0.46" right="0.43" top="1.08" bottom="0.35" header="0.31496062992125984" footer="0.31496062992125984"/>
      <pageSetup paperSize="9" scale="80" orientation="portrait" r:id="rId8"/>
      <headerFooter alignWithMargins="0"/>
    </customSheetView>
    <customSheetView guid="{7315456F-420E-439E-9602-F32EDF9D3E94}" showGridLines="0" topLeftCell="A17">
      <selection activeCell="R21" sqref="R21:AA28"/>
      <pageMargins left="0.46" right="0.43" top="1.08" bottom="0.35" header="0.31496062992125984" footer="0.31496062992125984"/>
      <pageSetup paperSize="9" scale="80" orientation="portrait" r:id="rId9"/>
      <headerFooter alignWithMargins="0"/>
    </customSheetView>
    <customSheetView guid="{216CB5F9-6788-4A70-880A-08553118F167}" showGridLines="0" topLeftCell="A25">
      <selection activeCell="R21" sqref="R21:AA28"/>
      <pageMargins left="0.46" right="0.43" top="1.08" bottom="0.35" header="0.31496062992125984" footer="0.31496062992125984"/>
      <pageSetup paperSize="9" scale="80" orientation="portrait" r:id="rId10"/>
      <headerFooter alignWithMargins="0"/>
    </customSheetView>
    <customSheetView guid="{B0451CD7-59C4-4E11-B7C2-BC13CF4127A6}" showGridLines="0" topLeftCell="A25">
      <selection activeCell="R21" sqref="R21:AA28"/>
      <pageMargins left="0.46" right="0.43" top="1.08" bottom="0.35" header="0.31496062992125984" footer="0.31496062992125984"/>
      <pageSetup paperSize="9" scale="80" orientation="portrait" r:id="rId11"/>
      <headerFooter alignWithMargins="0"/>
    </customSheetView>
    <customSheetView guid="{7A5BCE0F-1F1B-4E52-9652-01329CBCC77F}" showGridLines="0" topLeftCell="A25">
      <selection activeCell="R21" sqref="R21:AA28"/>
      <pageMargins left="0.46" right="0.43" top="1.08" bottom="0.35" header="0.31496062992125984" footer="0.31496062992125984"/>
      <pageSetup paperSize="9" scale="80" orientation="portrait" r:id="rId12"/>
      <headerFooter alignWithMargins="0"/>
    </customSheetView>
    <customSheetView guid="{62DF5315-3D99-4C8E-BAEC-100B3280B10D}" showGridLines="0" topLeftCell="A25">
      <selection activeCell="R21" sqref="R21:AA28"/>
      <pageMargins left="0.46" right="0.43" top="1.08" bottom="0.35" header="0.31496062992125984" footer="0.31496062992125984"/>
      <pageSetup paperSize="9" scale="80" orientation="portrait" r:id="rId13"/>
      <headerFooter alignWithMargins="0"/>
    </customSheetView>
    <customSheetView guid="{CAC1BF5B-64DA-4E65-B9F3-F58AF1593EA5}" showGridLines="0" topLeftCell="A25">
      <selection activeCell="R21" sqref="R21:AA28"/>
      <pageMargins left="0.46" right="0.43" top="1.08" bottom="0.35" header="0.31496062992125984" footer="0.31496062992125984"/>
      <pageSetup paperSize="9" scale="80" orientation="portrait" r:id="rId14"/>
      <headerFooter alignWithMargins="0"/>
    </customSheetView>
    <customSheetView guid="{E4188361-4B87-4969-89CB-DD6AB944FA81}" showGridLines="0" topLeftCell="A25">
      <selection activeCell="R21" sqref="R21:AA28"/>
      <pageMargins left="0.46" right="0.43" top="1.08" bottom="0.35" header="0.31496062992125984" footer="0.31496062992125984"/>
      <pageSetup paperSize="9" scale="80" orientation="portrait" r:id="rId15"/>
      <headerFooter alignWithMargins="0"/>
    </customSheetView>
    <customSheetView guid="{0001DF65-3B0F-497C-ACF5-D49EC607FD88}" showGridLines="0" topLeftCell="A25">
      <selection activeCell="R21" sqref="R21:AA28"/>
      <pageMargins left="0.46" right="0.43" top="1.08" bottom="0.35" header="0.31496062992125984" footer="0.31496062992125984"/>
      <pageSetup paperSize="9" scale="80" orientation="portrait" r:id="rId16"/>
      <headerFooter alignWithMargins="0"/>
    </customSheetView>
    <customSheetView guid="{39DA2FDD-4E3D-481D-A336-9D29DBC11B08}" showGridLines="0" topLeftCell="A17">
      <selection activeCell="R21" sqref="R21:AA28"/>
      <pageMargins left="0.46" right="0.43" top="1.08" bottom="0.35" header="0.31496062992125984" footer="0.31496062992125984"/>
      <pageSetup paperSize="9" scale="80" orientation="portrait" r:id="rId17"/>
      <headerFooter alignWithMargins="0"/>
    </customSheetView>
    <customSheetView guid="{95329FFD-9B66-4A76-A861-4EF913CB9438}" showGridLines="0" topLeftCell="A17">
      <selection activeCell="R21" sqref="R21:AA28"/>
      <pageMargins left="0.46" right="0.43" top="1.08" bottom="0.35" header="0.31496062992125984" footer="0.31496062992125984"/>
      <pageSetup paperSize="9" scale="80" orientation="portrait" r:id="rId18"/>
      <headerFooter alignWithMargins="0"/>
    </customSheetView>
    <customSheetView guid="{F7DB7EE5-42A9-41B9-A823-ADC3C22C28DE}" showGridLines="0" topLeftCell="A17">
      <selection activeCell="R21" sqref="R21:AA28"/>
      <pageMargins left="0.46" right="0.43" top="1.08" bottom="0.35" header="0.31496062992125984" footer="0.31496062992125984"/>
      <pageSetup paperSize="9" scale="80" orientation="portrait" r:id="rId19"/>
      <headerFooter alignWithMargins="0"/>
    </customSheetView>
    <customSheetView guid="{187695E8-F439-4E8B-9390-62D53A41785B}" showGridLines="0" topLeftCell="A17">
      <selection activeCell="R21" sqref="R21:AA28"/>
      <pageMargins left="0.46" right="0.43" top="1.08" bottom="0.35" header="0.31496062992125984" footer="0.31496062992125984"/>
      <pageSetup paperSize="9" scale="80" orientation="portrait" r:id="rId20"/>
      <headerFooter alignWithMargins="0"/>
    </customSheetView>
    <customSheetView guid="{C3D58349-1F04-4F6C-B93C-BB0D41DB41D6}" showGridLines="0" topLeftCell="A17">
      <selection activeCell="R21" sqref="R21:AA28"/>
      <pageMargins left="0.46" right="0.43" top="1.08" bottom="0.35" header="0.31496062992125984" footer="0.31496062992125984"/>
      <pageSetup paperSize="9" scale="80" orientation="portrait" r:id="rId21"/>
      <headerFooter alignWithMargins="0"/>
    </customSheetView>
    <customSheetView guid="{71206789-1A95-4243-B1E4-204F0D4BB0C1}" showGridLines="0" topLeftCell="A17">
      <selection activeCell="R21" sqref="R21:AA28"/>
      <pageMargins left="0.46" right="0.43" top="1.08" bottom="0.35" header="0.31496062992125984" footer="0.31496062992125984"/>
      <pageSetup paperSize="9" scale="80" orientation="portrait" r:id="rId22"/>
      <headerFooter alignWithMargins="0"/>
    </customSheetView>
    <customSheetView guid="{DAB8803B-91D8-4FA1-8E83-BA8E4F51ECEF}" showGridLines="0" topLeftCell="A20">
      <selection activeCell="R21" sqref="R21:AA28"/>
      <pageMargins left="0.46" right="0.43" top="1.08" bottom="0.35" header="0.31496062992125984" footer="0.31496062992125984"/>
      <pageSetup paperSize="9" scale="80" orientation="portrait" r:id="rId23"/>
      <headerFooter alignWithMargins="0"/>
    </customSheetView>
    <customSheetView guid="{4B06A440-0745-43CE-8047-97DB98249CF6}" showGridLines="0" topLeftCell="A20">
      <selection activeCell="R21" sqref="R21:AA28"/>
      <pageMargins left="0.46" right="0.43" top="1.08" bottom="0.35" header="0.31496062992125984" footer="0.31496062992125984"/>
      <pageSetup paperSize="9" scale="80" orientation="portrait" r:id="rId24"/>
      <headerFooter alignWithMargins="0"/>
    </customSheetView>
    <customSheetView guid="{201C1097-0C3C-4AFA-814C-99E885BB3BA9}" showGridLines="0" topLeftCell="A20">
      <selection activeCell="R21" sqref="R21:AA28"/>
      <pageMargins left="0.46" right="0.43" top="1.08" bottom="0.35" header="0.31496062992125984" footer="0.31496062992125984"/>
      <pageSetup paperSize="9" scale="80" orientation="portrait" r:id="rId25"/>
      <headerFooter alignWithMargins="0"/>
    </customSheetView>
    <customSheetView guid="{44F0F931-FF8F-4146-9628-099A7B02EE59}" showGridLines="0" topLeftCell="A20">
      <selection activeCell="R21" sqref="R21:AA28"/>
      <pageMargins left="0.46" right="0.43" top="1.08" bottom="0.35" header="0.31496062992125984" footer="0.31496062992125984"/>
      <pageSetup paperSize="9" scale="80" orientation="portrait" r:id="rId26"/>
      <headerFooter alignWithMargins="0"/>
    </customSheetView>
    <customSheetView guid="{DE4F901A-4159-44A8-9F61-37E29931259E}" showGridLines="0" topLeftCell="A20">
      <selection activeCell="R21" sqref="R21:AA28"/>
      <pageMargins left="0.46" right="0.43" top="1.08" bottom="0.35" header="0.31496062992125984" footer="0.31496062992125984"/>
      <pageSetup paperSize="9" scale="80" orientation="portrait" r:id="rId27"/>
      <headerFooter alignWithMargins="0"/>
    </customSheetView>
    <customSheetView guid="{11E60353-53A2-40FD-8DD1-6654D3943E00}" showGridLines="0" topLeftCell="A20">
      <selection activeCell="R21" sqref="R21:AA28"/>
      <pageMargins left="0.46" right="0.43" top="1.08" bottom="0.35" header="0.31496062992125984" footer="0.31496062992125984"/>
      <pageSetup paperSize="9" scale="80" orientation="portrait" r:id="rId28"/>
      <headerFooter alignWithMargins="0"/>
    </customSheetView>
    <customSheetView guid="{D405E5B0-829D-4CFF-BABC-C1974EED185D}" showGridLines="0" topLeftCell="A20">
      <selection activeCell="R21" sqref="R21:AA28"/>
      <pageMargins left="0.46" right="0.43" top="1.08" bottom="0.35" header="0.31496062992125984" footer="0.31496062992125984"/>
      <pageSetup paperSize="9" scale="80" orientation="portrait" r:id="rId29"/>
      <headerFooter alignWithMargins="0"/>
    </customSheetView>
  </customSheetViews>
  <mergeCells count="87">
    <mergeCell ref="Z50:AA52"/>
    <mergeCell ref="AE50:AK50"/>
    <mergeCell ref="AE53:AK53"/>
    <mergeCell ref="AF54:AL54"/>
    <mergeCell ref="C51:F51"/>
    <mergeCell ref="G51:N51"/>
    <mergeCell ref="AE51:AK51"/>
    <mergeCell ref="C52:F52"/>
    <mergeCell ref="G52:N52"/>
    <mergeCell ref="AE52:AK52"/>
    <mergeCell ref="C50:F50"/>
    <mergeCell ref="G50:N50"/>
    <mergeCell ref="S50:U52"/>
    <mergeCell ref="V50:V52"/>
    <mergeCell ref="W50:Y52"/>
    <mergeCell ref="V48:V49"/>
    <mergeCell ref="W48:Y49"/>
    <mergeCell ref="Z48:AA49"/>
    <mergeCell ref="AE48:AK48"/>
    <mergeCell ref="C49:F49"/>
    <mergeCell ref="G49:N49"/>
    <mergeCell ref="AE49:AK49"/>
    <mergeCell ref="C45:N45"/>
    <mergeCell ref="O45:AA45"/>
    <mergeCell ref="AE45:AK45"/>
    <mergeCell ref="C46:F47"/>
    <mergeCell ref="G46:H46"/>
    <mergeCell ref="O46:R46"/>
    <mergeCell ref="S46:AA46"/>
    <mergeCell ref="G47:M47"/>
    <mergeCell ref="O47:R52"/>
    <mergeCell ref="S47:U47"/>
    <mergeCell ref="W47:Y47"/>
    <mergeCell ref="Z47:AA47"/>
    <mergeCell ref="AE47:AK47"/>
    <mergeCell ref="C48:F48"/>
    <mergeCell ref="G48:N48"/>
    <mergeCell ref="S48:U49"/>
    <mergeCell ref="AE42:AK42"/>
    <mergeCell ref="C43:F44"/>
    <mergeCell ref="G43:N44"/>
    <mergeCell ref="O43:S43"/>
    <mergeCell ref="T43:AA43"/>
    <mergeCell ref="AE43:AK43"/>
    <mergeCell ref="O44:S44"/>
    <mergeCell ref="T44:AA44"/>
    <mergeCell ref="C41:F41"/>
    <mergeCell ref="G41:N41"/>
    <mergeCell ref="O41:S41"/>
    <mergeCell ref="T41:AA41"/>
    <mergeCell ref="C42:F42"/>
    <mergeCell ref="G42:N42"/>
    <mergeCell ref="O42:S42"/>
    <mergeCell ref="T42:AA42"/>
    <mergeCell ref="AE39:AK39"/>
    <mergeCell ref="C40:F40"/>
    <mergeCell ref="G40:N40"/>
    <mergeCell ref="O40:S40"/>
    <mergeCell ref="T40:AA40"/>
    <mergeCell ref="AE40:AK40"/>
    <mergeCell ref="C39:F39"/>
    <mergeCell ref="G39:N39"/>
    <mergeCell ref="O39:S39"/>
    <mergeCell ref="T39:AA39"/>
    <mergeCell ref="D32:E32"/>
    <mergeCell ref="D33:E33"/>
    <mergeCell ref="D36:E36"/>
    <mergeCell ref="C38:N38"/>
    <mergeCell ref="O38:AA38"/>
    <mergeCell ref="R21:AA28"/>
    <mergeCell ref="AF8:AL8"/>
    <mergeCell ref="C9:E10"/>
    <mergeCell ref="F9:AA10"/>
    <mergeCell ref="AF9:AL9"/>
    <mergeCell ref="R12:AA12"/>
    <mergeCell ref="R20:AA20"/>
    <mergeCell ref="R13:AA19"/>
    <mergeCell ref="G3:P3"/>
    <mergeCell ref="G4:P4"/>
    <mergeCell ref="G5:P5"/>
    <mergeCell ref="C7:AA7"/>
    <mergeCell ref="C8:E8"/>
    <mergeCell ref="F8:P8"/>
    <mergeCell ref="Q8:R8"/>
    <mergeCell ref="S8:T8"/>
    <mergeCell ref="U8:V8"/>
    <mergeCell ref="W8:AA8"/>
  </mergeCells>
  <pageMargins left="0.46" right="0.43" top="1.08" bottom="0.35" header="0.31496062992125984" footer="0.31496062992125984"/>
  <pageSetup paperSize="9" scale="80" orientation="portrait" r:id="rId30"/>
  <headerFooter alignWithMargins="0"/>
  <drawing r:id="rId3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4"/>
  <dimension ref="A1:AN84"/>
  <sheetViews>
    <sheetView showGridLines="0" topLeftCell="A16" zoomScaleNormal="100" zoomScalePageLayoutView="120" workbookViewId="0"/>
  </sheetViews>
  <sheetFormatPr baseColWidth="10" defaultColWidth="11.42578125" defaultRowHeight="12.75" x14ac:dyDescent="0.2"/>
  <cols>
    <col min="1" max="2" width="1.140625" customWidth="1"/>
    <col min="3" max="3" width="4.28515625" customWidth="1"/>
    <col min="4" max="4" width="5" customWidth="1"/>
    <col min="5" max="5" width="5.140625" customWidth="1"/>
    <col min="6"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3"/>
      <c r="AD7" s="5"/>
    </row>
    <row r="8" spans="2:40" ht="17.25" customHeight="1" x14ac:dyDescent="0.2">
      <c r="B8" s="4"/>
      <c r="C8" s="822" t="s">
        <v>1</v>
      </c>
      <c r="D8" s="823"/>
      <c r="E8" s="823"/>
      <c r="F8" s="1124" t="s">
        <v>56</v>
      </c>
      <c r="G8" s="1124"/>
      <c r="H8" s="1124"/>
      <c r="I8" s="1124"/>
      <c r="J8" s="1124"/>
      <c r="K8" s="1124"/>
      <c r="L8" s="1124"/>
      <c r="M8" s="1124"/>
      <c r="N8" s="1124"/>
      <c r="O8" s="1124"/>
      <c r="P8" s="1124"/>
      <c r="Q8" s="823" t="s">
        <v>82</v>
      </c>
      <c r="R8" s="823"/>
      <c r="S8" s="1125"/>
      <c r="T8" s="1125"/>
      <c r="U8" s="562"/>
      <c r="V8" s="562"/>
      <c r="W8" s="823" t="s">
        <v>83</v>
      </c>
      <c r="X8" s="823"/>
      <c r="Y8" s="819" t="s">
        <v>118</v>
      </c>
      <c r="Z8" s="820"/>
      <c r="AA8" s="820"/>
      <c r="AB8" s="820"/>
      <c r="AC8" s="821"/>
      <c r="AD8" s="5"/>
      <c r="AG8" s="18"/>
      <c r="AH8" s="966"/>
      <c r="AI8" s="966"/>
      <c r="AJ8" s="966"/>
      <c r="AK8" s="966"/>
      <c r="AL8" s="966"/>
      <c r="AM8" s="966"/>
      <c r="AN8" s="966"/>
    </row>
    <row r="9" spans="2:40" ht="17.25" customHeight="1" x14ac:dyDescent="0.2">
      <c r="B9" s="4"/>
      <c r="C9" s="827" t="s">
        <v>2</v>
      </c>
      <c r="D9" s="828"/>
      <c r="E9" s="828"/>
      <c r="F9" s="1117" t="s">
        <v>76</v>
      </c>
      <c r="G9" s="1117"/>
      <c r="H9" s="1117"/>
      <c r="I9" s="1117"/>
      <c r="J9" s="1117"/>
      <c r="K9" s="1117"/>
      <c r="L9" s="1117"/>
      <c r="M9" s="1117"/>
      <c r="N9" s="1117"/>
      <c r="O9" s="1117"/>
      <c r="P9" s="1117"/>
      <c r="Q9" s="1117"/>
      <c r="R9" s="1117"/>
      <c r="S9" s="1117"/>
      <c r="T9" s="1117"/>
      <c r="U9" s="1117"/>
      <c r="V9" s="1117"/>
      <c r="W9" s="1117"/>
      <c r="X9" s="1117"/>
      <c r="Y9" s="1117"/>
      <c r="Z9" s="1117"/>
      <c r="AA9" s="1117"/>
      <c r="AB9" s="1117"/>
      <c r="AC9" s="1118"/>
      <c r="AD9" s="5"/>
      <c r="AG9" s="18"/>
      <c r="AH9" s="966"/>
      <c r="AI9" s="966"/>
      <c r="AJ9" s="966"/>
      <c r="AK9" s="966"/>
      <c r="AL9" s="966"/>
      <c r="AM9" s="966"/>
      <c r="AN9" s="966"/>
    </row>
    <row r="10" spans="2:40"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20"/>
      <c r="AD10" s="5"/>
      <c r="AG10" s="18"/>
      <c r="AH10" s="18"/>
      <c r="AI10" s="18"/>
      <c r="AJ10" s="18"/>
    </row>
    <row r="11" spans="2:40"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7"/>
      <c r="AB11" s="7"/>
      <c r="AC11" s="8"/>
      <c r="AD11" s="5"/>
      <c r="AG11" s="18"/>
      <c r="AH11" s="18"/>
      <c r="AI11" s="18"/>
      <c r="AJ11" s="18"/>
      <c r="AK11" s="18"/>
      <c r="AL11" s="18"/>
      <c r="AM11" s="18"/>
      <c r="AN11" s="18"/>
    </row>
    <row r="12" spans="2:40" ht="22.5" customHeight="1" thickBot="1" x14ac:dyDescent="0.25">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8"/>
      <c r="AB12" s="968"/>
      <c r="AC12" s="969"/>
      <c r="AD12" s="5"/>
      <c r="AG12" s="18"/>
      <c r="AH12" s="18"/>
      <c r="AI12" s="18"/>
      <c r="AJ12" s="18"/>
      <c r="AK12" s="18"/>
      <c r="AL12" s="18"/>
      <c r="AM12" s="18"/>
      <c r="AN12" s="18"/>
    </row>
    <row r="13" spans="2:40" ht="23.25" customHeight="1" x14ac:dyDescent="0.2">
      <c r="B13" s="4"/>
      <c r="C13" s="6"/>
      <c r="D13" s="7"/>
      <c r="E13" s="7"/>
      <c r="F13" s="7"/>
      <c r="G13" s="7"/>
      <c r="H13" s="7"/>
      <c r="I13" s="7"/>
      <c r="J13" s="7"/>
      <c r="K13" s="7"/>
      <c r="L13" s="7"/>
      <c r="M13" s="7"/>
      <c r="N13" s="7"/>
      <c r="O13" s="7"/>
      <c r="P13" s="7"/>
      <c r="Q13" s="7"/>
      <c r="R13" s="967" t="s">
        <v>191</v>
      </c>
      <c r="S13" s="968"/>
      <c r="T13" s="968"/>
      <c r="U13" s="968"/>
      <c r="V13" s="968"/>
      <c r="W13" s="968"/>
      <c r="X13" s="968"/>
      <c r="Y13" s="968"/>
      <c r="Z13" s="968"/>
      <c r="AA13" s="968"/>
      <c r="AB13" s="968"/>
      <c r="AC13" s="969"/>
      <c r="AD13" s="5"/>
      <c r="AG13" s="18"/>
      <c r="AH13" s="18"/>
      <c r="AI13" s="18"/>
      <c r="AJ13" s="18"/>
      <c r="AK13" s="18"/>
      <c r="AL13" s="18"/>
      <c r="AM13" s="18"/>
      <c r="AN13" s="18"/>
    </row>
    <row r="14" spans="2:40" ht="18.75" customHeight="1" x14ac:dyDescent="0.2">
      <c r="B14" s="4"/>
      <c r="C14" s="6"/>
      <c r="D14" s="7"/>
      <c r="E14" s="7"/>
      <c r="F14" s="7"/>
      <c r="G14" s="7"/>
      <c r="H14" s="7"/>
      <c r="I14" s="7"/>
      <c r="J14" s="7"/>
      <c r="K14" s="7"/>
      <c r="L14" s="7"/>
      <c r="M14" s="7"/>
      <c r="N14" s="7"/>
      <c r="O14" s="7"/>
      <c r="P14" s="7"/>
      <c r="Q14" s="7"/>
      <c r="R14" s="1080" t="s">
        <v>1277</v>
      </c>
      <c r="S14" s="1081"/>
      <c r="T14" s="1081"/>
      <c r="U14" s="1081"/>
      <c r="V14" s="1081"/>
      <c r="W14" s="1081"/>
      <c r="X14" s="1081"/>
      <c r="Y14" s="1081"/>
      <c r="Z14" s="1081"/>
      <c r="AA14" s="1081"/>
      <c r="AB14" s="1081"/>
      <c r="AC14" s="1082"/>
      <c r="AD14" s="5"/>
      <c r="AG14" s="18"/>
      <c r="AH14" s="18"/>
      <c r="AI14" s="18"/>
      <c r="AJ14" s="18"/>
      <c r="AK14" s="18"/>
      <c r="AL14" s="18"/>
      <c r="AM14" s="18"/>
      <c r="AN14" s="18"/>
    </row>
    <row r="15" spans="2:40" ht="2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1"/>
      <c r="AB15" s="801"/>
      <c r="AC15" s="802"/>
      <c r="AD15" s="5"/>
      <c r="AG15" s="18"/>
      <c r="AH15" s="18"/>
      <c r="AI15" s="18"/>
      <c r="AJ15" s="18"/>
      <c r="AK15" s="18"/>
      <c r="AL15" s="18"/>
      <c r="AM15" s="18"/>
      <c r="AN15" s="18"/>
    </row>
    <row r="16" spans="2:40" ht="15.7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1"/>
      <c r="AB16" s="801"/>
      <c r="AC16" s="802"/>
      <c r="AD16" s="5"/>
      <c r="AG16" s="18"/>
      <c r="AH16" s="18"/>
      <c r="AI16" s="18"/>
      <c r="AJ16" s="18"/>
      <c r="AK16" s="18"/>
      <c r="AL16" s="18"/>
      <c r="AM16" s="18"/>
      <c r="AN16" s="18"/>
    </row>
    <row r="17" spans="2:40" ht="17.25"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1"/>
      <c r="AB17" s="801"/>
      <c r="AC17" s="802"/>
      <c r="AD17" s="5"/>
      <c r="AG17" s="18"/>
      <c r="AH17" s="18"/>
      <c r="AI17" s="18"/>
      <c r="AJ17" s="18"/>
      <c r="AK17" s="18"/>
      <c r="AL17" s="18"/>
      <c r="AM17" s="18"/>
      <c r="AN17" s="18"/>
    </row>
    <row r="18" spans="2:40" ht="16.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1"/>
      <c r="AB18" s="801"/>
      <c r="AC18" s="802"/>
      <c r="AD18" s="5"/>
      <c r="AG18" s="18"/>
      <c r="AH18" s="18"/>
      <c r="AI18" s="18"/>
      <c r="AJ18" s="18"/>
      <c r="AK18" s="18"/>
      <c r="AL18" s="18"/>
      <c r="AM18" s="18"/>
      <c r="AN18" s="18"/>
    </row>
    <row r="19" spans="2:40" ht="21" customHeight="1" x14ac:dyDescent="0.2">
      <c r="B19" s="4"/>
      <c r="C19" s="6"/>
      <c r="D19" s="7"/>
      <c r="E19" s="7"/>
      <c r="F19" s="7"/>
      <c r="G19" s="7"/>
      <c r="H19" s="7"/>
      <c r="I19" s="7"/>
      <c r="J19" s="7"/>
      <c r="K19" s="7"/>
      <c r="L19" s="7"/>
      <c r="M19" s="7"/>
      <c r="N19" s="7"/>
      <c r="O19" s="7"/>
      <c r="P19" s="7"/>
      <c r="Q19" s="7"/>
      <c r="R19" s="800"/>
      <c r="S19" s="801"/>
      <c r="T19" s="801"/>
      <c r="U19" s="801"/>
      <c r="V19" s="801"/>
      <c r="W19" s="801"/>
      <c r="X19" s="801"/>
      <c r="Y19" s="801"/>
      <c r="Z19" s="801"/>
      <c r="AA19" s="801"/>
      <c r="AB19" s="801"/>
      <c r="AC19" s="802"/>
      <c r="AD19" s="5"/>
      <c r="AG19" s="18"/>
      <c r="AH19" s="18"/>
      <c r="AI19" s="18"/>
      <c r="AJ19" s="18"/>
      <c r="AK19" s="18"/>
      <c r="AL19" s="18"/>
      <c r="AM19" s="18"/>
      <c r="AN19" s="18"/>
    </row>
    <row r="20" spans="2:40" ht="19.5" customHeight="1" x14ac:dyDescent="0.2">
      <c r="B20" s="4"/>
      <c r="C20" s="6"/>
      <c r="D20" s="7"/>
      <c r="E20" s="7"/>
      <c r="F20" s="7"/>
      <c r="G20" s="7"/>
      <c r="H20" s="7"/>
      <c r="I20" s="7"/>
      <c r="J20" s="7"/>
      <c r="K20" s="7"/>
      <c r="L20" s="7"/>
      <c r="M20" s="7"/>
      <c r="N20" s="7"/>
      <c r="O20" s="7"/>
      <c r="P20" s="7"/>
      <c r="Q20" s="7"/>
      <c r="R20" s="800"/>
      <c r="S20" s="801"/>
      <c r="T20" s="801"/>
      <c r="U20" s="801"/>
      <c r="V20" s="801"/>
      <c r="W20" s="801"/>
      <c r="X20" s="801"/>
      <c r="Y20" s="801"/>
      <c r="Z20" s="801"/>
      <c r="AA20" s="801"/>
      <c r="AB20" s="801"/>
      <c r="AC20" s="802"/>
      <c r="AD20" s="5"/>
      <c r="AG20" s="18"/>
      <c r="AH20" s="18"/>
      <c r="AI20" s="18"/>
      <c r="AJ20" s="18"/>
      <c r="AK20" s="18"/>
      <c r="AL20" s="18"/>
      <c r="AM20" s="18"/>
      <c r="AN20" s="18"/>
    </row>
    <row r="21" spans="2:40" ht="20.25" customHeight="1" x14ac:dyDescent="0.2">
      <c r="B21" s="4"/>
      <c r="C21" s="6"/>
      <c r="D21" s="7"/>
      <c r="E21" s="7"/>
      <c r="F21" s="7"/>
      <c r="G21" s="7"/>
      <c r="H21" s="7"/>
      <c r="I21" s="7"/>
      <c r="J21" s="7"/>
      <c r="K21" s="7"/>
      <c r="L21" s="7"/>
      <c r="M21" s="7"/>
      <c r="N21" s="7"/>
      <c r="O21" s="7"/>
      <c r="P21" s="7"/>
      <c r="Q21" s="7"/>
      <c r="R21" s="800"/>
      <c r="S21" s="801"/>
      <c r="T21" s="801"/>
      <c r="U21" s="801"/>
      <c r="V21" s="801"/>
      <c r="W21" s="801"/>
      <c r="X21" s="801"/>
      <c r="Y21" s="801"/>
      <c r="Z21" s="801"/>
      <c r="AA21" s="801"/>
      <c r="AB21" s="801"/>
      <c r="AC21" s="802"/>
      <c r="AD21" s="5"/>
      <c r="AG21" s="18"/>
      <c r="AH21" s="18"/>
      <c r="AI21" s="18"/>
      <c r="AJ21" s="18"/>
      <c r="AK21" s="18"/>
      <c r="AL21" s="18"/>
      <c r="AM21" s="18"/>
      <c r="AN21" s="18"/>
    </row>
    <row r="22" spans="2:40" ht="21.75" customHeight="1" thickBot="1" x14ac:dyDescent="0.25">
      <c r="B22" s="4"/>
      <c r="C22" s="6"/>
      <c r="D22" s="7"/>
      <c r="E22" s="7"/>
      <c r="F22" s="7"/>
      <c r="G22" s="7"/>
      <c r="H22" s="7"/>
      <c r="I22" s="7"/>
      <c r="J22" s="7"/>
      <c r="K22" s="7"/>
      <c r="L22" s="7"/>
      <c r="M22" s="7"/>
      <c r="N22" s="7"/>
      <c r="O22" s="7"/>
      <c r="P22" s="7"/>
      <c r="Q22" s="7"/>
      <c r="R22" s="803"/>
      <c r="S22" s="804"/>
      <c r="T22" s="804"/>
      <c r="U22" s="804"/>
      <c r="V22" s="804"/>
      <c r="W22" s="804"/>
      <c r="X22" s="804"/>
      <c r="Y22" s="804"/>
      <c r="Z22" s="804"/>
      <c r="AA22" s="804"/>
      <c r="AB22" s="804"/>
      <c r="AC22" s="805"/>
      <c r="AD22" s="5"/>
      <c r="AG22" s="18"/>
      <c r="AH22" s="18"/>
      <c r="AI22" s="18"/>
      <c r="AJ22" s="18"/>
      <c r="AK22" s="18"/>
      <c r="AL22" s="18"/>
      <c r="AM22" s="18"/>
      <c r="AN22" s="18"/>
    </row>
    <row r="23" spans="2:40" ht="26.25" customHeight="1" x14ac:dyDescent="0.2">
      <c r="B23" s="4"/>
      <c r="C23" s="6"/>
      <c r="D23" s="7"/>
      <c r="E23" s="7"/>
      <c r="F23" s="7"/>
      <c r="G23" s="7"/>
      <c r="H23" s="7"/>
      <c r="I23" s="7"/>
      <c r="J23" s="7"/>
      <c r="K23" s="7"/>
      <c r="L23" s="7"/>
      <c r="M23" s="7"/>
      <c r="N23" s="7"/>
      <c r="O23" s="7"/>
      <c r="P23" s="7"/>
      <c r="Q23" s="7"/>
      <c r="R23" s="967" t="s">
        <v>80</v>
      </c>
      <c r="S23" s="968"/>
      <c r="T23" s="968"/>
      <c r="U23" s="968"/>
      <c r="V23" s="968"/>
      <c r="W23" s="968"/>
      <c r="X23" s="968"/>
      <c r="Y23" s="968"/>
      <c r="Z23" s="968"/>
      <c r="AA23" s="968"/>
      <c r="AB23" s="968"/>
      <c r="AC23" s="969"/>
      <c r="AD23" s="5"/>
      <c r="AG23" s="18"/>
      <c r="AH23" s="18"/>
      <c r="AI23" s="18"/>
      <c r="AJ23" s="18"/>
      <c r="AK23" s="18"/>
      <c r="AL23" s="18"/>
      <c r="AM23" s="18"/>
      <c r="AN23" s="18"/>
    </row>
    <row r="24" spans="2:40" ht="29.25" customHeight="1" x14ac:dyDescent="0.2">
      <c r="B24" s="4"/>
      <c r="C24" s="6"/>
      <c r="D24" s="7"/>
      <c r="E24" s="7"/>
      <c r="F24" s="7"/>
      <c r="G24" s="7"/>
      <c r="H24" s="7"/>
      <c r="I24" s="7"/>
      <c r="J24" s="7"/>
      <c r="K24" s="7"/>
      <c r="L24" s="7"/>
      <c r="M24" s="7"/>
      <c r="N24" s="7"/>
      <c r="O24" s="7"/>
      <c r="P24" s="7"/>
      <c r="Q24" s="7"/>
      <c r="R24" s="1075" t="s">
        <v>1276</v>
      </c>
      <c r="S24" s="1076"/>
      <c r="T24" s="1076"/>
      <c r="U24" s="1076"/>
      <c r="V24" s="1076"/>
      <c r="W24" s="1076"/>
      <c r="X24" s="1076"/>
      <c r="Y24" s="1076"/>
      <c r="Z24" s="1076"/>
      <c r="AA24" s="1076"/>
      <c r="AB24" s="1076"/>
      <c r="AC24" s="1077"/>
      <c r="AD24" s="5"/>
      <c r="AG24" s="18"/>
      <c r="AH24" s="18"/>
      <c r="AI24" s="18"/>
      <c r="AJ24" s="18"/>
      <c r="AK24" s="18"/>
      <c r="AL24" s="18"/>
      <c r="AM24" s="18"/>
      <c r="AN24" s="18"/>
    </row>
    <row r="25" spans="2:40" ht="30"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1"/>
      <c r="AB25" s="761"/>
      <c r="AC25" s="762"/>
      <c r="AD25" s="5"/>
      <c r="AG25" s="18"/>
      <c r="AH25" s="18"/>
      <c r="AI25" s="18"/>
      <c r="AJ25" s="18"/>
      <c r="AK25" s="18"/>
      <c r="AL25" s="18"/>
      <c r="AM25" s="18"/>
      <c r="AN25" s="18"/>
    </row>
    <row r="26" spans="2:40" ht="26.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1"/>
      <c r="AB26" s="761"/>
      <c r="AC26" s="762"/>
      <c r="AD26" s="5"/>
      <c r="AG26" s="18"/>
      <c r="AH26" s="18"/>
      <c r="AI26" s="18"/>
      <c r="AJ26" s="18"/>
      <c r="AK26" s="18"/>
      <c r="AL26" s="18"/>
      <c r="AM26" s="18"/>
      <c r="AN26" s="18"/>
    </row>
    <row r="27" spans="2:40" ht="28.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1"/>
      <c r="AB27" s="761"/>
      <c r="AC27" s="762"/>
      <c r="AD27" s="5"/>
      <c r="AG27" s="18"/>
      <c r="AH27" s="18"/>
      <c r="AI27" s="18"/>
      <c r="AJ27" s="18"/>
      <c r="AK27" s="18"/>
      <c r="AL27" s="18"/>
      <c r="AM27" s="18"/>
      <c r="AN27" s="18"/>
    </row>
    <row r="28" spans="2:40" ht="18" customHeight="1" x14ac:dyDescent="0.2">
      <c r="B28" s="4"/>
      <c r="C28" s="6"/>
      <c r="D28" s="7"/>
      <c r="E28" s="7"/>
      <c r="F28" s="7"/>
      <c r="G28" s="7"/>
      <c r="H28" s="7"/>
      <c r="I28" s="7"/>
      <c r="J28" s="7"/>
      <c r="K28" s="7"/>
      <c r="L28" s="7"/>
      <c r="M28" s="7"/>
      <c r="N28" s="7"/>
      <c r="O28" s="7"/>
      <c r="P28" s="7"/>
      <c r="Q28" s="7"/>
      <c r="R28" s="760"/>
      <c r="S28" s="761"/>
      <c r="T28" s="761"/>
      <c r="U28" s="761"/>
      <c r="V28" s="761"/>
      <c r="W28" s="761"/>
      <c r="X28" s="761"/>
      <c r="Y28" s="761"/>
      <c r="Z28" s="761"/>
      <c r="AA28" s="761"/>
      <c r="AB28" s="761"/>
      <c r="AC28" s="762"/>
      <c r="AD28" s="5"/>
      <c r="AG28" s="18"/>
      <c r="AH28" s="18"/>
      <c r="AI28" s="18"/>
      <c r="AJ28" s="18"/>
      <c r="AK28" s="18"/>
      <c r="AL28" s="18"/>
      <c r="AM28" s="18"/>
      <c r="AN28" s="18"/>
    </row>
    <row r="29" spans="2:40" ht="3.75" customHeight="1" thickBot="1" x14ac:dyDescent="0.25">
      <c r="B29" s="4"/>
      <c r="C29" s="6"/>
      <c r="D29" s="7"/>
      <c r="E29" s="7"/>
      <c r="F29" s="7"/>
      <c r="G29" s="7"/>
      <c r="H29" s="7"/>
      <c r="I29" s="7"/>
      <c r="J29" s="7"/>
      <c r="K29" s="7"/>
      <c r="L29" s="7"/>
      <c r="M29" s="7"/>
      <c r="N29" s="7"/>
      <c r="O29" s="7"/>
      <c r="P29" s="7"/>
      <c r="Q29" s="7"/>
      <c r="R29" s="763"/>
      <c r="S29" s="764"/>
      <c r="T29" s="764"/>
      <c r="U29" s="764"/>
      <c r="V29" s="764"/>
      <c r="W29" s="764"/>
      <c r="X29" s="764"/>
      <c r="Y29" s="764"/>
      <c r="Z29" s="764"/>
      <c r="AA29" s="764"/>
      <c r="AB29" s="764"/>
      <c r="AC29" s="765"/>
      <c r="AD29" s="5"/>
      <c r="AG29" s="18"/>
      <c r="AH29" s="18"/>
      <c r="AI29" s="18"/>
      <c r="AJ29" s="18"/>
      <c r="AK29" s="18"/>
      <c r="AL29" s="18"/>
      <c r="AM29" s="18"/>
      <c r="AN29" s="18"/>
    </row>
    <row r="30" spans="2:40"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W30" s="7"/>
      <c r="X30" s="7"/>
      <c r="Y30" s="7"/>
      <c r="Z30" s="7"/>
      <c r="AA30" s="7"/>
      <c r="AB30" s="7"/>
      <c r="AC30" s="8"/>
      <c r="AD30" s="5"/>
      <c r="AG30" s="18"/>
      <c r="AH30" s="18"/>
      <c r="AI30" s="18"/>
      <c r="AJ30" s="18"/>
      <c r="AK30" s="18"/>
      <c r="AL30" s="18"/>
      <c r="AM30" s="18"/>
      <c r="AN30" s="18"/>
    </row>
    <row r="31" spans="2:40" ht="22.5" customHeight="1" x14ac:dyDescent="0.2">
      <c r="B31" s="4"/>
      <c r="C31" s="6"/>
      <c r="D31" s="70" t="s">
        <v>16</v>
      </c>
      <c r="E31" s="71"/>
      <c r="F31" s="572">
        <f>INDICADORES!H44</f>
        <v>315</v>
      </c>
      <c r="G31" s="572">
        <f>INDICADORES!K44</f>
        <v>369</v>
      </c>
      <c r="H31" s="572">
        <f>INDICADORES!N44</f>
        <v>355</v>
      </c>
      <c r="I31" s="572">
        <f>INDICADORES!T44</f>
        <v>359</v>
      </c>
      <c r="J31" s="572">
        <f>INDICADORES!W44</f>
        <v>273</v>
      </c>
      <c r="K31" s="572">
        <f>INDICADORES!Z44</f>
        <v>558</v>
      </c>
      <c r="L31" s="572">
        <f>INDICADORES!AF44</f>
        <v>473</v>
      </c>
      <c r="M31" s="572">
        <f>INDICADORES!AI44</f>
        <v>401</v>
      </c>
      <c r="N31" s="572">
        <f>INDICADORES!AL44</f>
        <v>491</v>
      </c>
      <c r="O31" s="572">
        <f>INDICADORES!AR44</f>
        <v>450</v>
      </c>
      <c r="P31" s="572">
        <f>INDICADORES!AU44</f>
        <v>500</v>
      </c>
      <c r="Q31" s="572">
        <f>INDICADORES!AX44</f>
        <v>503</v>
      </c>
      <c r="R31" s="573">
        <f>SUM(F31:Q31)</f>
        <v>5047</v>
      </c>
      <c r="W31" s="7"/>
      <c r="X31" s="7"/>
      <c r="Y31" s="7"/>
      <c r="Z31" s="7"/>
      <c r="AA31" s="7"/>
      <c r="AB31" s="7"/>
      <c r="AC31" s="8"/>
      <c r="AD31" s="5"/>
      <c r="AG31" s="18"/>
      <c r="AH31" s="18"/>
      <c r="AI31" s="18"/>
      <c r="AJ31" s="18"/>
      <c r="AK31" s="18"/>
      <c r="AL31" s="18"/>
      <c r="AM31" s="18"/>
      <c r="AN31" s="18"/>
    </row>
    <row r="32" spans="2:40" ht="22.5" customHeight="1" x14ac:dyDescent="0.2">
      <c r="B32" s="4"/>
      <c r="C32" s="6"/>
      <c r="D32" s="70" t="s">
        <v>18</v>
      </c>
      <c r="E32" s="71"/>
      <c r="F32" s="572">
        <f>INDICADORES!I44</f>
        <v>321</v>
      </c>
      <c r="G32" s="572">
        <f>INDICADORES!L44</f>
        <v>371</v>
      </c>
      <c r="H32" s="572">
        <f>INDICADORES!O44</f>
        <v>367</v>
      </c>
      <c r="I32" s="572">
        <f>INDICADORES!U44</f>
        <v>368</v>
      </c>
      <c r="J32" s="572">
        <f>INDICADORES!X44</f>
        <v>327</v>
      </c>
      <c r="K32" s="572">
        <f>INDICADORES!AA44</f>
        <v>636</v>
      </c>
      <c r="L32" s="572">
        <f>INDICADORES!AG44</f>
        <v>570</v>
      </c>
      <c r="M32" s="572">
        <f>INDICADORES!AJ44</f>
        <v>463</v>
      </c>
      <c r="N32" s="572">
        <f>INDICADORES!AM44</f>
        <v>517</v>
      </c>
      <c r="O32" s="572">
        <f>INDICADORES!AS44</f>
        <v>476</v>
      </c>
      <c r="P32" s="572">
        <f>INDICADORES!AV44</f>
        <v>520</v>
      </c>
      <c r="Q32" s="572">
        <f>INDICADORES!AY44</f>
        <v>517</v>
      </c>
      <c r="R32" s="573">
        <f>SUM(F32:Q32)</f>
        <v>5453</v>
      </c>
      <c r="W32" s="7"/>
      <c r="X32" s="7"/>
      <c r="Y32" s="7"/>
      <c r="Z32" s="7"/>
      <c r="AA32" s="7"/>
      <c r="AB32" s="7"/>
      <c r="AC32" s="8"/>
      <c r="AD32" s="5"/>
      <c r="AG32" s="18"/>
      <c r="AH32" s="18"/>
      <c r="AI32" s="18"/>
      <c r="AJ32" s="18"/>
      <c r="AK32" s="18"/>
      <c r="AL32" s="18"/>
      <c r="AM32" s="18"/>
      <c r="AN32" s="18"/>
    </row>
    <row r="33" spans="2:40" ht="22.5" customHeight="1" thickBot="1" x14ac:dyDescent="0.25">
      <c r="B33" s="4"/>
      <c r="C33" s="6"/>
      <c r="D33" s="48" t="s">
        <v>692</v>
      </c>
      <c r="E33" s="72"/>
      <c r="F33" s="90">
        <f>F31/F32*100</f>
        <v>98.130841121495322</v>
      </c>
      <c r="G33" s="90">
        <f t="shared" ref="G33:R33" si="0">G31/G32*100</f>
        <v>99.460916442048514</v>
      </c>
      <c r="H33" s="90">
        <f t="shared" si="0"/>
        <v>96.730245231607626</v>
      </c>
      <c r="I33" s="90">
        <f t="shared" si="0"/>
        <v>97.554347826086953</v>
      </c>
      <c r="J33" s="90">
        <f t="shared" si="0"/>
        <v>83.486238532110093</v>
      </c>
      <c r="K33" s="90">
        <f t="shared" si="0"/>
        <v>87.735849056603783</v>
      </c>
      <c r="L33" s="90">
        <f t="shared" si="0"/>
        <v>82.982456140350877</v>
      </c>
      <c r="M33" s="90">
        <f t="shared" si="0"/>
        <v>86.60907127429806</v>
      </c>
      <c r="N33" s="90">
        <f t="shared" si="0"/>
        <v>94.970986460348158</v>
      </c>
      <c r="O33" s="90">
        <f t="shared" si="0"/>
        <v>94.537815126050418</v>
      </c>
      <c r="P33" s="90">
        <f t="shared" si="0"/>
        <v>96.15384615384616</v>
      </c>
      <c r="Q33" s="90">
        <f t="shared" si="0"/>
        <v>97.292069632495156</v>
      </c>
      <c r="R33" s="90">
        <f t="shared" si="0"/>
        <v>92.55455712451861</v>
      </c>
      <c r="W33" s="7"/>
      <c r="X33" s="7"/>
      <c r="Y33" s="7"/>
      <c r="Z33" s="7"/>
      <c r="AA33" s="7"/>
      <c r="AB33" s="7"/>
      <c r="AC33" s="8"/>
      <c r="AD33" s="5"/>
      <c r="AG33" s="18"/>
      <c r="AH33" s="18"/>
      <c r="AI33" s="18"/>
      <c r="AJ33" s="18"/>
      <c r="AK33" s="18"/>
      <c r="AL33" s="18"/>
      <c r="AM33" s="18"/>
      <c r="AN33" s="18"/>
    </row>
    <row r="34" spans="2:40" ht="22.5" customHeight="1" thickBot="1" x14ac:dyDescent="0.25">
      <c r="B34" s="4"/>
      <c r="C34" s="6"/>
      <c r="D34" s="48" t="s">
        <v>651</v>
      </c>
      <c r="E34" s="58"/>
      <c r="F34" s="247" t="s">
        <v>703</v>
      </c>
      <c r="G34" s="247" t="e">
        <v>#DIV/0!</v>
      </c>
      <c r="H34" s="247">
        <v>69.005847953216374</v>
      </c>
      <c r="I34" s="247">
        <v>90</v>
      </c>
      <c r="J34" s="247">
        <v>92.857142857142861</v>
      </c>
      <c r="K34" s="247">
        <v>84.54106280193237</v>
      </c>
      <c r="L34" s="247">
        <v>89.839572192513373</v>
      </c>
      <c r="M34" s="247">
        <v>95.522388059701484</v>
      </c>
      <c r="N34" s="247">
        <v>93.53233830845771</v>
      </c>
      <c r="O34" s="247">
        <v>85.643564356435647</v>
      </c>
      <c r="P34" s="247">
        <v>92.395437262357419</v>
      </c>
      <c r="Q34" s="247">
        <v>95.419847328244273</v>
      </c>
      <c r="R34" s="248"/>
      <c r="W34" s="7"/>
      <c r="X34" s="7"/>
      <c r="Y34" s="7"/>
      <c r="Z34" s="7"/>
      <c r="AA34" s="7"/>
      <c r="AB34" s="7"/>
      <c r="AC34" s="8"/>
      <c r="AD34" s="5"/>
      <c r="AG34" s="18"/>
      <c r="AH34" s="18"/>
      <c r="AI34" s="18"/>
      <c r="AJ34" s="18"/>
      <c r="AK34" s="18"/>
      <c r="AL34" s="18"/>
      <c r="AM34" s="18"/>
      <c r="AN34" s="18"/>
    </row>
    <row r="35" spans="2:40" ht="17.25" customHeight="1" thickBot="1" x14ac:dyDescent="0.25">
      <c r="B35" s="4"/>
      <c r="C35" s="6"/>
      <c r="D35" s="809" t="s">
        <v>254</v>
      </c>
      <c r="E35" s="810"/>
      <c r="F35" s="247">
        <v>90</v>
      </c>
      <c r="G35" s="247">
        <v>90</v>
      </c>
      <c r="H35" s="247">
        <v>90</v>
      </c>
      <c r="I35" s="247">
        <v>90</v>
      </c>
      <c r="J35" s="247">
        <v>90</v>
      </c>
      <c r="K35" s="247">
        <v>90</v>
      </c>
      <c r="L35" s="247">
        <v>90</v>
      </c>
      <c r="M35" s="247">
        <v>90</v>
      </c>
      <c r="N35" s="247">
        <v>90</v>
      </c>
      <c r="O35" s="247">
        <v>90</v>
      </c>
      <c r="P35" s="247">
        <v>90</v>
      </c>
      <c r="Q35" s="247">
        <v>90</v>
      </c>
      <c r="R35" s="247">
        <v>90</v>
      </c>
      <c r="W35" s="7"/>
      <c r="X35" s="7"/>
      <c r="Y35" s="7"/>
      <c r="Z35" s="7"/>
      <c r="AA35" s="7"/>
      <c r="AB35" s="7"/>
      <c r="AC35" s="8"/>
      <c r="AD35" s="5"/>
      <c r="AG35" s="18"/>
      <c r="AH35" s="18"/>
      <c r="AI35" s="18"/>
      <c r="AJ35" s="18"/>
      <c r="AK35" s="18"/>
      <c r="AL35" s="18"/>
      <c r="AM35" s="18"/>
      <c r="AN35" s="18"/>
    </row>
    <row r="36" spans="2:40"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5"/>
      <c r="AC37" s="936"/>
      <c r="AD37" s="5"/>
      <c r="AG37" s="18"/>
      <c r="AH37" s="18"/>
      <c r="AI37" s="18"/>
      <c r="AJ37" s="18"/>
      <c r="AK37" s="18"/>
      <c r="AL37" s="18"/>
      <c r="AM37" s="18"/>
      <c r="AN37" s="18"/>
    </row>
    <row r="38" spans="2:40" ht="30.75" customHeight="1" x14ac:dyDescent="0.2">
      <c r="B38" s="4"/>
      <c r="C38" s="817" t="s">
        <v>16</v>
      </c>
      <c r="D38" s="818"/>
      <c r="E38" s="818"/>
      <c r="F38" s="818"/>
      <c r="G38" s="1128" t="s">
        <v>492</v>
      </c>
      <c r="H38" s="1128"/>
      <c r="I38" s="1128"/>
      <c r="J38" s="1128"/>
      <c r="K38" s="1128"/>
      <c r="L38" s="1128"/>
      <c r="M38" s="1128"/>
      <c r="N38" s="1129"/>
      <c r="O38" s="1064" t="s">
        <v>17</v>
      </c>
      <c r="P38" s="1065"/>
      <c r="Q38" s="1065"/>
      <c r="R38" s="1065"/>
      <c r="S38" s="1065"/>
      <c r="T38" s="1073"/>
      <c r="U38" s="1073"/>
      <c r="V38" s="1073"/>
      <c r="W38" s="1073"/>
      <c r="X38" s="1073"/>
      <c r="Y38" s="1073"/>
      <c r="Z38" s="1073"/>
      <c r="AA38" s="1073"/>
      <c r="AB38" s="1073"/>
      <c r="AC38" s="1074"/>
      <c r="AD38" s="5"/>
      <c r="AE38" s="20"/>
      <c r="AG38" s="9"/>
      <c r="AH38" s="877"/>
      <c r="AI38" s="877"/>
      <c r="AJ38" s="877"/>
      <c r="AK38" s="877"/>
      <c r="AL38" s="877"/>
      <c r="AM38" s="877"/>
      <c r="AN38" s="877"/>
    </row>
    <row r="39" spans="2:40" x14ac:dyDescent="0.2">
      <c r="B39" s="4"/>
      <c r="C39" s="827" t="s">
        <v>18</v>
      </c>
      <c r="D39" s="828"/>
      <c r="E39" s="828"/>
      <c r="F39" s="828"/>
      <c r="G39" s="861" t="s">
        <v>541</v>
      </c>
      <c r="H39" s="861"/>
      <c r="I39" s="861"/>
      <c r="J39" s="861"/>
      <c r="K39" s="861"/>
      <c r="L39" s="861"/>
      <c r="M39" s="861"/>
      <c r="N39" s="1101"/>
      <c r="O39" s="770" t="s">
        <v>19</v>
      </c>
      <c r="P39" s="771"/>
      <c r="Q39" s="771"/>
      <c r="R39" s="771"/>
      <c r="S39" s="771"/>
      <c r="T39" s="948"/>
      <c r="U39" s="948"/>
      <c r="V39" s="948"/>
      <c r="W39" s="948"/>
      <c r="X39" s="948"/>
      <c r="Y39" s="948"/>
      <c r="Z39" s="948"/>
      <c r="AA39" s="948"/>
      <c r="AB39" s="948"/>
      <c r="AC39" s="949"/>
      <c r="AD39" s="5"/>
      <c r="AE39" s="20"/>
      <c r="AG39" s="9"/>
      <c r="AH39" s="877"/>
      <c r="AI39" s="877"/>
      <c r="AJ39" s="877"/>
      <c r="AK39" s="877"/>
      <c r="AL39" s="877"/>
      <c r="AM39" s="877"/>
      <c r="AN39" s="877"/>
    </row>
    <row r="40" spans="2:40" ht="27" customHeight="1" x14ac:dyDescent="0.2">
      <c r="B40" s="4"/>
      <c r="C40" s="827" t="s">
        <v>20</v>
      </c>
      <c r="D40" s="828"/>
      <c r="E40" s="828"/>
      <c r="F40" s="828"/>
      <c r="G40" s="861" t="s">
        <v>180</v>
      </c>
      <c r="H40" s="861"/>
      <c r="I40" s="861"/>
      <c r="J40" s="861"/>
      <c r="K40" s="861"/>
      <c r="L40" s="861"/>
      <c r="M40" s="861"/>
      <c r="N40" s="1101"/>
      <c r="O40" s="865" t="s">
        <v>88</v>
      </c>
      <c r="P40" s="866"/>
      <c r="Q40" s="866"/>
      <c r="R40" s="866"/>
      <c r="S40" s="866"/>
      <c r="T40" s="948" t="s">
        <v>22</v>
      </c>
      <c r="U40" s="948"/>
      <c r="V40" s="948"/>
      <c r="W40" s="948"/>
      <c r="X40" s="948"/>
      <c r="Y40" s="948"/>
      <c r="Z40" s="948"/>
      <c r="AA40" s="948"/>
      <c r="AB40" s="948"/>
      <c r="AC40" s="949"/>
      <c r="AD40" s="5"/>
      <c r="AE40" s="20"/>
      <c r="AG40" s="9"/>
      <c r="AH40" s="19"/>
      <c r="AI40" s="19"/>
      <c r="AJ40" s="19"/>
      <c r="AK40" s="19"/>
      <c r="AL40" s="19"/>
      <c r="AM40" s="19"/>
      <c r="AN40" s="19"/>
    </row>
    <row r="41" spans="2:40" ht="21" customHeight="1" x14ac:dyDescent="0.2">
      <c r="B41" s="4"/>
      <c r="C41" s="827" t="s">
        <v>21</v>
      </c>
      <c r="D41" s="828"/>
      <c r="E41" s="828"/>
      <c r="F41" s="828"/>
      <c r="G41" s="861" t="s">
        <v>57</v>
      </c>
      <c r="H41" s="861"/>
      <c r="I41" s="861"/>
      <c r="J41" s="861"/>
      <c r="K41" s="861"/>
      <c r="L41" s="861"/>
      <c r="M41" s="861"/>
      <c r="N41" s="1101"/>
      <c r="O41" s="865" t="s">
        <v>24</v>
      </c>
      <c r="P41" s="866"/>
      <c r="Q41" s="866"/>
      <c r="R41" s="866"/>
      <c r="S41" s="866"/>
      <c r="T41" s="948" t="s">
        <v>25</v>
      </c>
      <c r="U41" s="948"/>
      <c r="V41" s="948"/>
      <c r="W41" s="948"/>
      <c r="X41" s="948"/>
      <c r="Y41" s="948"/>
      <c r="Z41" s="948"/>
      <c r="AA41" s="948"/>
      <c r="AB41" s="948"/>
      <c r="AC41" s="949"/>
      <c r="AD41" s="5"/>
      <c r="AE41" s="20"/>
      <c r="AG41" s="9"/>
      <c r="AH41" s="792"/>
      <c r="AI41" s="792"/>
      <c r="AJ41" s="792"/>
      <c r="AK41" s="792"/>
      <c r="AL41" s="792"/>
      <c r="AM41" s="792"/>
      <c r="AN41" s="792"/>
    </row>
    <row r="42" spans="2:40" ht="20.25" customHeight="1" x14ac:dyDescent="0.2">
      <c r="B42" s="4"/>
      <c r="C42" s="827" t="s">
        <v>23</v>
      </c>
      <c r="D42" s="828"/>
      <c r="E42" s="828"/>
      <c r="F42" s="828"/>
      <c r="G42" s="942">
        <v>100</v>
      </c>
      <c r="H42" s="942"/>
      <c r="I42" s="942"/>
      <c r="J42" s="942"/>
      <c r="K42" s="942"/>
      <c r="L42" s="942"/>
      <c r="M42" s="942"/>
      <c r="N42" s="1126"/>
      <c r="O42" s="770" t="s">
        <v>26</v>
      </c>
      <c r="P42" s="771"/>
      <c r="Q42" s="771"/>
      <c r="R42" s="771"/>
      <c r="S42" s="771"/>
      <c r="T42" s="948"/>
      <c r="U42" s="948"/>
      <c r="V42" s="948"/>
      <c r="W42" s="948"/>
      <c r="X42" s="948"/>
      <c r="Y42" s="948"/>
      <c r="Z42" s="948"/>
      <c r="AA42" s="948"/>
      <c r="AB42" s="948"/>
      <c r="AC42" s="949"/>
      <c r="AD42" s="5"/>
      <c r="AE42" s="20"/>
      <c r="AG42" s="9"/>
      <c r="AH42" s="792"/>
      <c r="AI42" s="792"/>
      <c r="AJ42" s="792"/>
      <c r="AK42" s="792"/>
      <c r="AL42" s="792"/>
      <c r="AM42" s="792"/>
      <c r="AN42" s="792"/>
    </row>
    <row r="43" spans="2:40"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90</v>
      </c>
      <c r="U43" s="953"/>
      <c r="V43" s="953"/>
      <c r="W43" s="953"/>
      <c r="X43" s="953"/>
      <c r="Y43" s="953"/>
      <c r="Z43" s="953"/>
      <c r="AA43" s="953"/>
      <c r="AB43" s="953"/>
      <c r="AC43" s="954"/>
      <c r="AD43" s="5"/>
      <c r="AE43" s="20"/>
      <c r="AG43" s="9"/>
      <c r="AH43" s="20"/>
      <c r="AI43" s="20"/>
      <c r="AJ43" s="20"/>
      <c r="AK43" s="20"/>
      <c r="AL43" s="20"/>
      <c r="AM43" s="20"/>
      <c r="AN43" s="20"/>
    </row>
    <row r="44" spans="2:40"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29"/>
      <c r="AB44" s="929"/>
      <c r="AC44" s="930"/>
      <c r="AD44" s="5"/>
      <c r="AE44" s="20"/>
      <c r="AG44" s="9"/>
      <c r="AH44" s="792"/>
      <c r="AI44" s="792"/>
      <c r="AJ44" s="792"/>
      <c r="AK44" s="792"/>
      <c r="AL44" s="792"/>
      <c r="AM44" s="792"/>
      <c r="AN44" s="792"/>
    </row>
    <row r="45" spans="2:40"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8"/>
      <c r="AB45" s="1038"/>
      <c r="AC45" s="1039"/>
      <c r="AD45" s="5"/>
      <c r="AE45" s="20"/>
      <c r="AG45" s="9"/>
      <c r="AH45" s="20"/>
      <c r="AI45" s="20"/>
      <c r="AJ45" s="20"/>
      <c r="AK45" s="20"/>
      <c r="AL45" s="20"/>
      <c r="AM45" s="20"/>
      <c r="AN45" s="20"/>
    </row>
    <row r="46" spans="2:40"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861"/>
      <c r="W46" s="861"/>
      <c r="X46" s="34" t="s">
        <v>94</v>
      </c>
      <c r="Y46" s="779" t="s">
        <v>101</v>
      </c>
      <c r="Z46" s="780"/>
      <c r="AA46" s="1029"/>
      <c r="AB46" s="863" t="s">
        <v>94</v>
      </c>
      <c r="AC46" s="864"/>
      <c r="AD46" s="5"/>
      <c r="AE46" s="20"/>
      <c r="AG46" s="9"/>
      <c r="AH46" s="792"/>
      <c r="AI46" s="792"/>
      <c r="AJ46" s="792"/>
      <c r="AK46" s="792"/>
      <c r="AL46" s="792"/>
      <c r="AM46" s="792"/>
      <c r="AN46" s="792"/>
    </row>
    <row r="47" spans="2:40"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1"/>
      <c r="W47" s="861"/>
      <c r="X47" s="869" t="s">
        <v>94</v>
      </c>
      <c r="Y47" s="1111" t="s">
        <v>103</v>
      </c>
      <c r="Z47" s="1112"/>
      <c r="AA47" s="1113"/>
      <c r="AB47" s="1115"/>
      <c r="AC47" s="1116"/>
      <c r="AD47" s="5"/>
      <c r="AE47" s="20"/>
      <c r="AG47" s="9"/>
      <c r="AH47" s="792"/>
      <c r="AI47" s="792"/>
      <c r="AJ47" s="792"/>
      <c r="AK47" s="792"/>
      <c r="AL47" s="792"/>
      <c r="AM47" s="792"/>
      <c r="AN47" s="792"/>
    </row>
    <row r="48" spans="2:40" ht="22.5" customHeight="1" x14ac:dyDescent="0.2">
      <c r="B48" s="4"/>
      <c r="C48" s="829" t="s">
        <v>28</v>
      </c>
      <c r="D48" s="830"/>
      <c r="E48" s="830"/>
      <c r="F48" s="830"/>
      <c r="G48" s="938" t="s">
        <v>264</v>
      </c>
      <c r="H48" s="938"/>
      <c r="I48" s="938"/>
      <c r="J48" s="938"/>
      <c r="K48" s="938"/>
      <c r="L48" s="938"/>
      <c r="M48" s="938"/>
      <c r="N48" s="856"/>
      <c r="O48" s="1023"/>
      <c r="P48" s="1024"/>
      <c r="Q48" s="1024"/>
      <c r="R48" s="1024"/>
      <c r="S48" s="861"/>
      <c r="T48" s="861"/>
      <c r="U48" s="861"/>
      <c r="V48" s="861"/>
      <c r="W48" s="861"/>
      <c r="X48" s="869"/>
      <c r="Y48" s="991"/>
      <c r="Z48" s="992"/>
      <c r="AA48" s="1114"/>
      <c r="AB48" s="1115"/>
      <c r="AC48" s="1116"/>
      <c r="AD48" s="5"/>
      <c r="AE48" s="20"/>
      <c r="AG48" s="9"/>
      <c r="AH48" s="792"/>
      <c r="AI48" s="792"/>
      <c r="AJ48" s="792"/>
      <c r="AK48" s="792"/>
      <c r="AL48" s="792"/>
      <c r="AM48" s="792"/>
      <c r="AN48" s="792"/>
    </row>
    <row r="49" spans="1:40" ht="14.25" customHeight="1" x14ac:dyDescent="0.2">
      <c r="B49" s="4"/>
      <c r="C49" s="829" t="s">
        <v>27</v>
      </c>
      <c r="D49" s="830"/>
      <c r="E49" s="830"/>
      <c r="F49" s="830"/>
      <c r="G49" s="937" t="s">
        <v>263</v>
      </c>
      <c r="H49" s="938"/>
      <c r="I49" s="938"/>
      <c r="J49" s="938"/>
      <c r="K49" s="938"/>
      <c r="L49" s="938"/>
      <c r="M49" s="938"/>
      <c r="N49" s="856"/>
      <c r="O49" s="1023"/>
      <c r="P49" s="1024"/>
      <c r="Q49" s="1024"/>
      <c r="R49" s="1024"/>
      <c r="S49" s="861" t="s">
        <v>105</v>
      </c>
      <c r="T49" s="861"/>
      <c r="U49" s="861"/>
      <c r="V49" s="861"/>
      <c r="W49" s="861"/>
      <c r="X49" s="869" t="s">
        <v>94</v>
      </c>
      <c r="Y49" s="697" t="s">
        <v>553</v>
      </c>
      <c r="Z49" s="697"/>
      <c r="AA49" s="697"/>
      <c r="AB49" s="685" t="s">
        <v>94</v>
      </c>
      <c r="AC49" s="686"/>
      <c r="AD49" s="5"/>
      <c r="AE49" s="20"/>
      <c r="AG49" s="9"/>
      <c r="AH49" s="792"/>
      <c r="AI49" s="792"/>
      <c r="AJ49" s="792"/>
      <c r="AK49" s="792"/>
      <c r="AL49" s="792"/>
      <c r="AM49" s="792"/>
      <c r="AN49" s="792"/>
    </row>
    <row r="50" spans="1:40"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1"/>
      <c r="W50" s="861"/>
      <c r="X50" s="869"/>
      <c r="Y50" s="697"/>
      <c r="Z50" s="697"/>
      <c r="AA50" s="697"/>
      <c r="AB50" s="685"/>
      <c r="AC50" s="686"/>
      <c r="AD50" s="5"/>
      <c r="AE50" s="20"/>
      <c r="AG50" s="9"/>
      <c r="AH50" s="792"/>
      <c r="AI50" s="792"/>
      <c r="AJ50" s="792"/>
      <c r="AK50" s="792"/>
      <c r="AL50" s="792"/>
      <c r="AM50" s="792"/>
      <c r="AN50" s="792"/>
    </row>
    <row r="51" spans="1:40" ht="21.75" customHeight="1" thickBot="1" x14ac:dyDescent="0.25">
      <c r="B51" s="4"/>
      <c r="C51" s="859" t="s">
        <v>107</v>
      </c>
      <c r="D51" s="860"/>
      <c r="E51" s="860"/>
      <c r="F51" s="860"/>
      <c r="G51" s="722" t="s">
        <v>402</v>
      </c>
      <c r="H51" s="705"/>
      <c r="I51" s="705"/>
      <c r="J51" s="705"/>
      <c r="K51" s="705"/>
      <c r="L51" s="705"/>
      <c r="M51" s="705"/>
      <c r="N51" s="717"/>
      <c r="O51" s="1026"/>
      <c r="P51" s="1027"/>
      <c r="Q51" s="1027"/>
      <c r="R51" s="1027"/>
      <c r="S51" s="1104"/>
      <c r="T51" s="1104"/>
      <c r="U51" s="1104"/>
      <c r="V51" s="1104"/>
      <c r="W51" s="1104"/>
      <c r="X51" s="882"/>
      <c r="Y51" s="707"/>
      <c r="Z51" s="707"/>
      <c r="AA51" s="707"/>
      <c r="AB51" s="703"/>
      <c r="AC51" s="704"/>
      <c r="AD51" s="5"/>
      <c r="AE51" s="20"/>
      <c r="AG51" s="9"/>
      <c r="AH51" s="792"/>
      <c r="AI51" s="792"/>
      <c r="AJ51" s="792"/>
      <c r="AK51" s="792"/>
      <c r="AL51" s="792"/>
      <c r="AM51" s="792"/>
      <c r="AN51" s="792"/>
    </row>
    <row r="52" spans="1:40"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23"/>
      <c r="AD52" s="14"/>
      <c r="AE52" s="20"/>
      <c r="AG52" s="9"/>
      <c r="AH52" s="877"/>
      <c r="AI52" s="877"/>
      <c r="AJ52" s="877"/>
      <c r="AK52" s="877"/>
      <c r="AL52" s="877"/>
      <c r="AM52" s="877"/>
      <c r="AN52" s="877"/>
    </row>
    <row r="53" spans="1:40" ht="22.5" customHeight="1" x14ac:dyDescent="0.2">
      <c r="C53" s="15"/>
      <c r="D53" s="20"/>
      <c r="E53" s="20"/>
      <c r="F53" s="20"/>
      <c r="G53" s="20"/>
      <c r="H53" s="20"/>
      <c r="I53" s="20"/>
      <c r="J53" s="20"/>
      <c r="K53" s="20"/>
      <c r="L53" s="20"/>
      <c r="M53" s="20"/>
      <c r="N53" s="20"/>
      <c r="AC53" s="16"/>
      <c r="AE53" s="20"/>
      <c r="AG53" s="9"/>
      <c r="AH53" s="877"/>
      <c r="AI53" s="877"/>
      <c r="AJ53" s="877"/>
      <c r="AK53" s="877"/>
      <c r="AL53" s="877"/>
      <c r="AM53" s="877"/>
      <c r="AN53" s="877"/>
    </row>
    <row r="54" spans="1:40" ht="22.5" customHeight="1" x14ac:dyDescent="0.2">
      <c r="A54" s="52"/>
      <c r="C54" s="15"/>
      <c r="D54" s="20"/>
      <c r="E54" s="20"/>
      <c r="F54" s="20"/>
      <c r="G54" s="20"/>
      <c r="H54" s="20"/>
      <c r="I54" s="20"/>
      <c r="J54" s="20"/>
      <c r="K54" s="20"/>
      <c r="L54" s="20"/>
      <c r="M54" s="20"/>
      <c r="N54" s="20"/>
      <c r="AC54" s="16"/>
      <c r="AE54" s="20"/>
      <c r="AG54" s="9"/>
      <c r="AH54" s="19"/>
      <c r="AI54" s="19"/>
      <c r="AJ54" s="19"/>
      <c r="AK54" s="19"/>
      <c r="AL54" s="19"/>
      <c r="AM54" s="19"/>
      <c r="AN54" s="19"/>
    </row>
    <row r="55" spans="1:40" ht="22.5" customHeight="1" x14ac:dyDescent="0.2">
      <c r="C55" s="15"/>
      <c r="D55" s="20"/>
      <c r="E55" s="20"/>
      <c r="F55" s="20"/>
      <c r="G55" s="20"/>
      <c r="H55" s="20"/>
      <c r="I55" s="20"/>
      <c r="J55" s="20"/>
      <c r="K55" s="20"/>
      <c r="L55" s="20"/>
      <c r="M55" s="20"/>
      <c r="N55" s="20"/>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row>
    <row r="59" spans="1:40" ht="22.5" customHeight="1" x14ac:dyDescent="0.2">
      <c r="C59" s="15"/>
      <c r="D59" s="20"/>
      <c r="E59" s="20"/>
      <c r="F59" s="20"/>
      <c r="G59" s="20"/>
      <c r="H59" s="20"/>
      <c r="I59" s="20"/>
      <c r="J59" s="20"/>
      <c r="K59" s="20"/>
      <c r="L59" s="20"/>
      <c r="M59" s="20"/>
      <c r="N59" s="20"/>
    </row>
    <row r="60" spans="1:40" ht="22.5" customHeight="1" x14ac:dyDescent="0.2">
      <c r="C60" s="15"/>
      <c r="D60" s="20"/>
      <c r="E60" s="20"/>
      <c r="F60" s="20"/>
      <c r="G60" s="20"/>
      <c r="H60" s="20"/>
      <c r="I60" s="20"/>
      <c r="J60" s="20"/>
      <c r="K60" s="20"/>
      <c r="L60" s="20"/>
      <c r="M60" s="20"/>
      <c r="N60" s="20"/>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zbjDJ8kZwYVOtW5xY4orjgG2yGNP3rsf+L94Rq1r1en5nQzuuvbFBVUqAr1v46X4LHXBWQIYmz0aOBugvv6Tbw==" saltValue="zUTW0M71lxyQFDKngcjBbA==" spinCount="100000" sheet="1" objects="1" scenarios="1"/>
  <customSheetViews>
    <customSheetView guid="{9C949C4D-EB11-4549-99F8-6A6E19FEDD35}" scale="70" showGridLines="0" topLeftCell="A10">
      <selection activeCell="AJ23" sqref="AJ23"/>
      <pageMargins left="0.5" right="0.43" top="1.04" bottom="0.45" header="0.31496062992125984" footer="0.31496062992125984"/>
      <pageSetup paperSize="9" scale="76" orientation="portrait" r:id="rId1"/>
      <headerFooter alignWithMargins="0"/>
    </customSheetView>
    <customSheetView guid="{B4BD0B13-0F90-4B98-B77F-542E51A48189}" scale="70" showGridLines="0" topLeftCell="A4">
      <selection activeCell="AJ23" sqref="AJ23"/>
      <pageMargins left="0.5" right="0.43" top="1.04" bottom="0.45" header="0.31496062992125984" footer="0.31496062992125984"/>
      <pageSetup paperSize="9" scale="76" orientation="portrait" r:id="rId2"/>
      <headerFooter alignWithMargins="0"/>
    </customSheetView>
    <customSheetView guid="{1132D6BB-BD35-469F-BF41-A86B335BD97B}" scale="70" showGridLines="0" topLeftCell="A4">
      <selection activeCell="AJ23" sqref="AJ23"/>
      <pageMargins left="0.5" right="0.43" top="1.04" bottom="0.45" header="0.31496062992125984" footer="0.31496062992125984"/>
      <pageSetup paperSize="9" scale="76" orientation="portrait" r:id="rId3"/>
      <headerFooter alignWithMargins="0"/>
    </customSheetView>
    <customSheetView guid="{A5C6589E-C55F-4BEC-9ECE-919FCABF52F8}" scale="70" showGridLines="0" topLeftCell="A4">
      <selection activeCell="AJ23" sqref="AJ23"/>
      <pageMargins left="0.5" right="0.43" top="1.04" bottom="0.45" header="0.31496062992125984" footer="0.31496062992125984"/>
      <pageSetup paperSize="9" scale="76" orientation="portrait" r:id="rId4"/>
      <headerFooter alignWithMargins="0"/>
    </customSheetView>
    <customSheetView guid="{01A85145-F11B-4D07-813B-8A8758CDD710}" scale="70" showGridLines="0" topLeftCell="A4">
      <selection activeCell="AJ23" sqref="AJ23"/>
      <pageMargins left="0.5" right="0.43" top="1.04" bottom="0.45" header="0.31496062992125984" footer="0.31496062992125984"/>
      <pageSetup paperSize="9" scale="76" orientation="portrait" r:id="rId5"/>
      <headerFooter alignWithMargins="0"/>
    </customSheetView>
    <customSheetView guid="{4F27A6F2-707D-47B2-BF4A-F027B75A33FC}" scale="120" showGridLines="0" topLeftCell="B25">
      <selection activeCell="R24" sqref="R24:AC29"/>
      <pageMargins left="0.5" right="0.43" top="1.04" bottom="0.45" header="0.31496062992125984" footer="0.31496062992125984"/>
      <pageSetup paperSize="9" scale="76" orientation="portrait" r:id="rId6"/>
      <headerFooter alignWithMargins="0"/>
    </customSheetView>
    <customSheetView guid="{F4F98609-4C61-4A0E-851B-59BEC64AAB9F}" scale="120" showGridLines="0" topLeftCell="B25">
      <selection activeCell="R24" sqref="R24:AC29"/>
      <pageMargins left="0.5" right="0.43" top="1.04" bottom="0.45" header="0.31496062992125984" footer="0.31496062992125984"/>
      <pageSetup paperSize="9" scale="76" orientation="portrait" r:id="rId7"/>
      <headerFooter alignWithMargins="0"/>
    </customSheetView>
    <customSheetView guid="{8381FC96-6810-4EAA-ACD8-B607E0FD2281}" scale="120" showGridLines="0" topLeftCell="A31">
      <selection activeCell="R24" sqref="R24:AC29"/>
      <pageMargins left="0.5" right="0.43" top="1.04" bottom="0.45" header="0.31496062992125984" footer="0.31496062992125984"/>
      <pageSetup paperSize="9" scale="76" orientation="portrait" r:id="rId8"/>
      <headerFooter alignWithMargins="0"/>
    </customSheetView>
    <customSheetView guid="{7315456F-420E-439E-9602-F32EDF9D3E94}" scale="120" showGridLines="0" topLeftCell="A31">
      <selection activeCell="R24" sqref="R24:AC29"/>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W32" sqref="W32"/>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W32" sqref="W32"/>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28">
      <selection activeCell="J31" sqref="J31"/>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W32" sqref="W32"/>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W32" sqref="W32"/>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W32" sqref="W32"/>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W32" sqref="W32"/>
      <pageMargins left="0.5" right="0.43" top="1.04" bottom="0.45" header="0.31496062992125984" footer="0.31496062992125984"/>
      <pageSetup paperSize="9" scale="76" orientation="portrait" r:id="rId16"/>
      <headerFooter alignWithMargins="0"/>
    </customSheetView>
    <customSheetView guid="{39DA2FDD-4E3D-481D-A336-9D29DBC11B08}" scale="120" showGridLines="0" topLeftCell="A31">
      <selection activeCell="R24" sqref="R24:AC29"/>
      <pageMargins left="0.5" right="0.43" top="1.04" bottom="0.45" header="0.31496062992125984" footer="0.31496062992125984"/>
      <pageSetup paperSize="9" scale="76" orientation="portrait" r:id="rId17"/>
      <headerFooter alignWithMargins="0"/>
    </customSheetView>
    <customSheetView guid="{95329FFD-9B66-4A76-A861-4EF913CB9438}" scale="120" showGridLines="0" topLeftCell="A31">
      <selection activeCell="R24" sqref="R24:AC29"/>
      <pageMargins left="0.5" right="0.43" top="1.04" bottom="0.45" header="0.31496062992125984" footer="0.31496062992125984"/>
      <pageSetup paperSize="9" scale="76" orientation="portrait" r:id="rId18"/>
      <headerFooter alignWithMargins="0"/>
    </customSheetView>
    <customSheetView guid="{F7DB7EE5-42A9-41B9-A823-ADC3C22C28DE}" scale="120" showGridLines="0" topLeftCell="A14">
      <selection activeCell="R14" sqref="R14:AC22"/>
      <pageMargins left="0.5" right="0.43" top="1.04" bottom="0.45" header="0.31496062992125984" footer="0.31496062992125984"/>
      <pageSetup paperSize="9" scale="76" orientation="portrait" r:id="rId19"/>
      <headerFooter alignWithMargins="0"/>
    </customSheetView>
    <customSheetView guid="{187695E8-F439-4E8B-9390-62D53A41785B}" scale="120" showGridLines="0">
      <selection activeCell="R14" sqref="R14:AC22"/>
      <pageMargins left="0.5" right="0.43" top="1.04" bottom="0.45" header="0.31496062992125984" footer="0.31496062992125984"/>
      <pageSetup paperSize="9" scale="76" orientation="portrait" r:id="rId20"/>
      <headerFooter alignWithMargins="0"/>
    </customSheetView>
    <customSheetView guid="{C3D58349-1F04-4F6C-B93C-BB0D41DB41D6}" scale="120" showGridLines="0" topLeftCell="A31">
      <selection activeCell="R24" sqref="R24:AC29"/>
      <pageMargins left="0.5" right="0.43" top="1.04" bottom="0.45" header="0.31496062992125984" footer="0.31496062992125984"/>
      <pageSetup paperSize="9" scale="76" orientation="portrait" r:id="rId21"/>
      <headerFooter alignWithMargins="0"/>
    </customSheetView>
    <customSheetView guid="{71206789-1A95-4243-B1E4-204F0D4BB0C1}" scale="120" showGridLines="0" topLeftCell="A31">
      <selection activeCell="R24" sqref="R24:AC29"/>
      <pageMargins left="0.5" right="0.43" top="1.04" bottom="0.45" header="0.31496062992125984" footer="0.31496062992125984"/>
      <pageSetup paperSize="9" scale="76" orientation="portrait" r:id="rId22"/>
      <headerFooter alignWithMargins="0"/>
    </customSheetView>
    <customSheetView guid="{DAB8803B-91D8-4FA1-8E83-BA8E4F51ECEF}" scale="120" showGridLines="0" topLeftCell="B25">
      <selection activeCell="R24" sqref="R24:AC29"/>
      <pageMargins left="0.5" right="0.43" top="1.04" bottom="0.45" header="0.31496062992125984" footer="0.31496062992125984"/>
      <pageSetup paperSize="9" scale="76" orientation="portrait" r:id="rId23"/>
      <headerFooter alignWithMargins="0"/>
    </customSheetView>
    <customSheetView guid="{4B06A440-0745-43CE-8047-97DB98249CF6}" scale="120" showGridLines="0" topLeftCell="M1">
      <selection activeCell="R14" sqref="R14:AC22"/>
      <pageMargins left="0.5" right="0.43" top="1.04" bottom="0.45" header="0.31496062992125984" footer="0.31496062992125984"/>
      <pageSetup paperSize="9" scale="76" orientation="portrait" r:id="rId24"/>
      <headerFooter alignWithMargins="0"/>
    </customSheetView>
    <customSheetView guid="{201C1097-0C3C-4AFA-814C-99E885BB3BA9}" scale="120" showGridLines="0" topLeftCell="C34">
      <selection activeCell="R14" sqref="R14:AC22"/>
      <pageMargins left="0.5" right="0.43" top="1.04" bottom="0.45" header="0.31496062992125984" footer="0.31496062992125984"/>
      <pageSetup paperSize="9" scale="76" orientation="portrait" r:id="rId25"/>
      <headerFooter alignWithMargins="0"/>
    </customSheetView>
    <customSheetView guid="{44F0F931-FF8F-4146-9628-099A7B02EE59}" scale="70" showGridLines="0" topLeftCell="A4">
      <selection activeCell="AJ23" sqref="AJ23"/>
      <pageMargins left="0.5" right="0.43" top="1.04" bottom="0.45" header="0.31496062992125984" footer="0.31496062992125984"/>
      <pageSetup paperSize="9" scale="76" orientation="portrait" r:id="rId26"/>
      <headerFooter alignWithMargins="0"/>
    </customSheetView>
    <customSheetView guid="{DE4F901A-4159-44A8-9F61-37E29931259E}" scale="70" showGridLines="0" topLeftCell="A4">
      <selection activeCell="AJ23" sqref="AJ23"/>
      <pageMargins left="0.5" right="0.43" top="1.04" bottom="0.45" header="0.31496062992125984" footer="0.31496062992125984"/>
      <pageSetup paperSize="9" scale="76" orientation="portrait" r:id="rId27"/>
      <headerFooter alignWithMargins="0"/>
    </customSheetView>
    <customSheetView guid="{11E60353-53A2-40FD-8DD1-6654D3943E00}" scale="70" showGridLines="0" topLeftCell="A4">
      <selection activeCell="AJ23" sqref="AJ23"/>
      <pageMargins left="0.5" right="0.43" top="1.04" bottom="0.45" header="0.31496062992125984" footer="0.31496062992125984"/>
      <pageSetup paperSize="9" scale="76" orientation="portrait" r:id="rId28"/>
      <headerFooter alignWithMargins="0"/>
    </customSheetView>
    <customSheetView guid="{D405E5B0-829D-4CFF-BABC-C1974EED185D}" scale="70" showGridLines="0" topLeftCell="A4">
      <selection activeCell="AJ23" sqref="AJ23"/>
      <pageMargins left="0.5" right="0.43" top="1.04" bottom="0.45" header="0.31496062992125984" footer="0.31496062992125984"/>
      <pageSetup paperSize="9" scale="76" orientation="portrait" r:id="rId29"/>
      <headerFooter alignWithMargins="0"/>
    </customSheetView>
  </customSheetViews>
  <mergeCells count="89">
    <mergeCell ref="C37:N37"/>
    <mergeCell ref="C38:F38"/>
    <mergeCell ref="G38:N38"/>
    <mergeCell ref="D35:E35"/>
    <mergeCell ref="R13:AC13"/>
    <mergeCell ref="R14:AC22"/>
    <mergeCell ref="R23:AC23"/>
    <mergeCell ref="R24:AC29"/>
    <mergeCell ref="C40:F40"/>
    <mergeCell ref="G40:N40"/>
    <mergeCell ref="O40:S40"/>
    <mergeCell ref="T40:AC40"/>
    <mergeCell ref="C39:F39"/>
    <mergeCell ref="G39:N39"/>
    <mergeCell ref="AH41:AN41"/>
    <mergeCell ref="C42:F43"/>
    <mergeCell ref="G42:N43"/>
    <mergeCell ref="O42:S42"/>
    <mergeCell ref="T42:AC42"/>
    <mergeCell ref="AH42:AN42"/>
    <mergeCell ref="O43:S43"/>
    <mergeCell ref="C41:F41"/>
    <mergeCell ref="G41:N41"/>
    <mergeCell ref="T43:AC43"/>
    <mergeCell ref="O41:S41"/>
    <mergeCell ref="T41:AC41"/>
    <mergeCell ref="AH38:AN38"/>
    <mergeCell ref="O39:S39"/>
    <mergeCell ref="T39:AC39"/>
    <mergeCell ref="AH39:AN39"/>
    <mergeCell ref="O37:AC37"/>
    <mergeCell ref="O38:S38"/>
    <mergeCell ref="T38:AC38"/>
    <mergeCell ref="R12:AC12"/>
    <mergeCell ref="G3:P3"/>
    <mergeCell ref="G4:P4"/>
    <mergeCell ref="G5:P5"/>
    <mergeCell ref="C7:AC7"/>
    <mergeCell ref="C8:E8"/>
    <mergeCell ref="F8:P8"/>
    <mergeCell ref="Q8:R8"/>
    <mergeCell ref="S8:T8"/>
    <mergeCell ref="W8:X8"/>
    <mergeCell ref="AH8:AN8"/>
    <mergeCell ref="C9:E10"/>
    <mergeCell ref="F9:AC10"/>
    <mergeCell ref="AH9:AN9"/>
    <mergeCell ref="Y8:AC8"/>
    <mergeCell ref="S49:W51"/>
    <mergeCell ref="C48:F48"/>
    <mergeCell ref="G48:N48"/>
    <mergeCell ref="C50:F50"/>
    <mergeCell ref="C51:F51"/>
    <mergeCell ref="C49:F49"/>
    <mergeCell ref="G49:N49"/>
    <mergeCell ref="G50:N50"/>
    <mergeCell ref="G51:N51"/>
    <mergeCell ref="AH57:AN57"/>
    <mergeCell ref="X49:X51"/>
    <mergeCell ref="Y49:AA51"/>
    <mergeCell ref="AH48:AN48"/>
    <mergeCell ref="X47:X48"/>
    <mergeCell ref="Y47:AA48"/>
    <mergeCell ref="AB49:AC51"/>
    <mergeCell ref="AH49:AN49"/>
    <mergeCell ref="AH50:AN50"/>
    <mergeCell ref="AH51:AN51"/>
    <mergeCell ref="AB47:AC48"/>
    <mergeCell ref="AH47:AN47"/>
    <mergeCell ref="AH52:AN52"/>
    <mergeCell ref="AH53:AN53"/>
    <mergeCell ref="AH55:AN55"/>
    <mergeCell ref="AH56:AN56"/>
    <mergeCell ref="C47:F47"/>
    <mergeCell ref="C44:N44"/>
    <mergeCell ref="O44:AC44"/>
    <mergeCell ref="AH44:AN44"/>
    <mergeCell ref="C45:F46"/>
    <mergeCell ref="G45:H45"/>
    <mergeCell ref="O45:R45"/>
    <mergeCell ref="S45:AC45"/>
    <mergeCell ref="AB46:AC46"/>
    <mergeCell ref="AH46:AN46"/>
    <mergeCell ref="Y46:AA46"/>
    <mergeCell ref="G47:N47"/>
    <mergeCell ref="S47:W48"/>
    <mergeCell ref="G46:M46"/>
    <mergeCell ref="O46:R51"/>
    <mergeCell ref="S46:W46"/>
  </mergeCells>
  <phoneticPr fontId="0" type="noConversion"/>
  <pageMargins left="0.5" right="0.43" top="1.04" bottom="0.45" header="0.31496062992125984" footer="0.31496062992125984"/>
  <pageSetup paperSize="9" scale="76" orientation="portrait" r:id="rId30"/>
  <headerFooter alignWithMargins="0"/>
  <drawing r:id="rId3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N84"/>
  <sheetViews>
    <sheetView showGridLines="0" topLeftCell="A25" workbookViewId="0">
      <selection activeCell="R13" sqref="R13:AC20"/>
    </sheetView>
  </sheetViews>
  <sheetFormatPr baseColWidth="10" defaultColWidth="11.42578125" defaultRowHeight="12.75" x14ac:dyDescent="0.2"/>
  <cols>
    <col min="1" max="2" width="1.140625" customWidth="1"/>
    <col min="3" max="3" width="4.28515625" customWidth="1"/>
    <col min="4" max="4" width="5.42578125" customWidth="1"/>
    <col min="5" max="5" width="5.28515625" customWidth="1"/>
    <col min="6"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9"/>
      <c r="AD7" s="5"/>
    </row>
    <row r="8" spans="2:40" ht="26.25" customHeight="1" x14ac:dyDescent="0.2">
      <c r="B8" s="4"/>
      <c r="C8" s="770" t="s">
        <v>1</v>
      </c>
      <c r="D8" s="771"/>
      <c r="E8" s="772"/>
      <c r="F8" s="773" t="s">
        <v>542</v>
      </c>
      <c r="G8" s="774"/>
      <c r="H8" s="774"/>
      <c r="I8" s="774"/>
      <c r="J8" s="774"/>
      <c r="K8" s="774"/>
      <c r="L8" s="774"/>
      <c r="M8" s="774"/>
      <c r="N8" s="774"/>
      <c r="O8" s="774"/>
      <c r="P8" s="775"/>
      <c r="Q8" s="776" t="s">
        <v>82</v>
      </c>
      <c r="R8" s="772"/>
      <c r="S8" s="773"/>
      <c r="T8" s="775"/>
      <c r="U8" s="560"/>
      <c r="V8" s="560"/>
      <c r="W8" s="776" t="s">
        <v>83</v>
      </c>
      <c r="X8" s="772"/>
      <c r="Y8" s="779" t="s">
        <v>84</v>
      </c>
      <c r="Z8" s="780"/>
      <c r="AA8" s="780"/>
      <c r="AB8" s="780"/>
      <c r="AC8" s="781"/>
      <c r="AD8" s="5"/>
      <c r="AG8" s="18"/>
      <c r="AH8" s="18"/>
      <c r="AI8" s="18"/>
    </row>
    <row r="9" spans="2:40" ht="22.5" customHeight="1" x14ac:dyDescent="0.2">
      <c r="B9" s="4"/>
      <c r="C9" s="782" t="s">
        <v>2</v>
      </c>
      <c r="D9" s="783"/>
      <c r="E9" s="784"/>
      <c r="F9" s="788" t="s">
        <v>395</v>
      </c>
      <c r="G9" s="789"/>
      <c r="H9" s="789"/>
      <c r="I9" s="789"/>
      <c r="J9" s="789"/>
      <c r="K9" s="789"/>
      <c r="L9" s="789"/>
      <c r="M9" s="789"/>
      <c r="N9" s="789"/>
      <c r="O9" s="789"/>
      <c r="P9" s="789"/>
      <c r="Q9" s="789"/>
      <c r="R9" s="789"/>
      <c r="S9" s="789"/>
      <c r="T9" s="789"/>
      <c r="U9" s="789"/>
      <c r="V9" s="789"/>
      <c r="W9" s="789"/>
      <c r="X9" s="789"/>
      <c r="Y9" s="789"/>
      <c r="Z9" s="789"/>
      <c r="AA9" s="789"/>
      <c r="AB9" s="789"/>
      <c r="AC9" s="790"/>
      <c r="AD9" s="5"/>
      <c r="AG9" s="18"/>
      <c r="AH9" s="18"/>
      <c r="AI9" s="18"/>
    </row>
    <row r="10" spans="2:40" ht="22.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2"/>
      <c r="AB10" s="792"/>
      <c r="AC10" s="793"/>
      <c r="AD10" s="5"/>
      <c r="AG10" s="18"/>
      <c r="AH10" s="18"/>
      <c r="AI10" s="18"/>
    </row>
    <row r="11" spans="2:40" ht="4.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9"/>
      <c r="AD11" s="5"/>
      <c r="AG11" s="18"/>
      <c r="AH11" s="18"/>
      <c r="AI11" s="18"/>
      <c r="AJ11" s="18"/>
      <c r="AK11" s="18"/>
      <c r="AL11" s="18"/>
      <c r="AM11" s="18"/>
      <c r="AN11" s="18"/>
    </row>
    <row r="12" spans="2:40" ht="17.25" customHeight="1" thickBot="1" x14ac:dyDescent="0.25">
      <c r="B12" s="4"/>
      <c r="C12" s="6"/>
      <c r="D12" s="7"/>
      <c r="E12" s="7"/>
      <c r="F12" s="7"/>
      <c r="G12" s="7"/>
      <c r="H12" s="7"/>
      <c r="I12" s="7"/>
      <c r="J12" s="7"/>
      <c r="K12" s="7"/>
      <c r="L12" s="7"/>
      <c r="M12" s="7"/>
      <c r="N12" s="7"/>
      <c r="O12" s="7"/>
      <c r="P12" s="7"/>
      <c r="Q12" s="43"/>
      <c r="R12" s="794" t="s">
        <v>191</v>
      </c>
      <c r="S12" s="795"/>
      <c r="T12" s="795"/>
      <c r="U12" s="795"/>
      <c r="V12" s="795"/>
      <c r="W12" s="795"/>
      <c r="X12" s="795"/>
      <c r="Y12" s="795"/>
      <c r="Z12" s="795"/>
      <c r="AA12" s="795"/>
      <c r="AB12" s="795"/>
      <c r="AC12" s="796"/>
      <c r="AD12" s="5"/>
    </row>
    <row r="13" spans="2:40" ht="24" customHeight="1" x14ac:dyDescent="0.2">
      <c r="B13" s="4"/>
      <c r="C13" s="6"/>
      <c r="D13" s="7"/>
      <c r="E13" s="7"/>
      <c r="F13" s="7"/>
      <c r="G13" s="7"/>
      <c r="H13" s="7"/>
      <c r="I13" s="7"/>
      <c r="J13" s="7"/>
      <c r="K13" s="7"/>
      <c r="L13" s="7"/>
      <c r="M13" s="7"/>
      <c r="N13" s="7"/>
      <c r="O13" s="7"/>
      <c r="P13" s="7"/>
      <c r="Q13" s="44"/>
      <c r="R13" s="797" t="s">
        <v>1312</v>
      </c>
      <c r="S13" s="798"/>
      <c r="T13" s="798"/>
      <c r="U13" s="798"/>
      <c r="V13" s="798"/>
      <c r="W13" s="798"/>
      <c r="X13" s="798"/>
      <c r="Y13" s="798"/>
      <c r="Z13" s="798"/>
      <c r="AA13" s="798"/>
      <c r="AB13" s="798"/>
      <c r="AC13" s="799"/>
      <c r="AD13" s="5"/>
    </row>
    <row r="14" spans="2:40" ht="17.25" customHeight="1" x14ac:dyDescent="0.2">
      <c r="B14" s="4"/>
      <c r="C14" s="6"/>
      <c r="D14" s="7"/>
      <c r="E14" s="7"/>
      <c r="F14" s="7"/>
      <c r="G14" s="7"/>
      <c r="H14" s="7"/>
      <c r="I14" s="7"/>
      <c r="J14" s="7"/>
      <c r="K14" s="7"/>
      <c r="L14" s="7"/>
      <c r="M14" s="7"/>
      <c r="N14" s="7"/>
      <c r="O14" s="7"/>
      <c r="P14" s="7"/>
      <c r="Q14" s="44"/>
      <c r="R14" s="800"/>
      <c r="S14" s="801"/>
      <c r="T14" s="801"/>
      <c r="U14" s="801"/>
      <c r="V14" s="801"/>
      <c r="W14" s="801"/>
      <c r="X14" s="801"/>
      <c r="Y14" s="801"/>
      <c r="Z14" s="801"/>
      <c r="AA14" s="801"/>
      <c r="AB14" s="801"/>
      <c r="AC14" s="802"/>
      <c r="AD14" s="5"/>
    </row>
    <row r="15" spans="2:40" ht="17.25" customHeight="1" x14ac:dyDescent="0.2">
      <c r="B15" s="4"/>
      <c r="C15" s="6"/>
      <c r="D15" s="7"/>
      <c r="E15" s="7"/>
      <c r="F15" s="7"/>
      <c r="G15" s="7"/>
      <c r="H15" s="7"/>
      <c r="I15" s="7"/>
      <c r="J15" s="7"/>
      <c r="K15" s="7"/>
      <c r="L15" s="7"/>
      <c r="M15" s="7"/>
      <c r="N15" s="7"/>
      <c r="O15" s="7"/>
      <c r="P15" s="7"/>
      <c r="Q15" s="44"/>
      <c r="R15" s="800"/>
      <c r="S15" s="801"/>
      <c r="T15" s="801"/>
      <c r="U15" s="801"/>
      <c r="V15" s="801"/>
      <c r="W15" s="801"/>
      <c r="X15" s="801"/>
      <c r="Y15" s="801"/>
      <c r="Z15" s="801"/>
      <c r="AA15" s="801"/>
      <c r="AB15" s="801"/>
      <c r="AC15" s="802"/>
      <c r="AD15" s="5"/>
    </row>
    <row r="16" spans="2:40" ht="24" customHeight="1" x14ac:dyDescent="0.2">
      <c r="B16" s="4"/>
      <c r="C16" s="6"/>
      <c r="D16" s="7"/>
      <c r="E16" s="7"/>
      <c r="F16" s="7"/>
      <c r="G16" s="7"/>
      <c r="H16" s="7"/>
      <c r="I16" s="7"/>
      <c r="J16" s="7"/>
      <c r="K16" s="7"/>
      <c r="L16" s="7"/>
      <c r="M16" s="7"/>
      <c r="N16" s="7"/>
      <c r="O16" s="7"/>
      <c r="P16" s="7"/>
      <c r="Q16" s="44"/>
      <c r="R16" s="800"/>
      <c r="S16" s="801"/>
      <c r="T16" s="801"/>
      <c r="U16" s="801"/>
      <c r="V16" s="801"/>
      <c r="W16" s="801"/>
      <c r="X16" s="801"/>
      <c r="Y16" s="801"/>
      <c r="Z16" s="801"/>
      <c r="AA16" s="801"/>
      <c r="AB16" s="801"/>
      <c r="AC16" s="802"/>
      <c r="AD16" s="5"/>
    </row>
    <row r="17" spans="2:40" ht="16.5" customHeight="1" x14ac:dyDescent="0.2">
      <c r="B17" s="4"/>
      <c r="C17" s="6"/>
      <c r="D17" s="7"/>
      <c r="E17" s="7"/>
      <c r="F17" s="7"/>
      <c r="G17" s="7"/>
      <c r="H17" s="7"/>
      <c r="I17" s="7"/>
      <c r="J17" s="7"/>
      <c r="K17" s="7"/>
      <c r="L17" s="7"/>
      <c r="M17" s="7"/>
      <c r="N17" s="7"/>
      <c r="O17" s="7"/>
      <c r="P17" s="7"/>
      <c r="Q17" s="44"/>
      <c r="R17" s="800"/>
      <c r="S17" s="801"/>
      <c r="T17" s="801"/>
      <c r="U17" s="801"/>
      <c r="V17" s="801"/>
      <c r="W17" s="801"/>
      <c r="X17" s="801"/>
      <c r="Y17" s="801"/>
      <c r="Z17" s="801"/>
      <c r="AA17" s="801"/>
      <c r="AB17" s="801"/>
      <c r="AC17" s="802"/>
      <c r="AD17" s="5"/>
    </row>
    <row r="18" spans="2:40" ht="13.5" customHeight="1" x14ac:dyDescent="0.2">
      <c r="B18" s="4"/>
      <c r="C18" s="6"/>
      <c r="D18" s="7"/>
      <c r="E18" s="7"/>
      <c r="F18" s="7"/>
      <c r="G18" s="7"/>
      <c r="H18" s="7"/>
      <c r="I18" s="7"/>
      <c r="J18" s="7"/>
      <c r="K18" s="7"/>
      <c r="L18" s="7"/>
      <c r="M18" s="7"/>
      <c r="N18" s="7"/>
      <c r="O18" s="7"/>
      <c r="P18" s="7"/>
      <c r="Q18" s="44"/>
      <c r="R18" s="800"/>
      <c r="S18" s="801"/>
      <c r="T18" s="801"/>
      <c r="U18" s="801"/>
      <c r="V18" s="801"/>
      <c r="W18" s="801"/>
      <c r="X18" s="801"/>
      <c r="Y18" s="801"/>
      <c r="Z18" s="801"/>
      <c r="AA18" s="801"/>
      <c r="AB18" s="801"/>
      <c r="AC18" s="802"/>
      <c r="AD18" s="5"/>
    </row>
    <row r="19" spans="2:40" ht="42.75" customHeight="1" x14ac:dyDescent="0.2">
      <c r="B19" s="4"/>
      <c r="C19" s="6"/>
      <c r="D19" s="7"/>
      <c r="E19" s="7"/>
      <c r="F19" s="7"/>
      <c r="G19" s="7"/>
      <c r="H19" s="7"/>
      <c r="I19" s="7"/>
      <c r="J19" s="7"/>
      <c r="K19" s="7"/>
      <c r="L19" s="7"/>
      <c r="M19" s="7"/>
      <c r="N19" s="7"/>
      <c r="O19" s="7"/>
      <c r="P19" s="7"/>
      <c r="Q19" s="44"/>
      <c r="R19" s="800"/>
      <c r="S19" s="801"/>
      <c r="T19" s="801"/>
      <c r="U19" s="801"/>
      <c r="V19" s="801"/>
      <c r="W19" s="801"/>
      <c r="X19" s="801"/>
      <c r="Y19" s="801"/>
      <c r="Z19" s="801"/>
      <c r="AA19" s="801"/>
      <c r="AB19" s="801"/>
      <c r="AC19" s="802"/>
      <c r="AD19" s="5"/>
    </row>
    <row r="20" spans="2:40" ht="47.25" customHeight="1" thickBot="1" x14ac:dyDescent="0.25">
      <c r="B20" s="4"/>
      <c r="C20" s="6"/>
      <c r="D20" s="7"/>
      <c r="E20" s="7"/>
      <c r="F20" s="7"/>
      <c r="G20" s="7"/>
      <c r="H20" s="7"/>
      <c r="I20" s="7"/>
      <c r="J20" s="7"/>
      <c r="K20" s="7"/>
      <c r="L20" s="7"/>
      <c r="M20" s="7"/>
      <c r="N20" s="7"/>
      <c r="O20" s="7"/>
      <c r="P20" s="7"/>
      <c r="Q20" s="44"/>
      <c r="R20" s="803"/>
      <c r="S20" s="804"/>
      <c r="T20" s="804"/>
      <c r="U20" s="804"/>
      <c r="V20" s="804"/>
      <c r="W20" s="804"/>
      <c r="X20" s="804"/>
      <c r="Y20" s="804"/>
      <c r="Z20" s="804"/>
      <c r="AA20" s="804"/>
      <c r="AB20" s="804"/>
      <c r="AC20" s="805"/>
      <c r="AD20" s="5"/>
    </row>
    <row r="21" spans="2:40" ht="17.25" customHeight="1" thickBot="1" x14ac:dyDescent="0.25">
      <c r="B21" s="4"/>
      <c r="C21" s="6"/>
      <c r="D21" s="7"/>
      <c r="E21" s="7"/>
      <c r="F21" s="7"/>
      <c r="G21" s="7"/>
      <c r="H21" s="7"/>
      <c r="I21" s="7"/>
      <c r="J21" s="7"/>
      <c r="K21" s="7"/>
      <c r="L21" s="7"/>
      <c r="M21" s="7"/>
      <c r="N21" s="7"/>
      <c r="O21" s="7"/>
      <c r="P21" s="7"/>
      <c r="Q21" s="44"/>
      <c r="R21" s="806" t="s">
        <v>80</v>
      </c>
      <c r="S21" s="807"/>
      <c r="T21" s="807"/>
      <c r="U21" s="807"/>
      <c r="V21" s="807"/>
      <c r="W21" s="807"/>
      <c r="X21" s="807"/>
      <c r="Y21" s="807"/>
      <c r="Z21" s="807"/>
      <c r="AA21" s="807"/>
      <c r="AB21" s="807"/>
      <c r="AC21" s="808"/>
      <c r="AD21" s="5"/>
    </row>
    <row r="22" spans="2:40" ht="33" customHeight="1" x14ac:dyDescent="0.2">
      <c r="B22" s="4"/>
      <c r="C22" s="6"/>
      <c r="D22" s="7"/>
      <c r="E22" s="7"/>
      <c r="F22" s="7"/>
      <c r="G22" s="7"/>
      <c r="H22" s="7"/>
      <c r="I22" s="7"/>
      <c r="J22" s="7"/>
      <c r="K22" s="7"/>
      <c r="L22" s="7"/>
      <c r="M22" s="7"/>
      <c r="N22" s="7"/>
      <c r="O22" s="7"/>
      <c r="P22" s="7"/>
      <c r="Q22" s="44"/>
      <c r="R22" s="760" t="s">
        <v>1311</v>
      </c>
      <c r="S22" s="761"/>
      <c r="T22" s="761"/>
      <c r="U22" s="761"/>
      <c r="V22" s="761"/>
      <c r="W22" s="761"/>
      <c r="X22" s="761"/>
      <c r="Y22" s="761"/>
      <c r="Z22" s="761"/>
      <c r="AA22" s="761"/>
      <c r="AB22" s="761"/>
      <c r="AC22" s="762"/>
      <c r="AD22" s="5"/>
    </row>
    <row r="23" spans="2:40" ht="27.75" customHeight="1" x14ac:dyDescent="0.2">
      <c r="B23" s="4"/>
      <c r="C23" s="6"/>
      <c r="D23" s="7"/>
      <c r="E23" s="7"/>
      <c r="F23" s="7"/>
      <c r="G23" s="7"/>
      <c r="H23" s="7"/>
      <c r="I23" s="7"/>
      <c r="J23" s="7"/>
      <c r="K23" s="7"/>
      <c r="L23" s="7"/>
      <c r="M23" s="7"/>
      <c r="N23" s="7"/>
      <c r="O23" s="7"/>
      <c r="P23" s="7"/>
      <c r="Q23" s="44"/>
      <c r="R23" s="760"/>
      <c r="S23" s="761"/>
      <c r="T23" s="761"/>
      <c r="U23" s="761"/>
      <c r="V23" s="761"/>
      <c r="W23" s="761"/>
      <c r="X23" s="761"/>
      <c r="Y23" s="761"/>
      <c r="Z23" s="761"/>
      <c r="AA23" s="761"/>
      <c r="AB23" s="761"/>
      <c r="AC23" s="762"/>
      <c r="AD23" s="5"/>
    </row>
    <row r="24" spans="2:40" ht="21.75" customHeight="1" x14ac:dyDescent="0.2">
      <c r="B24" s="4"/>
      <c r="C24" s="6"/>
      <c r="D24" s="7"/>
      <c r="E24" s="7"/>
      <c r="F24" s="7"/>
      <c r="G24" s="7"/>
      <c r="H24" s="7"/>
      <c r="I24" s="7"/>
      <c r="J24" s="7"/>
      <c r="K24" s="7"/>
      <c r="L24" s="7"/>
      <c r="M24" s="7"/>
      <c r="N24" s="7"/>
      <c r="O24" s="7"/>
      <c r="P24" s="7"/>
      <c r="Q24" s="44"/>
      <c r="R24" s="760"/>
      <c r="S24" s="761"/>
      <c r="T24" s="761"/>
      <c r="U24" s="761"/>
      <c r="V24" s="761"/>
      <c r="W24" s="761"/>
      <c r="X24" s="761"/>
      <c r="Y24" s="761"/>
      <c r="Z24" s="761"/>
      <c r="AA24" s="761"/>
      <c r="AB24" s="761"/>
      <c r="AC24" s="762"/>
      <c r="AD24" s="5"/>
    </row>
    <row r="25" spans="2:40" ht="15" customHeight="1" x14ac:dyDescent="0.2">
      <c r="B25" s="4"/>
      <c r="C25" s="6"/>
      <c r="D25" s="7"/>
      <c r="E25" s="7"/>
      <c r="F25" s="7"/>
      <c r="G25" s="7"/>
      <c r="H25" s="7"/>
      <c r="I25" s="7"/>
      <c r="J25" s="7"/>
      <c r="K25" s="7"/>
      <c r="L25" s="7"/>
      <c r="M25" s="7"/>
      <c r="N25" s="7"/>
      <c r="O25" s="7"/>
      <c r="P25" s="7"/>
      <c r="Q25" s="44"/>
      <c r="R25" s="760"/>
      <c r="S25" s="761"/>
      <c r="T25" s="761"/>
      <c r="U25" s="761"/>
      <c r="V25" s="761"/>
      <c r="W25" s="761"/>
      <c r="X25" s="761"/>
      <c r="Y25" s="761"/>
      <c r="Z25" s="761"/>
      <c r="AA25" s="761"/>
      <c r="AB25" s="761"/>
      <c r="AC25" s="762"/>
      <c r="AD25" s="5"/>
    </row>
    <row r="26" spans="2:40" ht="15" customHeight="1" x14ac:dyDescent="0.2">
      <c r="B26" s="4"/>
      <c r="C26" s="6"/>
      <c r="D26" s="7"/>
      <c r="E26" s="7"/>
      <c r="F26" s="7"/>
      <c r="G26" s="7"/>
      <c r="H26" s="7"/>
      <c r="I26" s="7"/>
      <c r="J26" s="7"/>
      <c r="K26" s="7"/>
      <c r="L26" s="7"/>
      <c r="M26" s="7"/>
      <c r="N26" s="7"/>
      <c r="O26" s="7"/>
      <c r="P26" s="7"/>
      <c r="Q26" s="44"/>
      <c r="R26" s="760"/>
      <c r="S26" s="761"/>
      <c r="T26" s="761"/>
      <c r="U26" s="761"/>
      <c r="V26" s="761"/>
      <c r="W26" s="761"/>
      <c r="X26" s="761"/>
      <c r="Y26" s="761"/>
      <c r="Z26" s="761"/>
      <c r="AA26" s="761"/>
      <c r="AB26" s="761"/>
      <c r="AC26" s="762"/>
      <c r="AD26" s="5"/>
    </row>
    <row r="27" spans="2:40" ht="24" customHeight="1" x14ac:dyDescent="0.2">
      <c r="B27" s="4"/>
      <c r="C27" s="6"/>
      <c r="D27" s="7"/>
      <c r="E27" s="7"/>
      <c r="F27" s="7"/>
      <c r="G27" s="7"/>
      <c r="H27" s="7"/>
      <c r="I27" s="7"/>
      <c r="J27" s="7"/>
      <c r="K27" s="7"/>
      <c r="L27" s="7"/>
      <c r="M27" s="7"/>
      <c r="N27" s="7"/>
      <c r="O27" s="7"/>
      <c r="P27" s="7"/>
      <c r="Q27" s="44"/>
      <c r="R27" s="760"/>
      <c r="S27" s="761"/>
      <c r="T27" s="761"/>
      <c r="U27" s="761"/>
      <c r="V27" s="761"/>
      <c r="W27" s="761"/>
      <c r="X27" s="761"/>
      <c r="Y27" s="761"/>
      <c r="Z27" s="761"/>
      <c r="AA27" s="761"/>
      <c r="AB27" s="761"/>
      <c r="AC27" s="762"/>
      <c r="AD27" s="5"/>
    </row>
    <row r="28" spans="2:40" ht="24" customHeight="1" thickBot="1" x14ac:dyDescent="0.25">
      <c r="B28" s="4"/>
      <c r="C28" s="6"/>
      <c r="D28" s="7"/>
      <c r="E28" s="7"/>
      <c r="F28" s="7"/>
      <c r="G28" s="7"/>
      <c r="H28" s="7"/>
      <c r="I28" s="7"/>
      <c r="J28" s="7"/>
      <c r="K28" s="7"/>
      <c r="L28" s="7"/>
      <c r="M28" s="7"/>
      <c r="N28" s="7"/>
      <c r="O28" s="7"/>
      <c r="P28" s="7"/>
      <c r="Q28" s="44"/>
      <c r="R28" s="763"/>
      <c r="S28" s="764"/>
      <c r="T28" s="764"/>
      <c r="U28" s="764"/>
      <c r="V28" s="764"/>
      <c r="W28" s="764"/>
      <c r="X28" s="764"/>
      <c r="Y28" s="764"/>
      <c r="Z28" s="764"/>
      <c r="AA28" s="764"/>
      <c r="AB28" s="764"/>
      <c r="AC28" s="765"/>
      <c r="AD28" s="5"/>
    </row>
    <row r="29" spans="2:40"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W30" s="7"/>
      <c r="X30" s="7"/>
      <c r="Y30" s="7"/>
      <c r="Z30" s="7"/>
      <c r="AA30" s="7"/>
      <c r="AB30" s="7"/>
      <c r="AC30" s="8"/>
      <c r="AD30" s="5"/>
      <c r="AG30" s="18"/>
      <c r="AH30" s="18"/>
      <c r="AI30" s="18"/>
      <c r="AJ30" s="18"/>
      <c r="AK30" s="18"/>
      <c r="AL30" s="18"/>
      <c r="AM30" s="18"/>
      <c r="AN30" s="18"/>
    </row>
    <row r="31" spans="2:40" ht="22.5" customHeight="1" x14ac:dyDescent="0.25">
      <c r="B31" s="4"/>
      <c r="C31" s="6"/>
      <c r="D31" s="70" t="s">
        <v>16</v>
      </c>
      <c r="E31" s="71"/>
      <c r="F31" s="569">
        <f>INDICADORES!H46</f>
        <v>934</v>
      </c>
      <c r="G31" s="569">
        <f>INDICADORES!K46</f>
        <v>1062</v>
      </c>
      <c r="H31" s="569">
        <f>INDICADORES!N46</f>
        <v>2343</v>
      </c>
      <c r="I31" s="569">
        <f>INDICADORES!T46</f>
        <v>2584</v>
      </c>
      <c r="J31" s="569">
        <f>INDICADORES!W46</f>
        <v>2043</v>
      </c>
      <c r="K31" s="569">
        <f>INDICADORES!Z46</f>
        <v>2350</v>
      </c>
      <c r="L31" s="569">
        <f>INDICADORES!AF46</f>
        <v>652</v>
      </c>
      <c r="M31" s="569">
        <f>INDICADORES!AI46</f>
        <v>796</v>
      </c>
      <c r="N31" s="569">
        <f>INDICADORES!AL46</f>
        <v>1046</v>
      </c>
      <c r="O31" s="569">
        <f>INDICADORES!AR46</f>
        <v>392</v>
      </c>
      <c r="P31" s="569">
        <f>INDICADORES!AU46</f>
        <v>348</v>
      </c>
      <c r="Q31" s="569">
        <f>INDICADORES!AX46</f>
        <v>287</v>
      </c>
      <c r="R31" s="568">
        <f>SUM(F31:Q31)</f>
        <v>14837</v>
      </c>
      <c r="W31" s="28"/>
      <c r="X31" s="28"/>
      <c r="Y31" s="28"/>
      <c r="Z31" s="28"/>
      <c r="AA31" s="28"/>
      <c r="AB31" s="7"/>
      <c r="AC31" s="8"/>
      <c r="AD31" s="5"/>
      <c r="AG31" s="18"/>
      <c r="AH31" s="18"/>
      <c r="AI31" s="18"/>
      <c r="AJ31" s="18"/>
      <c r="AK31" s="18"/>
      <c r="AL31" s="18"/>
      <c r="AM31" s="18"/>
      <c r="AN31" s="18"/>
    </row>
    <row r="32" spans="2:40" ht="22.5" customHeight="1" x14ac:dyDescent="0.25">
      <c r="B32" s="4"/>
      <c r="C32" s="6"/>
      <c r="D32" s="70" t="s">
        <v>18</v>
      </c>
      <c r="E32" s="71"/>
      <c r="F32" s="569">
        <f>INDICADORES!I46</f>
        <v>97</v>
      </c>
      <c r="G32" s="569">
        <f>INDICADORES!L46</f>
        <v>78</v>
      </c>
      <c r="H32" s="569">
        <f>INDICADORES!O46</f>
        <v>145</v>
      </c>
      <c r="I32" s="569">
        <f>INDICADORES!U46</f>
        <v>119</v>
      </c>
      <c r="J32" s="569">
        <f>INDICADORES!X46</f>
        <v>238</v>
      </c>
      <c r="K32" s="569">
        <f>INDICADORES!AA46</f>
        <v>250</v>
      </c>
      <c r="L32" s="569">
        <f>INDICADORES!AG46</f>
        <v>179</v>
      </c>
      <c r="M32" s="569">
        <f>INDICADORES!AJ46</f>
        <v>156</v>
      </c>
      <c r="N32" s="569">
        <f>INDICADORES!AM46</f>
        <v>125</v>
      </c>
      <c r="O32" s="569">
        <f>INDICADORES!AS46</f>
        <v>138</v>
      </c>
      <c r="P32" s="569">
        <f>INDICADORES!AV46</f>
        <v>126</v>
      </c>
      <c r="Q32" s="569">
        <f>INDICADORES!AY46</f>
        <v>117</v>
      </c>
      <c r="R32" s="568">
        <f>SUM(F32:Q32)</f>
        <v>1768</v>
      </c>
      <c r="W32" s="28"/>
      <c r="X32" s="28"/>
      <c r="Y32" s="28"/>
      <c r="Z32" s="28"/>
      <c r="AA32" s="28"/>
      <c r="AB32" s="7"/>
      <c r="AC32" s="8"/>
      <c r="AD32" s="5"/>
      <c r="AG32" s="18"/>
      <c r="AH32" s="18"/>
      <c r="AI32" s="18"/>
      <c r="AJ32" s="18"/>
      <c r="AK32" s="18"/>
      <c r="AL32" s="18"/>
      <c r="AM32" s="18"/>
      <c r="AN32" s="18"/>
    </row>
    <row r="33" spans="2:40" ht="22.5" customHeight="1" thickBot="1" x14ac:dyDescent="0.3">
      <c r="B33" s="4"/>
      <c r="C33" s="6"/>
      <c r="D33" s="48" t="s">
        <v>692</v>
      </c>
      <c r="E33" s="72"/>
      <c r="F33" s="67">
        <f t="shared" ref="F33:R33" si="0">F31/F32</f>
        <v>9.6288659793814428</v>
      </c>
      <c r="G33" s="67">
        <f t="shared" si="0"/>
        <v>13.615384615384615</v>
      </c>
      <c r="H33" s="67">
        <f t="shared" si="0"/>
        <v>16.158620689655173</v>
      </c>
      <c r="I33" s="67">
        <f t="shared" si="0"/>
        <v>21.714285714285715</v>
      </c>
      <c r="J33" s="67">
        <f t="shared" si="0"/>
        <v>8.5840336134453779</v>
      </c>
      <c r="K33" s="67">
        <f t="shared" si="0"/>
        <v>9.4</v>
      </c>
      <c r="L33" s="67">
        <f t="shared" si="0"/>
        <v>3.6424581005586592</v>
      </c>
      <c r="M33" s="67">
        <f t="shared" si="0"/>
        <v>5.1025641025641022</v>
      </c>
      <c r="N33" s="67">
        <f t="shared" si="0"/>
        <v>8.3680000000000003</v>
      </c>
      <c r="O33" s="67">
        <f t="shared" si="0"/>
        <v>2.8405797101449277</v>
      </c>
      <c r="P33" s="67">
        <f t="shared" si="0"/>
        <v>2.7619047619047619</v>
      </c>
      <c r="Q33" s="67">
        <f t="shared" si="0"/>
        <v>2.4529914529914532</v>
      </c>
      <c r="R33" s="87">
        <f t="shared" si="0"/>
        <v>8.391968325791856</v>
      </c>
      <c r="W33" s="28"/>
      <c r="X33" s="28"/>
      <c r="Y33" s="28"/>
      <c r="Z33" s="28"/>
      <c r="AA33" s="28"/>
      <c r="AB33" s="7"/>
      <c r="AC33" s="8"/>
      <c r="AD33" s="5"/>
      <c r="AG33" s="18"/>
      <c r="AH33" s="18"/>
      <c r="AI33" s="18"/>
      <c r="AJ33" s="18"/>
      <c r="AK33" s="18"/>
      <c r="AL33" s="18"/>
      <c r="AM33" s="18"/>
      <c r="AN33" s="18"/>
    </row>
    <row r="34" spans="2:40" ht="22.5" customHeight="1" thickBot="1" x14ac:dyDescent="0.3">
      <c r="B34" s="4"/>
      <c r="C34" s="6"/>
      <c r="D34" s="48" t="s">
        <v>651</v>
      </c>
      <c r="E34" s="72"/>
      <c r="F34" s="246">
        <v>9.8562091503267979</v>
      </c>
      <c r="G34" s="246">
        <v>9.9798994974874375</v>
      </c>
      <c r="H34" s="246">
        <v>8.13671875</v>
      </c>
      <c r="I34" s="246">
        <v>13.31858407079646</v>
      </c>
      <c r="J34" s="246">
        <v>7.5588235294117645</v>
      </c>
      <c r="K34" s="246">
        <v>8.870967741935484</v>
      </c>
      <c r="L34" s="246">
        <v>12.116279069767442</v>
      </c>
      <c r="M34" s="246">
        <v>10</v>
      </c>
      <c r="N34" s="246">
        <v>3.5</v>
      </c>
      <c r="O34" s="246">
        <v>10.563636363636364</v>
      </c>
      <c r="P34" s="246">
        <v>7.0126582278481013</v>
      </c>
      <c r="Q34" s="246">
        <v>8.5882352941176467</v>
      </c>
      <c r="R34" s="246"/>
      <c r="W34" s="28"/>
      <c r="X34" s="28"/>
      <c r="Y34" s="28"/>
      <c r="Z34" s="28"/>
      <c r="AA34" s="28"/>
      <c r="AB34" s="7"/>
      <c r="AC34" s="8"/>
      <c r="AD34" s="5"/>
      <c r="AG34" s="18"/>
      <c r="AH34" s="18"/>
      <c r="AI34" s="18"/>
      <c r="AJ34" s="18"/>
      <c r="AK34" s="18"/>
      <c r="AL34" s="18"/>
      <c r="AM34" s="18"/>
      <c r="AN34" s="18"/>
    </row>
    <row r="35" spans="2:40" ht="18.75" customHeight="1" x14ac:dyDescent="0.2">
      <c r="B35" s="4"/>
      <c r="C35" s="6"/>
      <c r="D35" s="809" t="s">
        <v>254</v>
      </c>
      <c r="E35" s="810"/>
      <c r="F35" s="252">
        <v>8</v>
      </c>
      <c r="G35" s="252">
        <v>8</v>
      </c>
      <c r="H35" s="252">
        <v>8</v>
      </c>
      <c r="I35" s="252">
        <v>8</v>
      </c>
      <c r="J35" s="252">
        <v>8</v>
      </c>
      <c r="K35" s="252">
        <v>8</v>
      </c>
      <c r="L35" s="252">
        <v>8</v>
      </c>
      <c r="M35" s="252">
        <v>8</v>
      </c>
      <c r="N35" s="252">
        <v>8</v>
      </c>
      <c r="O35" s="252">
        <v>8</v>
      </c>
      <c r="P35" s="252">
        <v>8</v>
      </c>
      <c r="Q35" s="252">
        <v>8</v>
      </c>
      <c r="R35" s="252">
        <f>AVERAGE(F35:Q35)</f>
        <v>8</v>
      </c>
      <c r="W35" s="7"/>
      <c r="X35" s="7"/>
      <c r="Y35" s="7"/>
      <c r="Z35" s="7"/>
      <c r="AA35" s="7"/>
      <c r="AB35" s="7"/>
      <c r="AC35" s="8"/>
      <c r="AD35" s="5"/>
      <c r="AG35" s="18"/>
      <c r="AH35" s="18"/>
      <c r="AI35" s="18"/>
      <c r="AJ35" s="18"/>
      <c r="AK35" s="18"/>
      <c r="AL35" s="18"/>
      <c r="AM35" s="18"/>
      <c r="AN35" s="18"/>
    </row>
    <row r="36" spans="2:40"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5"/>
      <c r="AC37" s="936"/>
      <c r="AD37" s="5"/>
      <c r="AF37" s="18"/>
      <c r="AG37" s="18"/>
      <c r="AH37" s="18"/>
    </row>
    <row r="38" spans="2:40" ht="36" customHeight="1" x14ac:dyDescent="0.2">
      <c r="B38" s="4"/>
      <c r="C38" s="817" t="s">
        <v>16</v>
      </c>
      <c r="D38" s="818"/>
      <c r="E38" s="818"/>
      <c r="F38" s="818"/>
      <c r="G38" s="861" t="s">
        <v>543</v>
      </c>
      <c r="H38" s="861"/>
      <c r="I38" s="861"/>
      <c r="J38" s="861"/>
      <c r="K38" s="861"/>
      <c r="L38" s="861"/>
      <c r="M38" s="861"/>
      <c r="N38" s="861"/>
      <c r="O38" s="822" t="s">
        <v>17</v>
      </c>
      <c r="P38" s="823"/>
      <c r="Q38" s="823"/>
      <c r="R38" s="823"/>
      <c r="S38" s="823"/>
      <c r="T38" s="950"/>
      <c r="U38" s="951"/>
      <c r="V38" s="951"/>
      <c r="W38" s="951"/>
      <c r="X38" s="951"/>
      <c r="Y38" s="951"/>
      <c r="Z38" s="951"/>
      <c r="AA38" s="951"/>
      <c r="AB38" s="951"/>
      <c r="AC38" s="952"/>
      <c r="AD38" s="29"/>
      <c r="AF38" s="9"/>
      <c r="AG38" s="19"/>
      <c r="AH38" s="19"/>
    </row>
    <row r="39" spans="2:40" ht="20.25" customHeight="1" x14ac:dyDescent="0.2">
      <c r="B39" s="4"/>
      <c r="C39" s="827" t="s">
        <v>18</v>
      </c>
      <c r="D39" s="828"/>
      <c r="E39" s="828"/>
      <c r="F39" s="828"/>
      <c r="G39" s="861" t="s">
        <v>544</v>
      </c>
      <c r="H39" s="861"/>
      <c r="I39" s="861"/>
      <c r="J39" s="861"/>
      <c r="K39" s="861"/>
      <c r="L39" s="861"/>
      <c r="M39" s="861"/>
      <c r="N39" s="861"/>
      <c r="O39" s="827" t="s">
        <v>19</v>
      </c>
      <c r="P39" s="828"/>
      <c r="Q39" s="828"/>
      <c r="R39" s="828"/>
      <c r="S39" s="828"/>
      <c r="T39" s="955"/>
      <c r="U39" s="956"/>
      <c r="V39" s="956"/>
      <c r="W39" s="956"/>
      <c r="X39" s="956"/>
      <c r="Y39" s="956"/>
      <c r="Z39" s="956"/>
      <c r="AA39" s="956"/>
      <c r="AB39" s="956"/>
      <c r="AC39" s="957"/>
      <c r="AD39" s="29"/>
      <c r="AF39" s="9"/>
      <c r="AG39" s="19"/>
      <c r="AH39" s="19"/>
    </row>
    <row r="40" spans="2:40" ht="30"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948" t="s">
        <v>22</v>
      </c>
      <c r="U40" s="948"/>
      <c r="V40" s="948"/>
      <c r="W40" s="948"/>
      <c r="X40" s="948"/>
      <c r="Y40" s="948"/>
      <c r="Z40" s="948"/>
      <c r="AA40" s="948"/>
      <c r="AB40" s="948"/>
      <c r="AC40" s="949"/>
      <c r="AD40" s="29"/>
      <c r="AF40" s="9"/>
      <c r="AG40" s="19"/>
      <c r="AH40" s="19"/>
    </row>
    <row r="41" spans="2:40" ht="18.75"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948" t="s">
        <v>174</v>
      </c>
      <c r="U41" s="948"/>
      <c r="V41" s="948"/>
      <c r="W41" s="948"/>
      <c r="X41" s="948"/>
      <c r="Y41" s="948"/>
      <c r="Z41" s="948"/>
      <c r="AA41" s="948"/>
      <c r="AB41" s="948"/>
      <c r="AC41" s="949"/>
      <c r="AD41" s="29"/>
      <c r="AF41" s="9"/>
      <c r="AG41" s="20"/>
      <c r="AH41" s="20"/>
    </row>
    <row r="42" spans="2:40" ht="35.25" customHeight="1" x14ac:dyDescent="0.2">
      <c r="B42" s="4"/>
      <c r="C42" s="827" t="s">
        <v>23</v>
      </c>
      <c r="D42" s="828"/>
      <c r="E42" s="828"/>
      <c r="F42" s="828"/>
      <c r="G42" s="942" t="s">
        <v>349</v>
      </c>
      <c r="H42" s="942"/>
      <c r="I42" s="942"/>
      <c r="J42" s="942"/>
      <c r="K42" s="942"/>
      <c r="L42" s="942"/>
      <c r="M42" s="942"/>
      <c r="N42" s="874"/>
      <c r="O42" s="827" t="s">
        <v>26</v>
      </c>
      <c r="P42" s="828"/>
      <c r="Q42" s="828"/>
      <c r="R42" s="828"/>
      <c r="S42" s="828"/>
      <c r="T42" s="948"/>
      <c r="U42" s="948"/>
      <c r="V42" s="948"/>
      <c r="W42" s="948"/>
      <c r="X42" s="948"/>
      <c r="Y42" s="948"/>
      <c r="Z42" s="948"/>
      <c r="AA42" s="948"/>
      <c r="AB42" s="948"/>
      <c r="AC42" s="949"/>
      <c r="AD42" s="29"/>
      <c r="AF42" s="9"/>
      <c r="AG42" s="20"/>
      <c r="AH42" s="20"/>
    </row>
    <row r="43" spans="2:40"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c r="U43" s="953"/>
      <c r="V43" s="953"/>
      <c r="W43" s="953"/>
      <c r="X43" s="953"/>
      <c r="Y43" s="953"/>
      <c r="Z43" s="953"/>
      <c r="AA43" s="953"/>
      <c r="AB43" s="953"/>
      <c r="AC43" s="954"/>
      <c r="AD43" s="29"/>
      <c r="AF43" s="9"/>
      <c r="AG43" s="20"/>
      <c r="AH43" s="20"/>
    </row>
    <row r="44" spans="2:40"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29"/>
      <c r="AB44" s="929"/>
      <c r="AC44" s="930"/>
      <c r="AD44" s="29"/>
      <c r="AF44" s="9"/>
      <c r="AG44" s="20"/>
      <c r="AH44" s="20"/>
    </row>
    <row r="45" spans="2:40" ht="27.75" customHeight="1" x14ac:dyDescent="0.2">
      <c r="B45" s="4"/>
      <c r="C45" s="785" t="s">
        <v>92</v>
      </c>
      <c r="D45" s="786"/>
      <c r="E45" s="786"/>
      <c r="F45" s="787"/>
      <c r="G45" s="940" t="s">
        <v>93</v>
      </c>
      <c r="H45" s="941"/>
      <c r="I45" s="42" t="s">
        <v>94</v>
      </c>
      <c r="J45" s="31" t="s">
        <v>95</v>
      </c>
      <c r="K45" s="30"/>
      <c r="L45" s="31" t="s">
        <v>96</v>
      </c>
      <c r="M45" s="32"/>
      <c r="N45" s="32"/>
      <c r="O45" s="851" t="s">
        <v>97</v>
      </c>
      <c r="P45" s="852"/>
      <c r="Q45" s="852"/>
      <c r="R45" s="852"/>
      <c r="S45" s="853" t="s">
        <v>98</v>
      </c>
      <c r="T45" s="854"/>
      <c r="U45" s="854"/>
      <c r="V45" s="854"/>
      <c r="W45" s="854"/>
      <c r="X45" s="854"/>
      <c r="Y45" s="854"/>
      <c r="Z45" s="854"/>
      <c r="AA45" s="854"/>
      <c r="AB45" s="854"/>
      <c r="AC45" s="855"/>
      <c r="AD45" s="29"/>
      <c r="AF45" s="9"/>
      <c r="AG45" s="20"/>
      <c r="AH45" s="20"/>
    </row>
    <row r="46" spans="2:40" ht="21.75" customHeight="1" x14ac:dyDescent="0.2">
      <c r="B46" s="4"/>
      <c r="C46" s="846"/>
      <c r="D46" s="847"/>
      <c r="E46" s="847"/>
      <c r="F46" s="848"/>
      <c r="G46" s="942"/>
      <c r="H46" s="942"/>
      <c r="I46" s="942"/>
      <c r="J46" s="942"/>
      <c r="K46" s="942"/>
      <c r="L46" s="942"/>
      <c r="M46" s="942"/>
      <c r="N46" s="33"/>
      <c r="O46" s="829" t="s">
        <v>99</v>
      </c>
      <c r="P46" s="830"/>
      <c r="Q46" s="830"/>
      <c r="R46" s="830"/>
      <c r="S46" s="861" t="s">
        <v>100</v>
      </c>
      <c r="T46" s="861"/>
      <c r="U46" s="861"/>
      <c r="V46" s="861"/>
      <c r="W46" s="861"/>
      <c r="X46" s="34" t="s">
        <v>94</v>
      </c>
      <c r="Y46" s="862" t="s">
        <v>101</v>
      </c>
      <c r="Z46" s="862"/>
      <c r="AA46" s="862"/>
      <c r="AB46" s="863"/>
      <c r="AC46" s="864"/>
      <c r="AD46" s="29"/>
      <c r="AF46" s="9"/>
      <c r="AG46" s="20"/>
      <c r="AH46" s="20"/>
    </row>
    <row r="47" spans="2:40" ht="30" customHeight="1" x14ac:dyDescent="0.2">
      <c r="B47" s="4"/>
      <c r="C47" s="865" t="s">
        <v>102</v>
      </c>
      <c r="D47" s="866"/>
      <c r="E47" s="866"/>
      <c r="F47" s="867"/>
      <c r="G47" s="942"/>
      <c r="H47" s="942"/>
      <c r="I47" s="942"/>
      <c r="J47" s="942"/>
      <c r="K47" s="942"/>
      <c r="L47" s="942"/>
      <c r="M47" s="942"/>
      <c r="N47" s="874"/>
      <c r="O47" s="829"/>
      <c r="P47" s="830"/>
      <c r="Q47" s="830"/>
      <c r="R47" s="830"/>
      <c r="S47" s="862" t="s">
        <v>89</v>
      </c>
      <c r="T47" s="862"/>
      <c r="U47" s="862"/>
      <c r="V47" s="862"/>
      <c r="W47" s="862"/>
      <c r="X47" s="869" t="s">
        <v>94</v>
      </c>
      <c r="Y47" s="862" t="s">
        <v>103</v>
      </c>
      <c r="Z47" s="862"/>
      <c r="AA47" s="862"/>
      <c r="AB47" s="870"/>
      <c r="AC47" s="871"/>
      <c r="AD47" s="29"/>
      <c r="AF47" s="9"/>
      <c r="AG47" s="20"/>
      <c r="AH47" s="20"/>
    </row>
    <row r="48" spans="2:40" ht="20.25" customHeight="1" x14ac:dyDescent="0.2">
      <c r="B48" s="4"/>
      <c r="C48" s="829" t="s">
        <v>28</v>
      </c>
      <c r="D48" s="830"/>
      <c r="E48" s="830"/>
      <c r="F48" s="830"/>
      <c r="G48" s="939" t="s">
        <v>1125</v>
      </c>
      <c r="H48" s="939"/>
      <c r="I48" s="939"/>
      <c r="J48" s="939"/>
      <c r="K48" s="939"/>
      <c r="L48" s="939"/>
      <c r="M48" s="939"/>
      <c r="N48" s="835"/>
      <c r="O48" s="829"/>
      <c r="P48" s="830"/>
      <c r="Q48" s="830"/>
      <c r="R48" s="830"/>
      <c r="S48" s="862"/>
      <c r="T48" s="862"/>
      <c r="U48" s="862"/>
      <c r="V48" s="862"/>
      <c r="W48" s="862"/>
      <c r="X48" s="869"/>
      <c r="Y48" s="862"/>
      <c r="Z48" s="862"/>
      <c r="AA48" s="862"/>
      <c r="AB48" s="872"/>
      <c r="AC48" s="873"/>
      <c r="AD48" s="29"/>
      <c r="AF48" s="9"/>
      <c r="AG48" s="20"/>
      <c r="AH48" s="20"/>
    </row>
    <row r="49" spans="1:40" ht="13.5" customHeight="1" x14ac:dyDescent="0.2">
      <c r="B49" s="4"/>
      <c r="C49" s="829" t="s">
        <v>27</v>
      </c>
      <c r="D49" s="830"/>
      <c r="E49" s="830"/>
      <c r="F49" s="830"/>
      <c r="G49" s="959" t="s">
        <v>1114</v>
      </c>
      <c r="H49" s="942"/>
      <c r="I49" s="942"/>
      <c r="J49" s="942"/>
      <c r="K49" s="942"/>
      <c r="L49" s="942"/>
      <c r="M49" s="942"/>
      <c r="N49" s="874"/>
      <c r="O49" s="829"/>
      <c r="P49" s="830"/>
      <c r="Q49" s="830"/>
      <c r="R49" s="830"/>
      <c r="S49" s="862" t="s">
        <v>105</v>
      </c>
      <c r="T49" s="862"/>
      <c r="U49" s="862"/>
      <c r="V49" s="862"/>
      <c r="W49" s="862"/>
      <c r="X49" s="869" t="s">
        <v>94</v>
      </c>
      <c r="Y49" s="697" t="s">
        <v>553</v>
      </c>
      <c r="Z49" s="697"/>
      <c r="AA49" s="697"/>
      <c r="AB49" s="685" t="s">
        <v>94</v>
      </c>
      <c r="AC49" s="686"/>
      <c r="AD49" s="29"/>
      <c r="AF49" s="9"/>
      <c r="AG49" s="20"/>
      <c r="AH49" s="20"/>
    </row>
    <row r="50" spans="1:40" ht="12.75" customHeight="1" x14ac:dyDescent="0.2">
      <c r="B50" s="4"/>
      <c r="C50" s="829" t="s">
        <v>106</v>
      </c>
      <c r="D50" s="830"/>
      <c r="E50" s="830"/>
      <c r="F50" s="830"/>
      <c r="G50" s="959"/>
      <c r="H50" s="942"/>
      <c r="I50" s="942"/>
      <c r="J50" s="942"/>
      <c r="K50" s="942"/>
      <c r="L50" s="942"/>
      <c r="M50" s="942"/>
      <c r="N50" s="874"/>
      <c r="O50" s="829"/>
      <c r="P50" s="830"/>
      <c r="Q50" s="830"/>
      <c r="R50" s="830"/>
      <c r="S50" s="862"/>
      <c r="T50" s="862"/>
      <c r="U50" s="862"/>
      <c r="V50" s="862"/>
      <c r="W50" s="862"/>
      <c r="X50" s="869"/>
      <c r="Y50" s="697"/>
      <c r="Z50" s="697"/>
      <c r="AA50" s="697"/>
      <c r="AB50" s="685"/>
      <c r="AC50" s="686"/>
      <c r="AD50" s="29"/>
      <c r="AF50" s="9"/>
      <c r="AG50" s="20"/>
      <c r="AH50" s="20"/>
    </row>
    <row r="51" spans="1:40" ht="12.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1"/>
      <c r="W51" s="881"/>
      <c r="X51" s="882"/>
      <c r="Y51" s="707"/>
      <c r="Z51" s="707"/>
      <c r="AA51" s="707"/>
      <c r="AB51" s="703"/>
      <c r="AC51" s="704"/>
      <c r="AD51" s="29"/>
      <c r="AF51" s="9"/>
      <c r="AG51" s="20"/>
      <c r="AH51" s="20"/>
    </row>
    <row r="52" spans="1:40"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19"/>
      <c r="AH52" s="19"/>
    </row>
    <row r="53" spans="1:40" ht="22.5" customHeight="1" x14ac:dyDescent="0.2">
      <c r="C53" s="15"/>
      <c r="D53" s="20"/>
      <c r="E53" s="20"/>
      <c r="F53" s="20"/>
      <c r="G53" s="20"/>
      <c r="H53" s="20"/>
      <c r="I53" s="20"/>
      <c r="J53" s="20"/>
      <c r="K53" s="20"/>
      <c r="L53" s="20"/>
      <c r="M53" s="20"/>
      <c r="N53" s="20"/>
      <c r="AC53" s="16"/>
      <c r="AE53" s="20"/>
      <c r="AG53" s="9"/>
      <c r="AH53" s="877"/>
      <c r="AI53" s="877"/>
      <c r="AJ53" s="877"/>
      <c r="AK53" s="877"/>
      <c r="AL53" s="877"/>
      <c r="AM53" s="877"/>
      <c r="AN53" s="877"/>
    </row>
    <row r="54" spans="1:40" ht="22.5" customHeight="1" x14ac:dyDescent="0.2">
      <c r="A54" s="52"/>
      <c r="C54" s="15"/>
      <c r="D54" s="20"/>
      <c r="E54" s="20"/>
      <c r="F54" s="20"/>
      <c r="G54" s="20"/>
      <c r="H54" s="20"/>
      <c r="I54" s="20"/>
      <c r="J54" s="20"/>
      <c r="K54" s="20"/>
      <c r="L54" s="20"/>
      <c r="M54" s="20"/>
      <c r="N54" s="20"/>
      <c r="AC54" s="16"/>
      <c r="AE54" s="20"/>
      <c r="AG54" s="9"/>
      <c r="AH54" s="19"/>
      <c r="AI54" s="19"/>
      <c r="AJ54" s="19"/>
      <c r="AK54" s="19"/>
      <c r="AL54" s="19"/>
      <c r="AM54" s="19"/>
      <c r="AN54" s="19"/>
    </row>
    <row r="55" spans="1:40" ht="22.5" customHeight="1" x14ac:dyDescent="0.2">
      <c r="C55" s="15"/>
      <c r="D55" s="20"/>
      <c r="E55" s="20"/>
      <c r="F55" s="20"/>
      <c r="G55" s="20"/>
      <c r="H55" s="20"/>
      <c r="I55" s="20"/>
      <c r="J55" s="20"/>
      <c r="K55" s="20"/>
      <c r="L55" s="20"/>
      <c r="M55" s="20"/>
      <c r="N55" s="20"/>
      <c r="AC55" s="16"/>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C56" s="16"/>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C57" s="16"/>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40"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40"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S6KEq6xNFjqfz5QIg7rW5hSMgOQiOQ2RwhkxaGqRlSbV90J+SL003Fy+a6gDHistTvnzXbLjxUvznwh4qHaBCw==" saltValue="t9u5WEip/IAIfjIqZrYcWg==" spinCount="100000" sheet="1" objects="1" scenarios="1"/>
  <customSheetViews>
    <customSheetView guid="{9C949C4D-EB11-4549-99F8-6A6E19FEDD35}" showGridLines="0" topLeftCell="A22">
      <selection activeCell="R13" sqref="R13:AC20"/>
      <pageMargins left="0.52" right="0.69" top="1.0349999999999999" bottom="0.49" header="0.31496062992125984" footer="0.31496062992125984"/>
      <pageSetup paperSize="9" scale="80" orientation="portrait" r:id="rId1"/>
      <headerFooter alignWithMargins="0"/>
    </customSheetView>
    <customSheetView guid="{B4BD0B13-0F90-4B98-B77F-542E51A48189}" showGridLines="0" topLeftCell="A22">
      <selection activeCell="R13" sqref="R13:AC20"/>
      <pageMargins left="0.52" right="0.69" top="1.0349999999999999" bottom="0.49" header="0.31496062992125984" footer="0.31496062992125984"/>
      <pageSetup paperSize="9" scale="80" orientation="portrait" r:id="rId2"/>
      <headerFooter alignWithMargins="0"/>
    </customSheetView>
    <customSheetView guid="{1132D6BB-BD35-469F-BF41-A86B335BD97B}" showGridLines="0" topLeftCell="A22">
      <selection activeCell="R13" sqref="R13:AC20"/>
      <pageMargins left="0.52" right="0.69" top="1.0349999999999999" bottom="0.49" header="0.31496062992125984" footer="0.31496062992125984"/>
      <pageSetup paperSize="9" scale="80" orientation="portrait" r:id="rId3"/>
      <headerFooter alignWithMargins="0"/>
    </customSheetView>
    <customSheetView guid="{A5C6589E-C55F-4BEC-9ECE-919FCABF52F8}" showGridLines="0" topLeftCell="A22">
      <selection activeCell="R13" sqref="R13:AC20"/>
      <pageMargins left="0.52" right="0.69" top="1.0349999999999999" bottom="0.49" header="0.31496062992125984" footer="0.31496062992125984"/>
      <pageSetup paperSize="9" scale="80" orientation="portrait" r:id="rId4"/>
      <headerFooter alignWithMargins="0"/>
    </customSheetView>
    <customSheetView guid="{01A85145-F11B-4D07-813B-8A8758CDD710}" showGridLines="0" topLeftCell="A22">
      <selection activeCell="R13" sqref="R13:AC20"/>
      <pageMargins left="0.52" right="0.69" top="1.0349999999999999" bottom="0.49" header="0.31496062992125984" footer="0.31496062992125984"/>
      <pageSetup paperSize="9" scale="80" orientation="portrait" r:id="rId5"/>
      <headerFooter alignWithMargins="0"/>
    </customSheetView>
    <customSheetView guid="{4F27A6F2-707D-47B2-BF4A-F027B75A33FC}" showGridLines="0" topLeftCell="A22">
      <selection activeCell="R13" sqref="R13:AC20"/>
      <pageMargins left="0.52" right="0.69" top="1.0349999999999999" bottom="0.49" header="0.31496062992125984" footer="0.31496062992125984"/>
      <pageSetup paperSize="9" scale="80" orientation="portrait" r:id="rId6"/>
      <headerFooter alignWithMargins="0"/>
    </customSheetView>
    <customSheetView guid="{F4F98609-4C61-4A0E-851B-59BEC64AAB9F}" showGridLines="0" topLeftCell="A22">
      <selection activeCell="R13" sqref="R13:AC20"/>
      <pageMargins left="0.52" right="0.69" top="1.0349999999999999" bottom="0.49" header="0.31496062992125984" footer="0.31496062992125984"/>
      <pageSetup paperSize="9" scale="80" orientation="portrait" r:id="rId7"/>
      <headerFooter alignWithMargins="0"/>
    </customSheetView>
    <customSheetView guid="{8381FC96-6810-4EAA-ACD8-B607E0FD2281}" showGridLines="0" topLeftCell="A22">
      <selection activeCell="R13" sqref="R13:AC20"/>
      <pageMargins left="0.52" right="0.69" top="1.0349999999999999" bottom="0.49" header="0.31496062992125984" footer="0.31496062992125984"/>
      <pageSetup paperSize="9" scale="80" orientation="portrait" r:id="rId8"/>
      <headerFooter alignWithMargins="0"/>
    </customSheetView>
    <customSheetView guid="{7315456F-420E-439E-9602-F32EDF9D3E94}" showGridLines="0" topLeftCell="A22">
      <selection activeCell="R13" sqref="R13:AC20"/>
      <pageMargins left="0.52" right="0.69" top="1.0349999999999999" bottom="0.49" header="0.31496062992125984" footer="0.31496062992125984"/>
      <pageSetup paperSize="9" scale="80" orientation="portrait" r:id="rId9"/>
      <headerFooter alignWithMargins="0"/>
    </customSheetView>
    <customSheetView guid="{216CB5F9-6788-4A70-880A-08553118F167}" showGridLines="0" topLeftCell="A30">
      <selection activeCell="N35" sqref="N35"/>
      <pageMargins left="0.52" right="0.69" top="1.0349999999999999" bottom="0.49" header="0.31496062992125984" footer="0.31496062992125984"/>
      <pageSetup paperSize="9" scale="80" orientation="portrait" r:id="rId10"/>
      <headerFooter alignWithMargins="0"/>
    </customSheetView>
    <customSheetView guid="{B0451CD7-59C4-4E11-B7C2-BC13CF4127A6}" showGridLines="0" topLeftCell="A30">
      <selection activeCell="N35" sqref="N35"/>
      <pageMargins left="0.52" right="0.69" top="1.0349999999999999" bottom="0.49" header="0.31496062992125984" footer="0.31496062992125984"/>
      <pageSetup paperSize="9" scale="80" orientation="portrait" r:id="rId11"/>
      <headerFooter alignWithMargins="0"/>
    </customSheetView>
    <customSheetView guid="{7A5BCE0F-1F1B-4E52-9652-01329CBCC77F}" showGridLines="0" topLeftCell="A30">
      <selection activeCell="N35" sqref="N35"/>
      <pageMargins left="0.52" right="0.69" top="1.0349999999999999" bottom="0.49" header="0.31496062992125984" footer="0.31496062992125984"/>
      <pageSetup paperSize="9" scale="80" orientation="portrait" r:id="rId12"/>
      <headerFooter alignWithMargins="0"/>
    </customSheetView>
    <customSheetView guid="{62DF5315-3D99-4C8E-BAEC-100B3280B10D}" showGridLines="0" topLeftCell="A30">
      <selection activeCell="N35" sqref="N35"/>
      <pageMargins left="0.52" right="0.69" top="1.0349999999999999" bottom="0.49" header="0.31496062992125984" footer="0.31496062992125984"/>
      <pageSetup paperSize="9" scale="80" orientation="portrait" r:id="rId13"/>
      <headerFooter alignWithMargins="0"/>
    </customSheetView>
    <customSheetView guid="{CAC1BF5B-64DA-4E65-B9F3-F58AF1593EA5}" showGridLines="0" topLeftCell="A30">
      <selection activeCell="N35" sqref="N35"/>
      <pageMargins left="0.52" right="0.69" top="1.0349999999999999" bottom="0.49" header="0.31496062992125984" footer="0.31496062992125984"/>
      <pageSetup paperSize="9" scale="80" orientation="portrait" r:id="rId14"/>
      <headerFooter alignWithMargins="0"/>
    </customSheetView>
    <customSheetView guid="{E4188361-4B87-4969-89CB-DD6AB944FA81}" showGridLines="0" topLeftCell="A30">
      <selection activeCell="N35" sqref="N35"/>
      <pageMargins left="0.52" right="0.69" top="1.0349999999999999" bottom="0.49" header="0.31496062992125984" footer="0.31496062992125984"/>
      <pageSetup paperSize="9" scale="80" orientation="portrait" r:id="rId15"/>
      <headerFooter alignWithMargins="0"/>
    </customSheetView>
    <customSheetView guid="{0001DF65-3B0F-497C-ACF5-D49EC607FD88}" showGridLines="0" topLeftCell="A30">
      <selection activeCell="N35" sqref="N35"/>
      <pageMargins left="0.52" right="0.69" top="1.0349999999999999" bottom="0.49" header="0.31496062992125984" footer="0.31496062992125984"/>
      <pageSetup paperSize="9" scale="80" orientation="portrait" r:id="rId16"/>
      <headerFooter alignWithMargins="0"/>
    </customSheetView>
    <customSheetView guid="{39DA2FDD-4E3D-481D-A336-9D29DBC11B08}" showGridLines="0">
      <selection activeCell="F9" sqref="F9:AC10"/>
      <pageMargins left="0.52" right="0.69" top="1.0349999999999999" bottom="0.49" header="0.31496062992125984" footer="0.31496062992125984"/>
      <pageSetup paperSize="9" scale="80" orientation="portrait" r:id="rId17"/>
      <headerFooter alignWithMargins="0"/>
    </customSheetView>
    <customSheetView guid="{95329FFD-9B66-4A76-A861-4EF913CB9438}" showGridLines="0">
      <selection activeCell="F9" sqref="F9:AC10"/>
      <pageMargins left="0.52" right="0.69" top="1.0349999999999999" bottom="0.49" header="0.31496062992125984" footer="0.31496062992125984"/>
      <pageSetup paperSize="9" scale="80" orientation="portrait" r:id="rId18"/>
      <headerFooter alignWithMargins="0"/>
    </customSheetView>
    <customSheetView guid="{F7DB7EE5-42A9-41B9-A823-ADC3C22C28DE}" showGridLines="0">
      <selection activeCell="F9" sqref="F9:AC10"/>
      <pageMargins left="0.52" right="0.69" top="1.0349999999999999" bottom="0.49" header="0.31496062992125984" footer="0.31496062992125984"/>
      <pageSetup paperSize="9" scale="80" orientation="portrait" r:id="rId19"/>
      <headerFooter alignWithMargins="0"/>
    </customSheetView>
    <customSheetView guid="{187695E8-F439-4E8B-9390-62D53A41785B}" showGridLines="0">
      <selection activeCell="F9" sqref="F9:AC10"/>
      <pageMargins left="0.52" right="0.69" top="1.0349999999999999" bottom="0.49" header="0.31496062992125984" footer="0.31496062992125984"/>
      <pageSetup paperSize="9" scale="80" orientation="portrait" r:id="rId20"/>
      <headerFooter alignWithMargins="0"/>
    </customSheetView>
    <customSheetView guid="{C3D58349-1F04-4F6C-B93C-BB0D41DB41D6}" showGridLines="0" topLeftCell="A22">
      <selection activeCell="R13" sqref="R13:AC20"/>
      <pageMargins left="0.52" right="0.69" top="1.0349999999999999" bottom="0.49" header="0.31496062992125984" footer="0.31496062992125984"/>
      <pageSetup paperSize="9" scale="80" orientation="portrait" r:id="rId21"/>
      <headerFooter alignWithMargins="0"/>
    </customSheetView>
    <customSheetView guid="{71206789-1A95-4243-B1E4-204F0D4BB0C1}" showGridLines="0" topLeftCell="A22">
      <selection activeCell="R13" sqref="R13:AC20"/>
      <pageMargins left="0.52" right="0.69" top="1.0349999999999999" bottom="0.49" header="0.31496062992125984" footer="0.31496062992125984"/>
      <pageSetup paperSize="9" scale="80" orientation="portrait" r:id="rId22"/>
      <headerFooter alignWithMargins="0"/>
    </customSheetView>
    <customSheetView guid="{DAB8803B-91D8-4FA1-8E83-BA8E4F51ECEF}" showGridLines="0" topLeftCell="A22">
      <selection activeCell="R13" sqref="R13:AC20"/>
      <pageMargins left="0.52" right="0.69" top="1.0349999999999999" bottom="0.49" header="0.31496062992125984" footer="0.31496062992125984"/>
      <pageSetup paperSize="9" scale="80" orientation="portrait" r:id="rId23"/>
      <headerFooter alignWithMargins="0"/>
    </customSheetView>
    <customSheetView guid="{4B06A440-0745-43CE-8047-97DB98249CF6}" showGridLines="0" topLeftCell="A22">
      <selection activeCell="R13" sqref="R13:AC20"/>
      <pageMargins left="0.52" right="0.69" top="1.0349999999999999" bottom="0.49" header="0.31496062992125984" footer="0.31496062992125984"/>
      <pageSetup paperSize="9" scale="80" orientation="portrait" r:id="rId24"/>
      <headerFooter alignWithMargins="0"/>
    </customSheetView>
    <customSheetView guid="{201C1097-0C3C-4AFA-814C-99E885BB3BA9}" showGridLines="0" topLeftCell="A22">
      <selection activeCell="R13" sqref="R13:AC20"/>
      <pageMargins left="0.52" right="0.69" top="1.0349999999999999" bottom="0.49" header="0.31496062992125984" footer="0.31496062992125984"/>
      <pageSetup paperSize="9" scale="80" orientation="portrait" r:id="rId25"/>
      <headerFooter alignWithMargins="0"/>
    </customSheetView>
    <customSheetView guid="{44F0F931-FF8F-4146-9628-099A7B02EE59}" showGridLines="0" topLeftCell="A22">
      <selection activeCell="R13" sqref="R13:AC20"/>
      <pageMargins left="0.52" right="0.69" top="1.0349999999999999" bottom="0.49" header="0.31496062992125984" footer="0.31496062992125984"/>
      <pageSetup paperSize="9" scale="80" orientation="portrait" r:id="rId26"/>
      <headerFooter alignWithMargins="0"/>
    </customSheetView>
    <customSheetView guid="{DE4F901A-4159-44A8-9F61-37E29931259E}" showGridLines="0" topLeftCell="A22">
      <selection activeCell="R13" sqref="R13:AC20"/>
      <pageMargins left="0.52" right="0.69" top="1.0349999999999999" bottom="0.49" header="0.31496062992125984" footer="0.31496062992125984"/>
      <pageSetup paperSize="9" scale="80" orientation="portrait" r:id="rId27"/>
      <headerFooter alignWithMargins="0"/>
    </customSheetView>
    <customSheetView guid="{11E60353-53A2-40FD-8DD1-6654D3943E00}" showGridLines="0" topLeftCell="A22">
      <selection activeCell="R13" sqref="R13:AC20"/>
      <pageMargins left="0.52" right="0.69" top="1.0349999999999999" bottom="0.49" header="0.31496062992125984" footer="0.31496062992125984"/>
      <pageSetup paperSize="9" scale="80" orientation="portrait" r:id="rId28"/>
      <headerFooter alignWithMargins="0"/>
    </customSheetView>
    <customSheetView guid="{D405E5B0-829D-4CFF-BABC-C1974EED185D}" showGridLines="0" topLeftCell="A22">
      <selection activeCell="R13" sqref="R13:AC20"/>
      <pageMargins left="0.52" right="0.69" top="1.0349999999999999" bottom="0.49" header="0.31496062992125984" footer="0.31496062992125984"/>
      <pageSetup paperSize="9" scale="80" orientation="portrait" r:id="rId29"/>
      <headerFooter alignWithMargins="0"/>
    </customSheetView>
  </customSheetViews>
  <mergeCells count="74">
    <mergeCell ref="AH56:AN56"/>
    <mergeCell ref="AH57:AN57"/>
    <mergeCell ref="C49:F49"/>
    <mergeCell ref="G49:N49"/>
    <mergeCell ref="S49:W51"/>
    <mergeCell ref="X49:X51"/>
    <mergeCell ref="Y49:AA51"/>
    <mergeCell ref="AB49:AC51"/>
    <mergeCell ref="C50:F50"/>
    <mergeCell ref="G50:N50"/>
    <mergeCell ref="C51:F51"/>
    <mergeCell ref="G51:N51"/>
    <mergeCell ref="AB47:AC48"/>
    <mergeCell ref="C48:F48"/>
    <mergeCell ref="G48:N48"/>
    <mergeCell ref="AH53:AN53"/>
    <mergeCell ref="AH55:AN55"/>
    <mergeCell ref="C44:N44"/>
    <mergeCell ref="O44:AC44"/>
    <mergeCell ref="C45:F46"/>
    <mergeCell ref="G45:H45"/>
    <mergeCell ref="O45:R45"/>
    <mergeCell ref="S45:AC45"/>
    <mergeCell ref="G46:M46"/>
    <mergeCell ref="O46:R51"/>
    <mergeCell ref="S46:W46"/>
    <mergeCell ref="Y46:AA46"/>
    <mergeCell ref="AB46:AC46"/>
    <mergeCell ref="C47:F47"/>
    <mergeCell ref="G47:N47"/>
    <mergeCell ref="S47:W48"/>
    <mergeCell ref="X47:X48"/>
    <mergeCell ref="Y47:AA48"/>
    <mergeCell ref="C42:F43"/>
    <mergeCell ref="G42:N43"/>
    <mergeCell ref="O42:S42"/>
    <mergeCell ref="T42:AC42"/>
    <mergeCell ref="O43:S43"/>
    <mergeCell ref="T43:AC43"/>
    <mergeCell ref="C40:F40"/>
    <mergeCell ref="G40:N40"/>
    <mergeCell ref="O40:S40"/>
    <mergeCell ref="T40:AC40"/>
    <mergeCell ref="C41:F41"/>
    <mergeCell ref="G41:N41"/>
    <mergeCell ref="O41:S41"/>
    <mergeCell ref="T41:AC41"/>
    <mergeCell ref="C38:F38"/>
    <mergeCell ref="G38:N38"/>
    <mergeCell ref="O38:S38"/>
    <mergeCell ref="T38:AC38"/>
    <mergeCell ref="C39:F39"/>
    <mergeCell ref="G39:N39"/>
    <mergeCell ref="O39:S39"/>
    <mergeCell ref="T39:AC39"/>
    <mergeCell ref="C37:N37"/>
    <mergeCell ref="O37:AC37"/>
    <mergeCell ref="C9:E10"/>
    <mergeCell ref="F9:AC10"/>
    <mergeCell ref="R12:AC12"/>
    <mergeCell ref="R21:AC21"/>
    <mergeCell ref="R22:AC28"/>
    <mergeCell ref="D35:E35"/>
    <mergeCell ref="R13:AC20"/>
    <mergeCell ref="G3:P3"/>
    <mergeCell ref="G4:P4"/>
    <mergeCell ref="G5:P5"/>
    <mergeCell ref="C7:AC7"/>
    <mergeCell ref="C8:E8"/>
    <mergeCell ref="F8:P8"/>
    <mergeCell ref="Q8:R8"/>
    <mergeCell ref="S8:T8"/>
    <mergeCell ref="W8:X8"/>
    <mergeCell ref="Y8:AC8"/>
  </mergeCells>
  <pageMargins left="0.52" right="0.69" top="1.0349999999999999" bottom="0.49" header="0.31496062992125984" footer="0.31496062992125984"/>
  <pageSetup paperSize="9" scale="80" orientation="portrait" r:id="rId30"/>
  <headerFooter alignWithMargins="0"/>
  <drawing r:id="rId3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5"/>
  <dimension ref="A1:AM84"/>
  <sheetViews>
    <sheetView showGridLines="0" topLeftCell="A23" workbookViewId="0">
      <selection activeCell="G48" sqref="G48:N48"/>
    </sheetView>
  </sheetViews>
  <sheetFormatPr baseColWidth="10" defaultColWidth="11.42578125" defaultRowHeight="12.75" x14ac:dyDescent="0.2"/>
  <cols>
    <col min="1" max="2" width="1.140625" customWidth="1"/>
    <col min="3" max="3" width="4.28515625" customWidth="1"/>
    <col min="4" max="4" width="5.42578125" customWidth="1"/>
    <col min="5" max="5" width="5.28515625" customWidth="1"/>
    <col min="6" max="28" width="8.7109375" customWidth="1"/>
    <col min="29" max="30" width="1.140625" customWidth="1"/>
    <col min="33" max="33" width="62.85546875" customWidth="1"/>
  </cols>
  <sheetData>
    <row r="1" spans="2:39" ht="6" customHeight="1" thickBot="1" x14ac:dyDescent="0.25"/>
    <row r="2" spans="2:39"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3"/>
    </row>
    <row r="3" spans="2:39" x14ac:dyDescent="0.2">
      <c r="B3" s="4"/>
      <c r="G3" s="766" t="str">
        <f>+'OP MEDICINA GRAL'!G3</f>
        <v>HOSPITAL REGIONAL DE MONIQUIRÁ E.S.E.</v>
      </c>
      <c r="H3" s="766"/>
      <c r="I3" s="766"/>
      <c r="J3" s="766"/>
      <c r="K3" s="766"/>
      <c r="L3" s="766"/>
      <c r="M3" s="766"/>
      <c r="N3" s="766"/>
      <c r="O3" s="766"/>
      <c r="P3" s="766"/>
      <c r="AC3" s="5"/>
    </row>
    <row r="4" spans="2:39" x14ac:dyDescent="0.2">
      <c r="B4" s="4"/>
      <c r="G4" s="766" t="s">
        <v>58</v>
      </c>
      <c r="H4" s="766"/>
      <c r="I4" s="766"/>
      <c r="J4" s="766"/>
      <c r="K4" s="766"/>
      <c r="L4" s="766"/>
      <c r="M4" s="766"/>
      <c r="N4" s="766"/>
      <c r="O4" s="766"/>
      <c r="P4" s="766"/>
      <c r="AC4" s="5"/>
    </row>
    <row r="5" spans="2:39" x14ac:dyDescent="0.2">
      <c r="B5" s="4"/>
      <c r="G5" s="766" t="s">
        <v>0</v>
      </c>
      <c r="H5" s="766"/>
      <c r="I5" s="766"/>
      <c r="J5" s="766"/>
      <c r="K5" s="766"/>
      <c r="L5" s="766"/>
      <c r="M5" s="766"/>
      <c r="N5" s="766"/>
      <c r="O5" s="766"/>
      <c r="P5" s="766"/>
      <c r="AC5" s="5"/>
    </row>
    <row r="6" spans="2:39" ht="4.5" customHeight="1" thickBot="1" x14ac:dyDescent="0.25">
      <c r="B6" s="4"/>
      <c r="AC6" s="5"/>
    </row>
    <row r="7" spans="2:39"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9"/>
      <c r="AC7" s="5"/>
    </row>
    <row r="8" spans="2:39" ht="26.25" customHeight="1" x14ac:dyDescent="0.2">
      <c r="B8" s="4"/>
      <c r="C8" s="770" t="s">
        <v>1</v>
      </c>
      <c r="D8" s="771"/>
      <c r="E8" s="772"/>
      <c r="F8" s="773" t="s">
        <v>393</v>
      </c>
      <c r="G8" s="774"/>
      <c r="H8" s="774"/>
      <c r="I8" s="774"/>
      <c r="J8" s="774"/>
      <c r="K8" s="774"/>
      <c r="L8" s="774"/>
      <c r="M8" s="774"/>
      <c r="N8" s="774"/>
      <c r="O8" s="774"/>
      <c r="P8" s="775"/>
      <c r="Q8" s="776" t="s">
        <v>82</v>
      </c>
      <c r="R8" s="772"/>
      <c r="S8" s="773"/>
      <c r="T8" s="775"/>
      <c r="U8" s="776" t="s">
        <v>83</v>
      </c>
      <c r="V8" s="771"/>
      <c r="W8" s="772"/>
      <c r="X8" s="779" t="s">
        <v>84</v>
      </c>
      <c r="Y8" s="780"/>
      <c r="Z8" s="780"/>
      <c r="AA8" s="780"/>
      <c r="AB8" s="781"/>
      <c r="AC8" s="5"/>
      <c r="AF8" s="18"/>
      <c r="AG8" s="18"/>
      <c r="AH8" s="18"/>
    </row>
    <row r="9" spans="2:39" ht="22.5" customHeight="1" x14ac:dyDescent="0.2">
      <c r="B9" s="4"/>
      <c r="C9" s="782" t="s">
        <v>2</v>
      </c>
      <c r="D9" s="783"/>
      <c r="E9" s="784"/>
      <c r="F9" s="788" t="s">
        <v>395</v>
      </c>
      <c r="G9" s="789"/>
      <c r="H9" s="789"/>
      <c r="I9" s="789"/>
      <c r="J9" s="789"/>
      <c r="K9" s="789"/>
      <c r="L9" s="789"/>
      <c r="M9" s="789"/>
      <c r="N9" s="789"/>
      <c r="O9" s="789"/>
      <c r="P9" s="789"/>
      <c r="Q9" s="789"/>
      <c r="R9" s="789"/>
      <c r="S9" s="789"/>
      <c r="T9" s="789"/>
      <c r="U9" s="789"/>
      <c r="V9" s="789"/>
      <c r="W9" s="789"/>
      <c r="X9" s="789"/>
      <c r="Y9" s="789"/>
      <c r="Z9" s="789"/>
      <c r="AA9" s="789"/>
      <c r="AB9" s="790"/>
      <c r="AC9" s="5"/>
      <c r="AF9" s="18"/>
      <c r="AG9" s="18"/>
      <c r="AH9" s="18"/>
    </row>
    <row r="10" spans="2:39" ht="22.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2"/>
      <c r="AB10" s="793"/>
      <c r="AC10" s="5"/>
      <c r="AF10" s="18"/>
      <c r="AG10" s="18"/>
      <c r="AH10" s="18"/>
    </row>
    <row r="11" spans="2:39" ht="4.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8"/>
      <c r="AB11" s="39"/>
      <c r="AC11" s="5"/>
      <c r="AF11" s="18"/>
      <c r="AG11" s="18"/>
      <c r="AH11" s="18"/>
      <c r="AI11" s="18"/>
      <c r="AJ11" s="18"/>
      <c r="AK11" s="18"/>
      <c r="AL11" s="18"/>
      <c r="AM11" s="18"/>
    </row>
    <row r="12" spans="2:39" ht="17.25" customHeight="1" thickBot="1" x14ac:dyDescent="0.25">
      <c r="B12" s="4"/>
      <c r="C12" s="6"/>
      <c r="D12" s="7"/>
      <c r="E12" s="7"/>
      <c r="F12" s="7"/>
      <c r="G12" s="7"/>
      <c r="H12" s="7"/>
      <c r="I12" s="7"/>
      <c r="J12" s="7"/>
      <c r="K12" s="7"/>
      <c r="L12" s="7"/>
      <c r="M12" s="7"/>
      <c r="N12" s="7"/>
      <c r="O12" s="7"/>
      <c r="P12" s="7"/>
      <c r="Q12" s="43"/>
      <c r="R12" s="794" t="s">
        <v>191</v>
      </c>
      <c r="S12" s="795"/>
      <c r="T12" s="795"/>
      <c r="U12" s="795"/>
      <c r="V12" s="795"/>
      <c r="W12" s="795"/>
      <c r="X12" s="795"/>
      <c r="Y12" s="795"/>
      <c r="Z12" s="795"/>
      <c r="AA12" s="795"/>
      <c r="AB12" s="796"/>
      <c r="AC12" s="5"/>
    </row>
    <row r="13" spans="2:39" ht="24" customHeight="1" x14ac:dyDescent="0.2">
      <c r="B13" s="4"/>
      <c r="C13" s="6"/>
      <c r="D13" s="7"/>
      <c r="E13" s="7"/>
      <c r="F13" s="7"/>
      <c r="G13" s="7"/>
      <c r="H13" s="7"/>
      <c r="I13" s="7"/>
      <c r="J13" s="7"/>
      <c r="K13" s="7"/>
      <c r="L13" s="7"/>
      <c r="M13" s="7"/>
      <c r="N13" s="7"/>
      <c r="O13" s="7"/>
      <c r="P13" s="7"/>
      <c r="Q13" s="44"/>
      <c r="R13" s="797" t="s">
        <v>1093</v>
      </c>
      <c r="S13" s="798"/>
      <c r="T13" s="798"/>
      <c r="U13" s="798"/>
      <c r="V13" s="798"/>
      <c r="W13" s="798"/>
      <c r="X13" s="798"/>
      <c r="Y13" s="798"/>
      <c r="Z13" s="798"/>
      <c r="AA13" s="798"/>
      <c r="AB13" s="799"/>
      <c r="AC13" s="5"/>
    </row>
    <row r="14" spans="2:39" ht="17.25" customHeight="1" x14ac:dyDescent="0.2">
      <c r="B14" s="4"/>
      <c r="C14" s="6"/>
      <c r="D14" s="7"/>
      <c r="E14" s="7"/>
      <c r="F14" s="7"/>
      <c r="G14" s="7"/>
      <c r="H14" s="7"/>
      <c r="I14" s="7"/>
      <c r="J14" s="7"/>
      <c r="K14" s="7"/>
      <c r="L14" s="7"/>
      <c r="M14" s="7"/>
      <c r="N14" s="7"/>
      <c r="O14" s="7"/>
      <c r="P14" s="7"/>
      <c r="Q14" s="44"/>
      <c r="R14" s="800"/>
      <c r="S14" s="801"/>
      <c r="T14" s="801"/>
      <c r="U14" s="801"/>
      <c r="V14" s="801"/>
      <c r="W14" s="801"/>
      <c r="X14" s="801"/>
      <c r="Y14" s="801"/>
      <c r="Z14" s="801"/>
      <c r="AA14" s="801"/>
      <c r="AB14" s="802"/>
      <c r="AC14" s="5"/>
    </row>
    <row r="15" spans="2:39" ht="17.25" customHeight="1" x14ac:dyDescent="0.2">
      <c r="B15" s="4"/>
      <c r="C15" s="6"/>
      <c r="D15" s="7"/>
      <c r="E15" s="7"/>
      <c r="F15" s="7"/>
      <c r="G15" s="7"/>
      <c r="H15" s="7"/>
      <c r="I15" s="7"/>
      <c r="J15" s="7"/>
      <c r="K15" s="7"/>
      <c r="L15" s="7"/>
      <c r="M15" s="7"/>
      <c r="N15" s="7"/>
      <c r="O15" s="7"/>
      <c r="P15" s="7"/>
      <c r="Q15" s="44"/>
      <c r="R15" s="800"/>
      <c r="S15" s="801"/>
      <c r="T15" s="801"/>
      <c r="U15" s="801"/>
      <c r="V15" s="801"/>
      <c r="W15" s="801"/>
      <c r="X15" s="801"/>
      <c r="Y15" s="801"/>
      <c r="Z15" s="801"/>
      <c r="AA15" s="801"/>
      <c r="AB15" s="802"/>
      <c r="AC15" s="5"/>
    </row>
    <row r="16" spans="2:39" ht="24" customHeight="1" x14ac:dyDescent="0.2">
      <c r="B16" s="4"/>
      <c r="C16" s="6"/>
      <c r="D16" s="7"/>
      <c r="E16" s="7"/>
      <c r="F16" s="7"/>
      <c r="G16" s="7"/>
      <c r="H16" s="7"/>
      <c r="I16" s="7"/>
      <c r="J16" s="7"/>
      <c r="K16" s="7"/>
      <c r="L16" s="7"/>
      <c r="M16" s="7"/>
      <c r="N16" s="7"/>
      <c r="O16" s="7"/>
      <c r="P16" s="7"/>
      <c r="Q16" s="44"/>
      <c r="R16" s="800"/>
      <c r="S16" s="801"/>
      <c r="T16" s="801"/>
      <c r="U16" s="801"/>
      <c r="V16" s="801"/>
      <c r="W16" s="801"/>
      <c r="X16" s="801"/>
      <c r="Y16" s="801"/>
      <c r="Z16" s="801"/>
      <c r="AA16" s="801"/>
      <c r="AB16" s="802"/>
      <c r="AC16" s="5"/>
    </row>
    <row r="17" spans="2:39" ht="16.5" customHeight="1" x14ac:dyDescent="0.2">
      <c r="B17" s="4"/>
      <c r="C17" s="6"/>
      <c r="D17" s="7"/>
      <c r="E17" s="7"/>
      <c r="F17" s="7"/>
      <c r="G17" s="7"/>
      <c r="H17" s="7"/>
      <c r="I17" s="7"/>
      <c r="J17" s="7"/>
      <c r="K17" s="7"/>
      <c r="L17" s="7"/>
      <c r="M17" s="7"/>
      <c r="N17" s="7"/>
      <c r="O17" s="7"/>
      <c r="P17" s="7"/>
      <c r="Q17" s="44"/>
      <c r="R17" s="800"/>
      <c r="S17" s="801"/>
      <c r="T17" s="801"/>
      <c r="U17" s="801"/>
      <c r="V17" s="801"/>
      <c r="W17" s="801"/>
      <c r="X17" s="801"/>
      <c r="Y17" s="801"/>
      <c r="Z17" s="801"/>
      <c r="AA17" s="801"/>
      <c r="AB17" s="802"/>
      <c r="AC17" s="5"/>
    </row>
    <row r="18" spans="2:39" ht="13.5" customHeight="1" x14ac:dyDescent="0.2">
      <c r="B18" s="4"/>
      <c r="C18" s="6"/>
      <c r="D18" s="7"/>
      <c r="E18" s="7"/>
      <c r="F18" s="7"/>
      <c r="G18" s="7"/>
      <c r="H18" s="7"/>
      <c r="I18" s="7"/>
      <c r="J18" s="7"/>
      <c r="K18" s="7"/>
      <c r="L18" s="7"/>
      <c r="M18" s="7"/>
      <c r="N18" s="7"/>
      <c r="O18" s="7"/>
      <c r="P18" s="7"/>
      <c r="Q18" s="44"/>
      <c r="R18" s="800"/>
      <c r="S18" s="801"/>
      <c r="T18" s="801"/>
      <c r="U18" s="801"/>
      <c r="V18" s="801"/>
      <c r="W18" s="801"/>
      <c r="X18" s="801"/>
      <c r="Y18" s="801"/>
      <c r="Z18" s="801"/>
      <c r="AA18" s="801"/>
      <c r="AB18" s="802"/>
      <c r="AC18" s="5"/>
    </row>
    <row r="19" spans="2:39" ht="42.75" customHeight="1" x14ac:dyDescent="0.2">
      <c r="B19" s="4"/>
      <c r="C19" s="6"/>
      <c r="D19" s="7"/>
      <c r="E19" s="7"/>
      <c r="F19" s="7"/>
      <c r="G19" s="7"/>
      <c r="H19" s="7"/>
      <c r="I19" s="7"/>
      <c r="J19" s="7"/>
      <c r="K19" s="7"/>
      <c r="L19" s="7"/>
      <c r="M19" s="7"/>
      <c r="N19" s="7"/>
      <c r="O19" s="7"/>
      <c r="P19" s="7"/>
      <c r="Q19" s="44"/>
      <c r="R19" s="800"/>
      <c r="S19" s="801"/>
      <c r="T19" s="801"/>
      <c r="U19" s="801"/>
      <c r="V19" s="801"/>
      <c r="W19" s="801"/>
      <c r="X19" s="801"/>
      <c r="Y19" s="801"/>
      <c r="Z19" s="801"/>
      <c r="AA19" s="801"/>
      <c r="AB19" s="802"/>
      <c r="AC19" s="5"/>
    </row>
    <row r="20" spans="2:39" ht="47.25" customHeight="1" thickBot="1" x14ac:dyDescent="0.25">
      <c r="B20" s="4"/>
      <c r="C20" s="6"/>
      <c r="D20" s="7"/>
      <c r="E20" s="7"/>
      <c r="F20" s="7"/>
      <c r="G20" s="7"/>
      <c r="H20" s="7"/>
      <c r="I20" s="7"/>
      <c r="J20" s="7"/>
      <c r="K20" s="7"/>
      <c r="L20" s="7"/>
      <c r="M20" s="7"/>
      <c r="N20" s="7"/>
      <c r="O20" s="7"/>
      <c r="P20" s="7"/>
      <c r="Q20" s="44"/>
      <c r="R20" s="803"/>
      <c r="S20" s="804"/>
      <c r="T20" s="804"/>
      <c r="U20" s="804"/>
      <c r="V20" s="804"/>
      <c r="W20" s="804"/>
      <c r="X20" s="804"/>
      <c r="Y20" s="804"/>
      <c r="Z20" s="804"/>
      <c r="AA20" s="804"/>
      <c r="AB20" s="805"/>
      <c r="AC20" s="5"/>
    </row>
    <row r="21" spans="2:39" ht="17.25" customHeight="1" thickBot="1" x14ac:dyDescent="0.25">
      <c r="B21" s="4"/>
      <c r="C21" s="6"/>
      <c r="D21" s="7"/>
      <c r="E21" s="7"/>
      <c r="F21" s="7"/>
      <c r="G21" s="7"/>
      <c r="H21" s="7"/>
      <c r="I21" s="7"/>
      <c r="J21" s="7"/>
      <c r="K21" s="7"/>
      <c r="L21" s="7"/>
      <c r="M21" s="7"/>
      <c r="N21" s="7"/>
      <c r="O21" s="7"/>
      <c r="P21" s="7"/>
      <c r="Q21" s="44"/>
      <c r="R21" s="806" t="s">
        <v>80</v>
      </c>
      <c r="S21" s="807"/>
      <c r="T21" s="807"/>
      <c r="U21" s="807"/>
      <c r="V21" s="807"/>
      <c r="W21" s="807"/>
      <c r="X21" s="807"/>
      <c r="Y21" s="807"/>
      <c r="Z21" s="807"/>
      <c r="AA21" s="807"/>
      <c r="AB21" s="808"/>
      <c r="AC21" s="5"/>
    </row>
    <row r="22" spans="2:39" ht="33" customHeight="1" x14ac:dyDescent="0.2">
      <c r="B22" s="4"/>
      <c r="C22" s="6"/>
      <c r="D22" s="7"/>
      <c r="E22" s="7"/>
      <c r="F22" s="7"/>
      <c r="G22" s="7"/>
      <c r="H22" s="7"/>
      <c r="I22" s="7"/>
      <c r="J22" s="7"/>
      <c r="K22" s="7"/>
      <c r="L22" s="7"/>
      <c r="M22" s="7"/>
      <c r="N22" s="7"/>
      <c r="O22" s="7"/>
      <c r="P22" s="7"/>
      <c r="Q22" s="44"/>
      <c r="R22" s="760" t="s">
        <v>1092</v>
      </c>
      <c r="S22" s="761"/>
      <c r="T22" s="761"/>
      <c r="U22" s="761"/>
      <c r="V22" s="761"/>
      <c r="W22" s="761"/>
      <c r="X22" s="761"/>
      <c r="Y22" s="761"/>
      <c r="Z22" s="761"/>
      <c r="AA22" s="761"/>
      <c r="AB22" s="762"/>
      <c r="AC22" s="5"/>
    </row>
    <row r="23" spans="2:39" ht="27.75" customHeight="1" x14ac:dyDescent="0.2">
      <c r="B23" s="4"/>
      <c r="C23" s="6"/>
      <c r="D23" s="7"/>
      <c r="E23" s="7"/>
      <c r="F23" s="7"/>
      <c r="G23" s="7"/>
      <c r="H23" s="7"/>
      <c r="I23" s="7"/>
      <c r="J23" s="7"/>
      <c r="K23" s="7"/>
      <c r="L23" s="7"/>
      <c r="M23" s="7"/>
      <c r="N23" s="7"/>
      <c r="O23" s="7"/>
      <c r="P23" s="7"/>
      <c r="Q23" s="44"/>
      <c r="R23" s="760"/>
      <c r="S23" s="761"/>
      <c r="T23" s="761"/>
      <c r="U23" s="761"/>
      <c r="V23" s="761"/>
      <c r="W23" s="761"/>
      <c r="X23" s="761"/>
      <c r="Y23" s="761"/>
      <c r="Z23" s="761"/>
      <c r="AA23" s="761"/>
      <c r="AB23" s="762"/>
      <c r="AC23" s="5"/>
    </row>
    <row r="24" spans="2:39" ht="21.75" customHeight="1" x14ac:dyDescent="0.2">
      <c r="B24" s="4"/>
      <c r="C24" s="6"/>
      <c r="D24" s="7"/>
      <c r="E24" s="7"/>
      <c r="F24" s="7"/>
      <c r="G24" s="7"/>
      <c r="H24" s="7"/>
      <c r="I24" s="7"/>
      <c r="J24" s="7"/>
      <c r="K24" s="7"/>
      <c r="L24" s="7"/>
      <c r="M24" s="7"/>
      <c r="N24" s="7"/>
      <c r="O24" s="7"/>
      <c r="P24" s="7"/>
      <c r="Q24" s="44"/>
      <c r="R24" s="760"/>
      <c r="S24" s="761"/>
      <c r="T24" s="761"/>
      <c r="U24" s="761"/>
      <c r="V24" s="761"/>
      <c r="W24" s="761"/>
      <c r="X24" s="761"/>
      <c r="Y24" s="761"/>
      <c r="Z24" s="761"/>
      <c r="AA24" s="761"/>
      <c r="AB24" s="762"/>
      <c r="AC24" s="5"/>
    </row>
    <row r="25" spans="2:39" ht="15" customHeight="1" x14ac:dyDescent="0.2">
      <c r="B25" s="4"/>
      <c r="C25" s="6"/>
      <c r="D25" s="7"/>
      <c r="E25" s="7"/>
      <c r="F25" s="7"/>
      <c r="G25" s="7"/>
      <c r="H25" s="7"/>
      <c r="I25" s="7"/>
      <c r="J25" s="7"/>
      <c r="K25" s="7"/>
      <c r="L25" s="7"/>
      <c r="M25" s="7"/>
      <c r="N25" s="7"/>
      <c r="O25" s="7"/>
      <c r="P25" s="7"/>
      <c r="Q25" s="44"/>
      <c r="R25" s="760"/>
      <c r="S25" s="761"/>
      <c r="T25" s="761"/>
      <c r="U25" s="761"/>
      <c r="V25" s="761"/>
      <c r="W25" s="761"/>
      <c r="X25" s="761"/>
      <c r="Y25" s="761"/>
      <c r="Z25" s="761"/>
      <c r="AA25" s="761"/>
      <c r="AB25" s="762"/>
      <c r="AC25" s="5"/>
    </row>
    <row r="26" spans="2:39" ht="15" customHeight="1" x14ac:dyDescent="0.2">
      <c r="B26" s="4"/>
      <c r="C26" s="6"/>
      <c r="D26" s="7"/>
      <c r="E26" s="7"/>
      <c r="F26" s="7"/>
      <c r="G26" s="7"/>
      <c r="H26" s="7"/>
      <c r="I26" s="7"/>
      <c r="J26" s="7"/>
      <c r="K26" s="7"/>
      <c r="L26" s="7"/>
      <c r="M26" s="7"/>
      <c r="N26" s="7"/>
      <c r="O26" s="7"/>
      <c r="P26" s="7"/>
      <c r="Q26" s="44"/>
      <c r="R26" s="760"/>
      <c r="S26" s="761"/>
      <c r="T26" s="761"/>
      <c r="U26" s="761"/>
      <c r="V26" s="761"/>
      <c r="W26" s="761"/>
      <c r="X26" s="761"/>
      <c r="Y26" s="761"/>
      <c r="Z26" s="761"/>
      <c r="AA26" s="761"/>
      <c r="AB26" s="762"/>
      <c r="AC26" s="5"/>
    </row>
    <row r="27" spans="2:39" ht="24" customHeight="1" x14ac:dyDescent="0.2">
      <c r="B27" s="4"/>
      <c r="C27" s="6"/>
      <c r="D27" s="7"/>
      <c r="E27" s="7"/>
      <c r="F27" s="7"/>
      <c r="G27" s="7"/>
      <c r="H27" s="7"/>
      <c r="I27" s="7"/>
      <c r="J27" s="7"/>
      <c r="K27" s="7"/>
      <c r="L27" s="7"/>
      <c r="M27" s="7"/>
      <c r="N27" s="7"/>
      <c r="O27" s="7"/>
      <c r="P27" s="7"/>
      <c r="Q27" s="44"/>
      <c r="R27" s="760"/>
      <c r="S27" s="761"/>
      <c r="T27" s="761"/>
      <c r="U27" s="761"/>
      <c r="V27" s="761"/>
      <c r="W27" s="761"/>
      <c r="X27" s="761"/>
      <c r="Y27" s="761"/>
      <c r="Z27" s="761"/>
      <c r="AA27" s="761"/>
      <c r="AB27" s="762"/>
      <c r="AC27" s="5"/>
    </row>
    <row r="28" spans="2:39" ht="24" customHeight="1" thickBot="1" x14ac:dyDescent="0.25">
      <c r="B28" s="4"/>
      <c r="C28" s="6"/>
      <c r="D28" s="7"/>
      <c r="E28" s="7"/>
      <c r="F28" s="7"/>
      <c r="G28" s="7"/>
      <c r="H28" s="7"/>
      <c r="I28" s="7"/>
      <c r="J28" s="7"/>
      <c r="K28" s="7"/>
      <c r="L28" s="7"/>
      <c r="M28" s="7"/>
      <c r="N28" s="7"/>
      <c r="O28" s="7"/>
      <c r="P28" s="7"/>
      <c r="Q28" s="44"/>
      <c r="R28" s="763"/>
      <c r="S28" s="764"/>
      <c r="T28" s="764"/>
      <c r="U28" s="764"/>
      <c r="V28" s="764"/>
      <c r="W28" s="764"/>
      <c r="X28" s="764"/>
      <c r="Y28" s="764"/>
      <c r="Z28" s="764"/>
      <c r="AA28" s="764"/>
      <c r="AB28" s="765"/>
      <c r="AC28" s="5"/>
    </row>
    <row r="29" spans="2:39"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8"/>
      <c r="AC29" s="5"/>
      <c r="AF29" s="18"/>
      <c r="AG29" s="18"/>
      <c r="AH29" s="18"/>
      <c r="AI29" s="18"/>
      <c r="AJ29" s="18"/>
      <c r="AK29" s="18"/>
      <c r="AL29" s="18"/>
      <c r="AM29" s="18"/>
    </row>
    <row r="30" spans="2:39"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B30" s="8"/>
      <c r="AC30" s="5"/>
      <c r="AF30" s="18"/>
      <c r="AG30" s="18"/>
      <c r="AH30" s="18"/>
      <c r="AI30" s="18"/>
      <c r="AJ30" s="18"/>
      <c r="AK30" s="18"/>
      <c r="AL30" s="18"/>
      <c r="AM30" s="18"/>
    </row>
    <row r="31" spans="2:39" ht="22.5" customHeight="1" x14ac:dyDescent="0.25">
      <c r="B31" s="4"/>
      <c r="C31" s="6"/>
      <c r="D31" s="70" t="s">
        <v>16</v>
      </c>
      <c r="E31" s="71"/>
      <c r="F31" s="569">
        <f>INDICADORES!H45</f>
        <v>1437</v>
      </c>
      <c r="G31" s="569">
        <f>INDICADORES!K45</f>
        <v>1510</v>
      </c>
      <c r="H31" s="569">
        <f>INDICADORES!N45</f>
        <v>4899</v>
      </c>
      <c r="I31" s="569">
        <f>INDICADORES!T45</f>
        <v>4501</v>
      </c>
      <c r="J31" s="569">
        <f>INDICADORES!W45</f>
        <v>3068</v>
      </c>
      <c r="K31" s="569">
        <f>INDICADORES!Z45</f>
        <v>3489</v>
      </c>
      <c r="L31" s="569">
        <f>INDICADORES!AF45</f>
        <v>3744</v>
      </c>
      <c r="M31" s="569">
        <f>INDICADORES!AI45</f>
        <v>2538</v>
      </c>
      <c r="N31" s="569">
        <f>INDICADORES!AL45</f>
        <v>2638</v>
      </c>
      <c r="O31" s="569">
        <f>INDICADORES!AR45</f>
        <v>2115</v>
      </c>
      <c r="P31" s="569">
        <f>INDICADORES!AU45</f>
        <v>2871</v>
      </c>
      <c r="Q31" s="569">
        <f>INDICADORES!AX45</f>
        <v>2540</v>
      </c>
      <c r="R31" s="568">
        <f>SUM(F31:Q31)</f>
        <v>35350</v>
      </c>
      <c r="U31" s="28"/>
      <c r="V31" s="28"/>
      <c r="W31" s="28"/>
      <c r="X31" s="28"/>
      <c r="Y31" s="28"/>
      <c r="Z31" s="28"/>
      <c r="AA31" s="7"/>
      <c r="AB31" s="8"/>
      <c r="AC31" s="5"/>
      <c r="AF31" s="18"/>
      <c r="AG31" s="18"/>
      <c r="AH31" s="18"/>
      <c r="AI31" s="18"/>
      <c r="AJ31" s="18"/>
      <c r="AK31" s="18"/>
      <c r="AL31" s="18"/>
      <c r="AM31" s="18"/>
    </row>
    <row r="32" spans="2:39" ht="22.5" customHeight="1" x14ac:dyDescent="0.25">
      <c r="B32" s="4"/>
      <c r="C32" s="6"/>
      <c r="D32" s="70" t="s">
        <v>18</v>
      </c>
      <c r="E32" s="71"/>
      <c r="F32" s="569">
        <f>INDICADORES!I45</f>
        <v>187</v>
      </c>
      <c r="G32" s="569">
        <f>INDICADORES!L45</f>
        <v>186</v>
      </c>
      <c r="H32" s="569">
        <f>INDICADORES!O45</f>
        <v>315</v>
      </c>
      <c r="I32" s="569">
        <f>INDICADORES!U45</f>
        <v>224</v>
      </c>
      <c r="J32" s="569">
        <f>INDICADORES!X45</f>
        <v>328</v>
      </c>
      <c r="K32" s="569">
        <f>INDICADORES!AA45</f>
        <v>311</v>
      </c>
      <c r="L32" s="569">
        <f>INDICADORES!AG45</f>
        <v>350</v>
      </c>
      <c r="M32" s="569">
        <f>INDICADORES!AJ45</f>
        <v>333</v>
      </c>
      <c r="N32" s="569">
        <f>INDICADORES!AM45</f>
        <v>255</v>
      </c>
      <c r="O32" s="569">
        <f>INDICADORES!AS45</f>
        <v>258</v>
      </c>
      <c r="P32" s="569">
        <f>INDICADORES!AV45</f>
        <v>308</v>
      </c>
      <c r="Q32" s="569">
        <f>INDICADORES!AY45</f>
        <v>302</v>
      </c>
      <c r="R32" s="568">
        <f>SUM(F32:Q32)</f>
        <v>3357</v>
      </c>
      <c r="U32" s="28"/>
      <c r="V32" s="28"/>
      <c r="W32" s="28"/>
      <c r="X32" s="28"/>
      <c r="Y32" s="28"/>
      <c r="Z32" s="28"/>
      <c r="AA32" s="7"/>
      <c r="AB32" s="8"/>
      <c r="AC32" s="5"/>
      <c r="AF32" s="18"/>
      <c r="AG32" s="18"/>
      <c r="AH32" s="18"/>
      <c r="AI32" s="18"/>
      <c r="AJ32" s="18"/>
      <c r="AK32" s="18"/>
      <c r="AL32" s="18"/>
      <c r="AM32" s="18"/>
    </row>
    <row r="33" spans="2:39" ht="22.5" customHeight="1" thickBot="1" x14ac:dyDescent="0.3">
      <c r="B33" s="4"/>
      <c r="C33" s="6"/>
      <c r="D33" s="48" t="s">
        <v>692</v>
      </c>
      <c r="E33" s="72"/>
      <c r="F33" s="67">
        <f t="shared" ref="F33:R33" si="0">F31/F32</f>
        <v>7.6844919786096257</v>
      </c>
      <c r="G33" s="67">
        <f t="shared" si="0"/>
        <v>8.1182795698924739</v>
      </c>
      <c r="H33" s="67">
        <f t="shared" si="0"/>
        <v>15.552380952380952</v>
      </c>
      <c r="I33" s="67">
        <f t="shared" si="0"/>
        <v>20.09375</v>
      </c>
      <c r="J33" s="67">
        <f t="shared" si="0"/>
        <v>9.3536585365853657</v>
      </c>
      <c r="K33" s="67">
        <f t="shared" si="0"/>
        <v>11.218649517684888</v>
      </c>
      <c r="L33" s="67">
        <f t="shared" si="0"/>
        <v>10.697142857142858</v>
      </c>
      <c r="M33" s="67">
        <f t="shared" si="0"/>
        <v>7.6216216216216219</v>
      </c>
      <c r="N33" s="67">
        <f t="shared" si="0"/>
        <v>10.345098039215687</v>
      </c>
      <c r="O33" s="67">
        <f t="shared" si="0"/>
        <v>8.1976744186046506</v>
      </c>
      <c r="P33" s="67">
        <f t="shared" si="0"/>
        <v>9.3214285714285712</v>
      </c>
      <c r="Q33" s="67">
        <f t="shared" si="0"/>
        <v>8.410596026490067</v>
      </c>
      <c r="R33" s="87">
        <f t="shared" si="0"/>
        <v>10.530235329162943</v>
      </c>
      <c r="U33" s="28"/>
      <c r="V33" s="28"/>
      <c r="W33" s="28"/>
      <c r="X33" s="28"/>
      <c r="Y33" s="28"/>
      <c r="Z33" s="28"/>
      <c r="AA33" s="7"/>
      <c r="AB33" s="8"/>
      <c r="AC33" s="5"/>
      <c r="AF33" s="18"/>
      <c r="AG33" s="18"/>
      <c r="AH33" s="18"/>
      <c r="AI33" s="18"/>
      <c r="AJ33" s="18"/>
      <c r="AK33" s="18"/>
      <c r="AL33" s="18"/>
      <c r="AM33" s="18"/>
    </row>
    <row r="34" spans="2:39" ht="22.5" customHeight="1" thickBot="1" x14ac:dyDescent="0.3">
      <c r="B34" s="4"/>
      <c r="C34" s="6"/>
      <c r="D34" s="48" t="s">
        <v>651</v>
      </c>
      <c r="E34" s="72"/>
      <c r="F34" s="246">
        <v>8</v>
      </c>
      <c r="G34" s="246">
        <v>8</v>
      </c>
      <c r="H34" s="246">
        <v>8</v>
      </c>
      <c r="I34" s="246">
        <v>12.085470085470085</v>
      </c>
      <c r="J34" s="246">
        <v>7.7101449275362315</v>
      </c>
      <c r="K34" s="246">
        <v>9.4518518518518526</v>
      </c>
      <c r="L34" s="246">
        <v>12.733812949640289</v>
      </c>
      <c r="M34" s="246">
        <v>10.454545454545455</v>
      </c>
      <c r="N34" s="246">
        <v>4.3155080213903743</v>
      </c>
      <c r="O34" s="246">
        <v>7.8012422360248443</v>
      </c>
      <c r="P34" s="246">
        <v>6.1767676767676765</v>
      </c>
      <c r="Q34" s="246">
        <v>10.261682242990654</v>
      </c>
      <c r="R34" s="246"/>
      <c r="U34" s="28"/>
      <c r="V34" s="28"/>
      <c r="W34" s="28"/>
      <c r="X34" s="28"/>
      <c r="Y34" s="28"/>
      <c r="Z34" s="28"/>
      <c r="AA34" s="7"/>
      <c r="AB34" s="8"/>
      <c r="AC34" s="5"/>
      <c r="AF34" s="18"/>
      <c r="AG34" s="18"/>
      <c r="AH34" s="18"/>
      <c r="AI34" s="18"/>
      <c r="AJ34" s="18"/>
      <c r="AK34" s="18"/>
      <c r="AL34" s="18"/>
      <c r="AM34" s="18"/>
    </row>
    <row r="35" spans="2:39" ht="18.75" customHeight="1" x14ac:dyDescent="0.2">
      <c r="B35" s="4"/>
      <c r="C35" s="6"/>
      <c r="D35" s="809" t="s">
        <v>254</v>
      </c>
      <c r="E35" s="810"/>
      <c r="F35" s="252">
        <v>8</v>
      </c>
      <c r="G35" s="252">
        <v>8</v>
      </c>
      <c r="H35" s="252">
        <v>8</v>
      </c>
      <c r="I35" s="252">
        <v>8</v>
      </c>
      <c r="J35" s="252">
        <v>8</v>
      </c>
      <c r="K35" s="252">
        <v>8</v>
      </c>
      <c r="L35" s="252">
        <v>8</v>
      </c>
      <c r="M35" s="252">
        <v>8</v>
      </c>
      <c r="N35" s="252">
        <v>8</v>
      </c>
      <c r="O35" s="252">
        <v>8</v>
      </c>
      <c r="P35" s="252">
        <v>8</v>
      </c>
      <c r="Q35" s="252">
        <v>8</v>
      </c>
      <c r="R35" s="252">
        <f>AVERAGE(F35:Q35)</f>
        <v>8</v>
      </c>
      <c r="U35" s="7"/>
      <c r="V35" s="7"/>
      <c r="W35" s="7"/>
      <c r="X35" s="7"/>
      <c r="Y35" s="7"/>
      <c r="Z35" s="7"/>
      <c r="AA35" s="7"/>
      <c r="AB35" s="8"/>
      <c r="AC35" s="5"/>
      <c r="AF35" s="18"/>
      <c r="AG35" s="18"/>
      <c r="AH35" s="18"/>
      <c r="AI35" s="18"/>
      <c r="AJ35" s="18"/>
      <c r="AK35" s="18"/>
      <c r="AL35" s="18"/>
      <c r="AM35" s="18"/>
    </row>
    <row r="36" spans="2:39"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8"/>
      <c r="AC36" s="5"/>
      <c r="AF36" s="18"/>
      <c r="AG36" s="18"/>
      <c r="AH36" s="18"/>
      <c r="AI36" s="18"/>
      <c r="AJ36" s="18"/>
      <c r="AK36" s="18"/>
      <c r="AL36" s="18"/>
      <c r="AM36" s="18"/>
    </row>
    <row r="37" spans="2:39"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6"/>
      <c r="AC37" s="5"/>
      <c r="AE37" s="18"/>
      <c r="AF37" s="18"/>
      <c r="AG37" s="18"/>
    </row>
    <row r="38" spans="2:39" ht="36" customHeight="1" x14ac:dyDescent="0.2">
      <c r="B38" s="4"/>
      <c r="C38" s="817" t="s">
        <v>16</v>
      </c>
      <c r="D38" s="818"/>
      <c r="E38" s="818"/>
      <c r="F38" s="818"/>
      <c r="G38" s="861" t="s">
        <v>172</v>
      </c>
      <c r="H38" s="861"/>
      <c r="I38" s="861"/>
      <c r="J38" s="861"/>
      <c r="K38" s="861"/>
      <c r="L38" s="861"/>
      <c r="M38" s="861"/>
      <c r="N38" s="861"/>
      <c r="O38" s="822" t="s">
        <v>17</v>
      </c>
      <c r="P38" s="823"/>
      <c r="Q38" s="823"/>
      <c r="R38" s="823"/>
      <c r="S38" s="823"/>
      <c r="T38" s="950"/>
      <c r="U38" s="951"/>
      <c r="V38" s="951"/>
      <c r="W38" s="951"/>
      <c r="X38" s="951"/>
      <c r="Y38" s="951"/>
      <c r="Z38" s="951"/>
      <c r="AA38" s="951"/>
      <c r="AB38" s="952"/>
      <c r="AC38" s="29"/>
      <c r="AE38" s="9"/>
      <c r="AF38" s="19"/>
      <c r="AG38" s="19"/>
    </row>
    <row r="39" spans="2:39" ht="20.25" customHeight="1" x14ac:dyDescent="0.2">
      <c r="B39" s="4"/>
      <c r="C39" s="827" t="s">
        <v>18</v>
      </c>
      <c r="D39" s="828"/>
      <c r="E39" s="828"/>
      <c r="F39" s="828"/>
      <c r="G39" s="861" t="s">
        <v>173</v>
      </c>
      <c r="H39" s="861"/>
      <c r="I39" s="861"/>
      <c r="J39" s="861"/>
      <c r="K39" s="861"/>
      <c r="L39" s="861"/>
      <c r="M39" s="861"/>
      <c r="N39" s="861"/>
      <c r="O39" s="827" t="s">
        <v>19</v>
      </c>
      <c r="P39" s="828"/>
      <c r="Q39" s="828"/>
      <c r="R39" s="828"/>
      <c r="S39" s="828"/>
      <c r="T39" s="955"/>
      <c r="U39" s="956"/>
      <c r="V39" s="956"/>
      <c r="W39" s="956"/>
      <c r="X39" s="956"/>
      <c r="Y39" s="956"/>
      <c r="Z39" s="956"/>
      <c r="AA39" s="956"/>
      <c r="AB39" s="957"/>
      <c r="AC39" s="29"/>
      <c r="AE39" s="9"/>
      <c r="AF39" s="19"/>
      <c r="AG39" s="19"/>
    </row>
    <row r="40" spans="2:39" ht="30"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948" t="s">
        <v>22</v>
      </c>
      <c r="U40" s="948"/>
      <c r="V40" s="948"/>
      <c r="W40" s="948"/>
      <c r="X40" s="948"/>
      <c r="Y40" s="948"/>
      <c r="Z40" s="948"/>
      <c r="AA40" s="948"/>
      <c r="AB40" s="949"/>
      <c r="AC40" s="29"/>
      <c r="AE40" s="9"/>
      <c r="AF40" s="19"/>
      <c r="AG40" s="19"/>
    </row>
    <row r="41" spans="2:39" ht="18.75"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948" t="s">
        <v>174</v>
      </c>
      <c r="U41" s="948"/>
      <c r="V41" s="948"/>
      <c r="W41" s="948"/>
      <c r="X41" s="948"/>
      <c r="Y41" s="948"/>
      <c r="Z41" s="948"/>
      <c r="AA41" s="948"/>
      <c r="AB41" s="949"/>
      <c r="AC41" s="29"/>
      <c r="AE41" s="9"/>
      <c r="AF41" s="20"/>
      <c r="AG41" s="20"/>
    </row>
    <row r="42" spans="2:39" ht="35.25" customHeight="1" x14ac:dyDescent="0.2">
      <c r="B42" s="4"/>
      <c r="C42" s="827" t="s">
        <v>23</v>
      </c>
      <c r="D42" s="828"/>
      <c r="E42" s="828"/>
      <c r="F42" s="828"/>
      <c r="G42" s="942" t="s">
        <v>349</v>
      </c>
      <c r="H42" s="942"/>
      <c r="I42" s="942"/>
      <c r="J42" s="942"/>
      <c r="K42" s="942"/>
      <c r="L42" s="942"/>
      <c r="M42" s="942"/>
      <c r="N42" s="874"/>
      <c r="O42" s="827" t="s">
        <v>26</v>
      </c>
      <c r="P42" s="828"/>
      <c r="Q42" s="828"/>
      <c r="R42" s="828"/>
      <c r="S42" s="828"/>
      <c r="T42" s="948"/>
      <c r="U42" s="948"/>
      <c r="V42" s="948"/>
      <c r="W42" s="948"/>
      <c r="X42" s="948"/>
      <c r="Y42" s="948"/>
      <c r="Z42" s="948"/>
      <c r="AA42" s="948"/>
      <c r="AB42" s="949"/>
      <c r="AC42" s="29"/>
      <c r="AE42" s="9"/>
      <c r="AF42" s="20"/>
      <c r="AG42" s="20"/>
    </row>
    <row r="43" spans="2:39"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c r="U43" s="953"/>
      <c r="V43" s="953"/>
      <c r="W43" s="953"/>
      <c r="X43" s="953"/>
      <c r="Y43" s="953"/>
      <c r="Z43" s="953"/>
      <c r="AA43" s="953"/>
      <c r="AB43" s="954"/>
      <c r="AC43" s="29"/>
      <c r="AE43" s="9"/>
      <c r="AF43" s="20"/>
      <c r="AG43" s="20"/>
    </row>
    <row r="44" spans="2:39"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29"/>
      <c r="AB44" s="930"/>
      <c r="AC44" s="29"/>
      <c r="AE44" s="9"/>
      <c r="AF44" s="20"/>
      <c r="AG44" s="20"/>
    </row>
    <row r="45" spans="2:39" ht="27.75" customHeight="1" x14ac:dyDescent="0.2">
      <c r="B45" s="4"/>
      <c r="C45" s="785" t="s">
        <v>92</v>
      </c>
      <c r="D45" s="786"/>
      <c r="E45" s="786"/>
      <c r="F45" s="787"/>
      <c r="G45" s="940" t="s">
        <v>93</v>
      </c>
      <c r="H45" s="941"/>
      <c r="I45" s="42" t="s">
        <v>94</v>
      </c>
      <c r="J45" s="31" t="s">
        <v>95</v>
      </c>
      <c r="K45" s="30"/>
      <c r="L45" s="31" t="s">
        <v>96</v>
      </c>
      <c r="M45" s="32"/>
      <c r="N45" s="32"/>
      <c r="O45" s="851" t="s">
        <v>97</v>
      </c>
      <c r="P45" s="852"/>
      <c r="Q45" s="852"/>
      <c r="R45" s="852"/>
      <c r="S45" s="853" t="s">
        <v>98</v>
      </c>
      <c r="T45" s="854"/>
      <c r="U45" s="854"/>
      <c r="V45" s="854"/>
      <c r="W45" s="854"/>
      <c r="X45" s="854"/>
      <c r="Y45" s="854"/>
      <c r="Z45" s="854"/>
      <c r="AA45" s="854"/>
      <c r="AB45" s="855"/>
      <c r="AC45" s="29"/>
      <c r="AE45" s="9"/>
      <c r="AF45" s="20"/>
      <c r="AG45" s="20"/>
    </row>
    <row r="46" spans="2:39" ht="21.75" customHeight="1" x14ac:dyDescent="0.2">
      <c r="B46" s="4"/>
      <c r="C46" s="846"/>
      <c r="D46" s="847"/>
      <c r="E46" s="847"/>
      <c r="F46" s="848"/>
      <c r="G46" s="942"/>
      <c r="H46" s="942"/>
      <c r="I46" s="942"/>
      <c r="J46" s="942"/>
      <c r="K46" s="942"/>
      <c r="L46" s="942"/>
      <c r="M46" s="942"/>
      <c r="N46" s="33"/>
      <c r="O46" s="829" t="s">
        <v>99</v>
      </c>
      <c r="P46" s="830"/>
      <c r="Q46" s="830"/>
      <c r="R46" s="830"/>
      <c r="S46" s="861" t="s">
        <v>100</v>
      </c>
      <c r="T46" s="861"/>
      <c r="U46" s="861"/>
      <c r="V46" s="554"/>
      <c r="W46" s="34" t="s">
        <v>94</v>
      </c>
      <c r="X46" s="862" t="s">
        <v>101</v>
      </c>
      <c r="Y46" s="862"/>
      <c r="Z46" s="862"/>
      <c r="AA46" s="863"/>
      <c r="AB46" s="864"/>
      <c r="AC46" s="29"/>
      <c r="AE46" s="9"/>
      <c r="AF46" s="20"/>
      <c r="AG46" s="20"/>
    </row>
    <row r="47" spans="2:39" ht="30" customHeight="1" x14ac:dyDescent="0.2">
      <c r="B47" s="4"/>
      <c r="C47" s="865" t="s">
        <v>102</v>
      </c>
      <c r="D47" s="866"/>
      <c r="E47" s="866"/>
      <c r="F47" s="867"/>
      <c r="G47" s="942"/>
      <c r="H47" s="942"/>
      <c r="I47" s="942"/>
      <c r="J47" s="942"/>
      <c r="K47" s="942"/>
      <c r="L47" s="942"/>
      <c r="M47" s="942"/>
      <c r="N47" s="874"/>
      <c r="O47" s="829"/>
      <c r="P47" s="830"/>
      <c r="Q47" s="830"/>
      <c r="R47" s="830"/>
      <c r="S47" s="862" t="s">
        <v>89</v>
      </c>
      <c r="T47" s="862"/>
      <c r="U47" s="862"/>
      <c r="V47" s="555"/>
      <c r="W47" s="869" t="s">
        <v>94</v>
      </c>
      <c r="X47" s="862" t="s">
        <v>103</v>
      </c>
      <c r="Y47" s="862"/>
      <c r="Z47" s="862"/>
      <c r="AA47" s="870"/>
      <c r="AB47" s="871"/>
      <c r="AC47" s="29"/>
      <c r="AE47" s="9"/>
      <c r="AF47" s="20"/>
      <c r="AG47" s="20"/>
    </row>
    <row r="48" spans="2:39" ht="20.25" customHeight="1" x14ac:dyDescent="0.2">
      <c r="B48" s="4"/>
      <c r="C48" s="829" t="s">
        <v>28</v>
      </c>
      <c r="D48" s="830"/>
      <c r="E48" s="830"/>
      <c r="F48" s="830"/>
      <c r="G48" s="939" t="s">
        <v>109</v>
      </c>
      <c r="H48" s="939"/>
      <c r="I48" s="939"/>
      <c r="J48" s="939"/>
      <c r="K48" s="939"/>
      <c r="L48" s="939"/>
      <c r="M48" s="939"/>
      <c r="N48" s="835"/>
      <c r="O48" s="829"/>
      <c r="P48" s="830"/>
      <c r="Q48" s="830"/>
      <c r="R48" s="830"/>
      <c r="S48" s="862"/>
      <c r="T48" s="862"/>
      <c r="U48" s="862"/>
      <c r="V48" s="555"/>
      <c r="W48" s="869"/>
      <c r="X48" s="862"/>
      <c r="Y48" s="862"/>
      <c r="Z48" s="862"/>
      <c r="AA48" s="872"/>
      <c r="AB48" s="873"/>
      <c r="AC48" s="29"/>
      <c r="AE48" s="9"/>
      <c r="AF48" s="20"/>
      <c r="AG48" s="20"/>
    </row>
    <row r="49" spans="1:39" ht="13.5" customHeight="1" x14ac:dyDescent="0.2">
      <c r="B49" s="4"/>
      <c r="C49" s="829" t="s">
        <v>27</v>
      </c>
      <c r="D49" s="830"/>
      <c r="E49" s="830"/>
      <c r="F49" s="830"/>
      <c r="G49" s="959" t="s">
        <v>1124</v>
      </c>
      <c r="H49" s="942"/>
      <c r="I49" s="942"/>
      <c r="J49" s="942"/>
      <c r="K49" s="942"/>
      <c r="L49" s="942"/>
      <c r="M49" s="942"/>
      <c r="N49" s="874"/>
      <c r="O49" s="829"/>
      <c r="P49" s="830"/>
      <c r="Q49" s="830"/>
      <c r="R49" s="830"/>
      <c r="S49" s="862" t="s">
        <v>105</v>
      </c>
      <c r="T49" s="862"/>
      <c r="U49" s="862"/>
      <c r="V49" s="555"/>
      <c r="W49" s="869" t="s">
        <v>94</v>
      </c>
      <c r="X49" s="697" t="s">
        <v>553</v>
      </c>
      <c r="Y49" s="697"/>
      <c r="Z49" s="697"/>
      <c r="AA49" s="685" t="s">
        <v>94</v>
      </c>
      <c r="AB49" s="686"/>
      <c r="AC49" s="29"/>
      <c r="AE49" s="9"/>
      <c r="AF49" s="20"/>
      <c r="AG49" s="20"/>
    </row>
    <row r="50" spans="1:39" ht="12.75" customHeight="1" x14ac:dyDescent="0.2">
      <c r="B50" s="4"/>
      <c r="C50" s="829" t="s">
        <v>106</v>
      </c>
      <c r="D50" s="830"/>
      <c r="E50" s="830"/>
      <c r="F50" s="830"/>
      <c r="G50" s="959"/>
      <c r="H50" s="942"/>
      <c r="I50" s="942"/>
      <c r="J50" s="942"/>
      <c r="K50" s="942"/>
      <c r="L50" s="942"/>
      <c r="M50" s="942"/>
      <c r="N50" s="874"/>
      <c r="O50" s="829"/>
      <c r="P50" s="830"/>
      <c r="Q50" s="830"/>
      <c r="R50" s="830"/>
      <c r="S50" s="862"/>
      <c r="T50" s="862"/>
      <c r="U50" s="862"/>
      <c r="V50" s="555"/>
      <c r="W50" s="869"/>
      <c r="X50" s="697"/>
      <c r="Y50" s="697"/>
      <c r="Z50" s="697"/>
      <c r="AA50" s="685"/>
      <c r="AB50" s="686"/>
      <c r="AC50" s="29"/>
      <c r="AE50" s="9"/>
      <c r="AF50" s="20"/>
      <c r="AG50" s="20"/>
    </row>
    <row r="51" spans="1:39" ht="12.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556"/>
      <c r="W51" s="882"/>
      <c r="X51" s="707"/>
      <c r="Y51" s="707"/>
      <c r="Z51" s="707"/>
      <c r="AA51" s="703"/>
      <c r="AB51" s="704"/>
      <c r="AC51" s="29"/>
      <c r="AE51" s="9"/>
      <c r="AF51" s="20"/>
      <c r="AG51" s="20"/>
    </row>
    <row r="52" spans="1:39"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35"/>
      <c r="AC52" s="36"/>
      <c r="AE52" s="9"/>
      <c r="AF52" s="19"/>
      <c r="AG52" s="19"/>
    </row>
    <row r="53" spans="1:39" ht="22.5" customHeight="1" x14ac:dyDescent="0.2">
      <c r="C53" s="15"/>
      <c r="D53" s="20"/>
      <c r="E53" s="20"/>
      <c r="F53" s="20"/>
      <c r="G53" s="20"/>
      <c r="H53" s="20"/>
      <c r="I53" s="20"/>
      <c r="J53" s="20"/>
      <c r="K53" s="20"/>
      <c r="L53" s="20"/>
      <c r="M53" s="20"/>
      <c r="N53" s="20"/>
      <c r="AB53" s="16"/>
      <c r="AD53" s="20"/>
      <c r="AF53" s="9"/>
      <c r="AG53" s="877"/>
      <c r="AH53" s="877"/>
      <c r="AI53" s="877"/>
      <c r="AJ53" s="877"/>
      <c r="AK53" s="877"/>
      <c r="AL53" s="877"/>
      <c r="AM53" s="877"/>
    </row>
    <row r="54" spans="1:39" ht="22.5" customHeight="1" x14ac:dyDescent="0.2">
      <c r="A54" s="52"/>
      <c r="C54" s="15"/>
      <c r="D54" s="20"/>
      <c r="E54" s="20"/>
      <c r="F54" s="20"/>
      <c r="G54" s="20"/>
      <c r="H54" s="20"/>
      <c r="I54" s="20"/>
      <c r="J54" s="20"/>
      <c r="K54" s="20"/>
      <c r="L54" s="20"/>
      <c r="M54" s="20"/>
      <c r="N54" s="20"/>
      <c r="AB54" s="16"/>
      <c r="AD54" s="20"/>
      <c r="AF54" s="9"/>
      <c r="AG54" s="19"/>
      <c r="AH54" s="19"/>
      <c r="AI54" s="19"/>
      <c r="AJ54" s="19"/>
      <c r="AK54" s="19"/>
      <c r="AL54" s="19"/>
      <c r="AM54" s="19"/>
    </row>
    <row r="55" spans="1:39" ht="22.5" customHeight="1" x14ac:dyDescent="0.2">
      <c r="C55" s="15"/>
      <c r="D55" s="20"/>
      <c r="E55" s="20"/>
      <c r="F55" s="20"/>
      <c r="G55" s="20"/>
      <c r="H55" s="20"/>
      <c r="I55" s="20"/>
      <c r="J55" s="20"/>
      <c r="K55" s="20"/>
      <c r="L55" s="20"/>
      <c r="M55" s="20"/>
      <c r="N55" s="20"/>
      <c r="AB55" s="16"/>
      <c r="AD55" s="20"/>
      <c r="AF55" s="9"/>
      <c r="AG55" s="877"/>
      <c r="AH55" s="877"/>
      <c r="AI55" s="877"/>
      <c r="AJ55" s="877"/>
      <c r="AK55" s="877"/>
      <c r="AL55" s="877"/>
      <c r="AM55" s="877"/>
    </row>
    <row r="56" spans="1:39" ht="22.5" customHeight="1" x14ac:dyDescent="0.2">
      <c r="C56" s="15"/>
      <c r="D56" s="20"/>
      <c r="E56" s="20"/>
      <c r="F56" s="20"/>
      <c r="G56" s="20"/>
      <c r="H56" s="20"/>
      <c r="I56" s="20"/>
      <c r="J56" s="20"/>
      <c r="K56" s="20"/>
      <c r="L56" s="20"/>
      <c r="M56" s="20"/>
      <c r="N56" s="20"/>
      <c r="AB56" s="16"/>
      <c r="AD56" s="20"/>
      <c r="AF56" s="9"/>
      <c r="AG56" s="877"/>
      <c r="AH56" s="877"/>
      <c r="AI56" s="877"/>
      <c r="AJ56" s="877"/>
      <c r="AK56" s="877"/>
      <c r="AL56" s="877"/>
      <c r="AM56" s="877"/>
    </row>
    <row r="57" spans="1:39" ht="22.5" customHeight="1" x14ac:dyDescent="0.2">
      <c r="C57" s="15"/>
      <c r="D57" s="20"/>
      <c r="E57" s="20"/>
      <c r="F57" s="20"/>
      <c r="G57" s="20"/>
      <c r="H57" s="20"/>
      <c r="I57" s="20"/>
      <c r="J57" s="20"/>
      <c r="K57" s="20"/>
      <c r="L57" s="20"/>
      <c r="M57" s="20"/>
      <c r="N57" s="20"/>
      <c r="AB57" s="16"/>
      <c r="AD57" s="20"/>
      <c r="AF57" s="9"/>
      <c r="AG57" s="877"/>
      <c r="AH57" s="877"/>
      <c r="AI57" s="877"/>
      <c r="AJ57" s="877"/>
      <c r="AK57" s="877"/>
      <c r="AL57" s="877"/>
      <c r="AM57" s="877"/>
    </row>
    <row r="58" spans="1:39"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row>
    <row r="59" spans="1:39"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row>
    <row r="60" spans="1:39"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row>
    <row r="61" spans="1:39"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row>
    <row r="62" spans="1:39"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row>
    <row r="63" spans="1:39"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row>
    <row r="64" spans="1:39"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row>
    <row r="65" spans="3:28"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row>
    <row r="66" spans="3:28"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row>
    <row r="67" spans="3:28"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row>
    <row r="68" spans="3:28"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row>
    <row r="69" spans="3:28"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row>
    <row r="70" spans="3:28"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row>
    <row r="71" spans="3:28"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row>
    <row r="72" spans="3:28"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row>
    <row r="73" spans="3:28"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row>
    <row r="74" spans="3:28"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row>
    <row r="75" spans="3:28"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row>
    <row r="76" spans="3:28"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row>
    <row r="77" spans="3:28"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row>
    <row r="78" spans="3:28"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row>
    <row r="79" spans="3:28"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row>
    <row r="80" spans="3:28"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row>
    <row r="81" spans="3:28"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row>
    <row r="82" spans="3:28"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row>
    <row r="83" spans="3:28"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row>
    <row r="84" spans="3:28"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row>
  </sheetData>
  <sheetProtection algorithmName="SHA-512" hashValue="FkUsTbD2hYs781+FU/mBpdeNhcN2b4ufFHppsGOvAwV8WHhUmoxnuaQfq3HVKvFlTbfwc5l2m+B2gF0TddoVOg==" saltValue="ZcJkSm2pL3QRbBbvbW44Ww==" spinCount="100000" sheet="1" objects="1" scenarios="1"/>
  <customSheetViews>
    <customSheetView guid="{9C949C4D-EB11-4549-99F8-6A6E19FEDD35}" showGridLines="0" topLeftCell="A23">
      <selection activeCell="G48" sqref="G48:N48"/>
      <pageMargins left="0.52" right="0.69" top="1.0349999999999999" bottom="0.49" header="0.31496062992125984" footer="0.31496062992125984"/>
      <pageSetup paperSize="9" scale="80" orientation="portrait" r:id="rId1"/>
      <headerFooter alignWithMargins="0"/>
    </customSheetView>
    <customSheetView guid="{B4BD0B13-0F90-4B98-B77F-542E51A48189}" showGridLines="0" topLeftCell="A23">
      <selection activeCell="G48" sqref="G48:N48"/>
      <pageMargins left="0.52" right="0.69" top="1.0349999999999999" bottom="0.49" header="0.31496062992125984" footer="0.31496062992125984"/>
      <pageSetup paperSize="9" scale="80" orientation="portrait" r:id="rId2"/>
      <headerFooter alignWithMargins="0"/>
    </customSheetView>
    <customSheetView guid="{1132D6BB-BD35-469F-BF41-A86B335BD97B}" showGridLines="0" topLeftCell="A23">
      <selection activeCell="G48" sqref="G48:N48"/>
      <pageMargins left="0.52" right="0.69" top="1.0349999999999999" bottom="0.49" header="0.31496062992125984" footer="0.31496062992125984"/>
      <pageSetup paperSize="9" scale="80" orientation="portrait" r:id="rId3"/>
      <headerFooter alignWithMargins="0"/>
    </customSheetView>
    <customSheetView guid="{A5C6589E-C55F-4BEC-9ECE-919FCABF52F8}" showGridLines="0" topLeftCell="A23">
      <selection activeCell="G48" sqref="G48:N48"/>
      <pageMargins left="0.52" right="0.69" top="1.0349999999999999" bottom="0.49" header="0.31496062992125984" footer="0.31496062992125984"/>
      <pageSetup paperSize="9" scale="80" orientation="portrait" r:id="rId4"/>
      <headerFooter alignWithMargins="0"/>
    </customSheetView>
    <customSheetView guid="{01A85145-F11B-4D07-813B-8A8758CDD710}" showGridLines="0" topLeftCell="A22">
      <selection activeCell="G48" sqref="G48:N48"/>
      <pageMargins left="0.52" right="0.69" top="1.0349999999999999" bottom="0.49" header="0.31496062992125984" footer="0.31496062992125984"/>
      <pageSetup paperSize="9" scale="80" orientation="portrait" r:id="rId5"/>
      <headerFooter alignWithMargins="0"/>
    </customSheetView>
    <customSheetView guid="{4F27A6F2-707D-47B2-BF4A-F027B75A33FC}" showGridLines="0" topLeftCell="A22">
      <selection activeCell="G48" sqref="G48:N48"/>
      <pageMargins left="0.52" right="0.69" top="1.0349999999999999" bottom="0.49" header="0.31496062992125984" footer="0.31496062992125984"/>
      <pageSetup paperSize="9" scale="80" orientation="portrait" r:id="rId6"/>
      <headerFooter alignWithMargins="0"/>
    </customSheetView>
    <customSheetView guid="{F4F98609-4C61-4A0E-851B-59BEC64AAB9F}" showGridLines="0" topLeftCell="A22">
      <selection activeCell="G48" sqref="G48:N48"/>
      <pageMargins left="0.52" right="0.69" top="1.0349999999999999" bottom="0.49" header="0.31496062992125984" footer="0.31496062992125984"/>
      <pageSetup paperSize="9" scale="80" orientation="portrait" r:id="rId7"/>
      <headerFooter alignWithMargins="0"/>
    </customSheetView>
    <customSheetView guid="{8381FC96-6810-4EAA-ACD8-B607E0FD2281}" showGridLines="0">
      <selection activeCell="G48" sqref="G48:N48"/>
      <pageMargins left="0.52" right="0.69" top="1.0349999999999999" bottom="0.49" header="0.31496062992125984" footer="0.31496062992125984"/>
      <pageSetup paperSize="9" scale="80" orientation="portrait" r:id="rId8"/>
      <headerFooter alignWithMargins="0"/>
    </customSheetView>
    <customSheetView guid="{7315456F-420E-439E-9602-F32EDF9D3E94}" showGridLines="0">
      <selection activeCell="G48" sqref="G48:N48"/>
      <pageMargins left="0.52" right="0.69" top="1.0349999999999999" bottom="0.49" header="0.31496062992125984" footer="0.31496062992125984"/>
      <pageSetup paperSize="9" scale="80" orientation="portrait" r:id="rId9"/>
      <headerFooter alignWithMargins="0"/>
    </customSheetView>
    <customSheetView guid="{216CB5F9-6788-4A70-880A-08553118F167}" showGridLines="0" topLeftCell="A24">
      <selection activeCell="R22" sqref="R22:AA28"/>
      <pageMargins left="0.52" right="0.69" top="1.0349999999999999" bottom="0.49" header="0.31496062992125984" footer="0.31496062992125984"/>
      <pageSetup paperSize="9" scale="80" orientation="portrait" r:id="rId10"/>
      <headerFooter alignWithMargins="0"/>
    </customSheetView>
    <customSheetView guid="{B0451CD7-59C4-4E11-B7C2-BC13CF4127A6}" showGridLines="0" topLeftCell="A24">
      <selection activeCell="R22" sqref="R22:AA28"/>
      <pageMargins left="0.52" right="0.69" top="1.0349999999999999" bottom="0.49" header="0.31496062992125984" footer="0.31496062992125984"/>
      <pageSetup paperSize="9" scale="80" orientation="portrait" r:id="rId11"/>
      <headerFooter alignWithMargins="0"/>
    </customSheetView>
    <customSheetView guid="{7A5BCE0F-1F1B-4E52-9652-01329CBCC77F}" showGridLines="0" topLeftCell="A24">
      <selection activeCell="R22" sqref="R22:AA28"/>
      <pageMargins left="0.52" right="0.69" top="1.0349999999999999" bottom="0.49" header="0.31496062992125984" footer="0.31496062992125984"/>
      <pageSetup paperSize="9" scale="80" orientation="portrait" r:id="rId12"/>
      <headerFooter alignWithMargins="0"/>
    </customSheetView>
    <customSheetView guid="{62DF5315-3D99-4C8E-BAEC-100B3280B10D}" showGridLines="0" topLeftCell="A24">
      <selection activeCell="R22" sqref="R22:AA28"/>
      <pageMargins left="0.52" right="0.69" top="1.0349999999999999" bottom="0.49" header="0.31496062992125984" footer="0.31496062992125984"/>
      <pageSetup paperSize="9" scale="80" orientation="portrait" r:id="rId13"/>
      <headerFooter alignWithMargins="0"/>
    </customSheetView>
    <customSheetView guid="{CAC1BF5B-64DA-4E65-B9F3-F58AF1593EA5}" showGridLines="0" topLeftCell="A24">
      <selection activeCell="R22" sqref="R22:AA28"/>
      <pageMargins left="0.52" right="0.69" top="1.0349999999999999" bottom="0.49" header="0.31496062992125984" footer="0.31496062992125984"/>
      <pageSetup paperSize="9" scale="80" orientation="portrait" r:id="rId14"/>
      <headerFooter alignWithMargins="0"/>
    </customSheetView>
    <customSheetView guid="{E4188361-4B87-4969-89CB-DD6AB944FA81}" showGridLines="0" topLeftCell="A24">
      <selection activeCell="R22" sqref="R22:AA28"/>
      <pageMargins left="0.52" right="0.69" top="1.0349999999999999" bottom="0.49" header="0.31496062992125984" footer="0.31496062992125984"/>
      <pageSetup paperSize="9" scale="80" orientation="portrait" r:id="rId15"/>
      <headerFooter alignWithMargins="0"/>
    </customSheetView>
    <customSheetView guid="{0001DF65-3B0F-497C-ACF5-D49EC607FD88}" showGridLines="0" topLeftCell="A24">
      <selection activeCell="R22" sqref="R22:AA28"/>
      <pageMargins left="0.52" right="0.69" top="1.0349999999999999" bottom="0.49" header="0.31496062992125984" footer="0.31496062992125984"/>
      <pageSetup paperSize="9" scale="80" orientation="portrait" r:id="rId16"/>
      <headerFooter alignWithMargins="0"/>
    </customSheetView>
    <customSheetView guid="{39DA2FDD-4E3D-481D-A336-9D29DBC11B08}" showGridLines="0">
      <selection activeCell="G48" sqref="G48:N48"/>
      <pageMargins left="0.52" right="0.69" top="1.0349999999999999" bottom="0.49" header="0.31496062992125984" footer="0.31496062992125984"/>
      <pageSetup paperSize="9" scale="80" orientation="portrait" r:id="rId17"/>
      <headerFooter alignWithMargins="0"/>
    </customSheetView>
    <customSheetView guid="{95329FFD-9B66-4A76-A861-4EF913CB9438}" showGridLines="0">
      <selection activeCell="G48" sqref="G48:N48"/>
      <pageMargins left="0.52" right="0.69" top="1.0349999999999999" bottom="0.49" header="0.31496062992125984" footer="0.31496062992125984"/>
      <pageSetup paperSize="9" scale="80" orientation="portrait" r:id="rId18"/>
      <headerFooter alignWithMargins="0"/>
    </customSheetView>
    <customSheetView guid="{F7DB7EE5-42A9-41B9-A823-ADC3C22C28DE}" showGridLines="0">
      <selection activeCell="G48" sqref="G48:N48"/>
      <pageMargins left="0.52" right="0.69" top="1.0349999999999999" bottom="0.49" header="0.31496062992125984" footer="0.31496062992125984"/>
      <pageSetup paperSize="9" scale="80" orientation="portrait" r:id="rId19"/>
      <headerFooter alignWithMargins="0"/>
    </customSheetView>
    <customSheetView guid="{187695E8-F439-4E8B-9390-62D53A41785B}" showGridLines="0">
      <selection activeCell="G48" sqref="G48:N48"/>
      <pageMargins left="0.52" right="0.69" top="1.0349999999999999" bottom="0.49" header="0.31496062992125984" footer="0.31496062992125984"/>
      <pageSetup paperSize="9" scale="80" orientation="portrait" r:id="rId20"/>
      <headerFooter alignWithMargins="0"/>
    </customSheetView>
    <customSheetView guid="{C3D58349-1F04-4F6C-B93C-BB0D41DB41D6}" showGridLines="0">
      <selection activeCell="G48" sqref="G48:N48"/>
      <pageMargins left="0.52" right="0.69" top="1.0349999999999999" bottom="0.49" header="0.31496062992125984" footer="0.31496062992125984"/>
      <pageSetup paperSize="9" scale="80" orientation="portrait" r:id="rId21"/>
      <headerFooter alignWithMargins="0"/>
    </customSheetView>
    <customSheetView guid="{71206789-1A95-4243-B1E4-204F0D4BB0C1}" showGridLines="0">
      <selection activeCell="G48" sqref="G48:N48"/>
      <pageMargins left="0.52" right="0.69" top="1.0349999999999999" bottom="0.49" header="0.31496062992125984" footer="0.31496062992125984"/>
      <pageSetup paperSize="9" scale="80" orientation="portrait" r:id="rId22"/>
      <headerFooter alignWithMargins="0"/>
    </customSheetView>
    <customSheetView guid="{DAB8803B-91D8-4FA1-8E83-BA8E4F51ECEF}" showGridLines="0" topLeftCell="A22">
      <selection activeCell="G48" sqref="G48:N48"/>
      <pageMargins left="0.52" right="0.69" top="1.0349999999999999" bottom="0.49" header="0.31496062992125984" footer="0.31496062992125984"/>
      <pageSetup paperSize="9" scale="80" orientation="portrait" r:id="rId23"/>
      <headerFooter alignWithMargins="0"/>
    </customSheetView>
    <customSheetView guid="{4B06A440-0745-43CE-8047-97DB98249CF6}" showGridLines="0" topLeftCell="A22">
      <selection activeCell="G48" sqref="G48:N48"/>
      <pageMargins left="0.52" right="0.69" top="1.0349999999999999" bottom="0.49" header="0.31496062992125984" footer="0.31496062992125984"/>
      <pageSetup paperSize="9" scale="80" orientation="portrait" r:id="rId24"/>
      <headerFooter alignWithMargins="0"/>
    </customSheetView>
    <customSheetView guid="{201C1097-0C3C-4AFA-814C-99E885BB3BA9}" showGridLines="0" topLeftCell="A22">
      <selection activeCell="G48" sqref="G48:N48"/>
      <pageMargins left="0.52" right="0.69" top="1.0349999999999999" bottom="0.49" header="0.31496062992125984" footer="0.31496062992125984"/>
      <pageSetup paperSize="9" scale="80" orientation="portrait" r:id="rId25"/>
      <headerFooter alignWithMargins="0"/>
    </customSheetView>
    <customSheetView guid="{44F0F931-FF8F-4146-9628-099A7B02EE59}" showGridLines="0" topLeftCell="A22">
      <selection activeCell="G48" sqref="G48:N48"/>
      <pageMargins left="0.52" right="0.69" top="1.0349999999999999" bottom="0.49" header="0.31496062992125984" footer="0.31496062992125984"/>
      <pageSetup paperSize="9" scale="80" orientation="portrait" r:id="rId26"/>
      <headerFooter alignWithMargins="0"/>
    </customSheetView>
    <customSheetView guid="{DE4F901A-4159-44A8-9F61-37E29931259E}" showGridLines="0" topLeftCell="A22">
      <selection activeCell="G48" sqref="G48:N48"/>
      <pageMargins left="0.52" right="0.69" top="1.0349999999999999" bottom="0.49" header="0.31496062992125984" footer="0.31496062992125984"/>
      <pageSetup paperSize="9" scale="80" orientation="portrait" r:id="rId27"/>
      <headerFooter alignWithMargins="0"/>
    </customSheetView>
    <customSheetView guid="{11E60353-53A2-40FD-8DD1-6654D3943E00}" showGridLines="0" topLeftCell="A22">
      <selection activeCell="G48" sqref="G48:N48"/>
      <pageMargins left="0.52" right="0.69" top="1.0349999999999999" bottom="0.49" header="0.31496062992125984" footer="0.31496062992125984"/>
      <pageSetup paperSize="9" scale="80" orientation="portrait" r:id="rId28"/>
      <headerFooter alignWithMargins="0"/>
    </customSheetView>
    <customSheetView guid="{D405E5B0-829D-4CFF-BABC-C1974EED185D}" showGridLines="0" topLeftCell="A23">
      <selection activeCell="G48" sqref="G48:N48"/>
      <pageMargins left="0.52" right="0.69" top="1.0349999999999999" bottom="0.49" header="0.31496062992125984" footer="0.31496062992125984"/>
      <pageSetup paperSize="9" scale="80" orientation="portrait" r:id="rId29"/>
      <headerFooter alignWithMargins="0"/>
    </customSheetView>
  </customSheetViews>
  <mergeCells count="74">
    <mergeCell ref="R13:AB20"/>
    <mergeCell ref="C42:F43"/>
    <mergeCell ref="G42:N43"/>
    <mergeCell ref="C47:F47"/>
    <mergeCell ref="C49:F49"/>
    <mergeCell ref="C44:N44"/>
    <mergeCell ref="C45:F46"/>
    <mergeCell ref="G45:H45"/>
    <mergeCell ref="O43:S43"/>
    <mergeCell ref="R22:AB28"/>
    <mergeCell ref="AA46:AB46"/>
    <mergeCell ref="T39:AB39"/>
    <mergeCell ref="T43:AB43"/>
    <mergeCell ref="O44:AB44"/>
    <mergeCell ref="O45:R45"/>
    <mergeCell ref="O42:S42"/>
    <mergeCell ref="C48:F48"/>
    <mergeCell ref="G48:N48"/>
    <mergeCell ref="C50:F50"/>
    <mergeCell ref="G50:N50"/>
    <mergeCell ref="C51:F51"/>
    <mergeCell ref="G51:N51"/>
    <mergeCell ref="G49:N49"/>
    <mergeCell ref="AG57:AM57"/>
    <mergeCell ref="AA49:AB51"/>
    <mergeCell ref="AA47:AB48"/>
    <mergeCell ref="AG55:AM55"/>
    <mergeCell ref="AG53:AM53"/>
    <mergeCell ref="AG56:AM56"/>
    <mergeCell ref="S45:AB45"/>
    <mergeCell ref="G47:N47"/>
    <mergeCell ref="G46:M46"/>
    <mergeCell ref="O46:R51"/>
    <mergeCell ref="S46:U46"/>
    <mergeCell ref="X46:Z46"/>
    <mergeCell ref="S49:U51"/>
    <mergeCell ref="W49:W51"/>
    <mergeCell ref="X49:Z51"/>
    <mergeCell ref="S47:U48"/>
    <mergeCell ref="W47:W48"/>
    <mergeCell ref="X47:Z48"/>
    <mergeCell ref="C39:F39"/>
    <mergeCell ref="G39:N39"/>
    <mergeCell ref="O39:S39"/>
    <mergeCell ref="T41:AB41"/>
    <mergeCell ref="T42:AB42"/>
    <mergeCell ref="R12:AB12"/>
    <mergeCell ref="C41:F41"/>
    <mergeCell ref="G41:N41"/>
    <mergeCell ref="O41:S41"/>
    <mergeCell ref="C37:N37"/>
    <mergeCell ref="O37:AB37"/>
    <mergeCell ref="C38:F38"/>
    <mergeCell ref="G38:N38"/>
    <mergeCell ref="O38:S38"/>
    <mergeCell ref="T38:AB38"/>
    <mergeCell ref="C40:F40"/>
    <mergeCell ref="G40:N40"/>
    <mergeCell ref="O40:S40"/>
    <mergeCell ref="D35:E35"/>
    <mergeCell ref="R21:AB21"/>
    <mergeCell ref="T40:AB40"/>
    <mergeCell ref="C9:E10"/>
    <mergeCell ref="F9:AB10"/>
    <mergeCell ref="G3:P3"/>
    <mergeCell ref="G4:P4"/>
    <mergeCell ref="G5:P5"/>
    <mergeCell ref="C7:AB7"/>
    <mergeCell ref="C8:E8"/>
    <mergeCell ref="F8:P8"/>
    <mergeCell ref="Q8:R8"/>
    <mergeCell ref="S8:T8"/>
    <mergeCell ref="U8:W8"/>
    <mergeCell ref="X8:AB8"/>
  </mergeCells>
  <pageMargins left="0.52" right="0.69" top="1.0349999999999999" bottom="0.49" header="0.31496062992125984" footer="0.31496062992125984"/>
  <pageSetup paperSize="9" scale="80" orientation="portrait" r:id="rId30"/>
  <headerFooter alignWithMargins="0"/>
  <drawing r:id="rId3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6"/>
  <dimension ref="A1:AL84"/>
  <sheetViews>
    <sheetView showGridLines="0" topLeftCell="A22" workbookViewId="0">
      <selection activeCell="M31" sqref="M31"/>
    </sheetView>
  </sheetViews>
  <sheetFormatPr baseColWidth="10" defaultColWidth="11.42578125" defaultRowHeight="12.75" x14ac:dyDescent="0.2"/>
  <cols>
    <col min="1" max="2" width="1.140625" customWidth="1"/>
    <col min="3" max="3" width="4.28515625" customWidth="1"/>
    <col min="4" max="4" width="5.28515625" customWidth="1"/>
    <col min="5" max="5" width="5.425781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9.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9"/>
      <c r="AB7" s="5"/>
    </row>
    <row r="8" spans="2:38" ht="26.25" customHeight="1" x14ac:dyDescent="0.2">
      <c r="B8" s="4"/>
      <c r="C8" s="770" t="s">
        <v>1</v>
      </c>
      <c r="D8" s="771"/>
      <c r="E8" s="772"/>
      <c r="F8" s="773" t="s">
        <v>394</v>
      </c>
      <c r="G8" s="774"/>
      <c r="H8" s="774"/>
      <c r="I8" s="774"/>
      <c r="J8" s="774"/>
      <c r="K8" s="774"/>
      <c r="L8" s="774"/>
      <c r="M8" s="774"/>
      <c r="N8" s="774"/>
      <c r="O8" s="774"/>
      <c r="P8" s="775"/>
      <c r="Q8" s="776" t="s">
        <v>82</v>
      </c>
      <c r="R8" s="772"/>
      <c r="S8" s="773"/>
      <c r="T8" s="775"/>
      <c r="U8" s="776" t="s">
        <v>83</v>
      </c>
      <c r="V8" s="772"/>
      <c r="W8" s="779" t="s">
        <v>84</v>
      </c>
      <c r="X8" s="780"/>
      <c r="Y8" s="780"/>
      <c r="Z8" s="780"/>
      <c r="AA8" s="781"/>
      <c r="AB8" s="5"/>
      <c r="AE8" s="18"/>
      <c r="AF8" s="18"/>
      <c r="AG8" s="18"/>
    </row>
    <row r="9" spans="2:38" ht="22.5" customHeight="1" x14ac:dyDescent="0.2">
      <c r="B9" s="4"/>
      <c r="C9" s="782" t="s">
        <v>2</v>
      </c>
      <c r="D9" s="783"/>
      <c r="E9" s="784"/>
      <c r="F9" s="1111" t="s">
        <v>396</v>
      </c>
      <c r="G9" s="1112"/>
      <c r="H9" s="1112"/>
      <c r="I9" s="1112"/>
      <c r="J9" s="1112"/>
      <c r="K9" s="1112"/>
      <c r="L9" s="1112"/>
      <c r="M9" s="1112"/>
      <c r="N9" s="1112"/>
      <c r="O9" s="1112"/>
      <c r="P9" s="1112"/>
      <c r="Q9" s="1112"/>
      <c r="R9" s="1112"/>
      <c r="S9" s="1112"/>
      <c r="T9" s="1112"/>
      <c r="U9" s="1112"/>
      <c r="V9" s="1112"/>
      <c r="W9" s="1112"/>
      <c r="X9" s="1112"/>
      <c r="Y9" s="1112"/>
      <c r="Z9" s="1112"/>
      <c r="AA9" s="1130"/>
      <c r="AB9" s="5"/>
      <c r="AE9" s="18"/>
      <c r="AF9" s="18"/>
      <c r="AG9" s="18"/>
    </row>
    <row r="10" spans="2:38" ht="22.5" customHeight="1" x14ac:dyDescent="0.2">
      <c r="B10" s="4"/>
      <c r="C10" s="785"/>
      <c r="D10" s="786"/>
      <c r="E10" s="787"/>
      <c r="F10" s="1131"/>
      <c r="G10" s="1132"/>
      <c r="H10" s="1132"/>
      <c r="I10" s="1132"/>
      <c r="J10" s="1132"/>
      <c r="K10" s="1132"/>
      <c r="L10" s="1132"/>
      <c r="M10" s="1132"/>
      <c r="N10" s="1132"/>
      <c r="O10" s="1132"/>
      <c r="P10" s="1132"/>
      <c r="Q10" s="1132"/>
      <c r="R10" s="1132"/>
      <c r="S10" s="1132"/>
      <c r="T10" s="1132"/>
      <c r="U10" s="1132"/>
      <c r="V10" s="1132"/>
      <c r="W10" s="1132"/>
      <c r="X10" s="1132"/>
      <c r="Y10" s="1132"/>
      <c r="Z10" s="1132"/>
      <c r="AA10" s="1133"/>
      <c r="AB10" s="5"/>
      <c r="AE10" s="18"/>
      <c r="AF10" s="18"/>
      <c r="AG10" s="18"/>
    </row>
    <row r="11" spans="2:38" ht="4.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9"/>
      <c r="AB11" s="5"/>
      <c r="AE11" s="18"/>
      <c r="AF11" s="18"/>
      <c r="AG11" s="18"/>
      <c r="AH11" s="18"/>
      <c r="AI11" s="18"/>
      <c r="AJ11" s="18"/>
      <c r="AK11" s="18"/>
      <c r="AL11" s="18"/>
    </row>
    <row r="12" spans="2:38" ht="17.25" customHeight="1" thickBot="1" x14ac:dyDescent="0.25">
      <c r="B12" s="4"/>
      <c r="C12" s="6"/>
      <c r="D12" s="7"/>
      <c r="E12" s="7"/>
      <c r="F12" s="7"/>
      <c r="G12" s="7"/>
      <c r="H12" s="7"/>
      <c r="I12" s="7"/>
      <c r="J12" s="7"/>
      <c r="K12" s="7"/>
      <c r="L12" s="7"/>
      <c r="M12" s="7"/>
      <c r="N12" s="7"/>
      <c r="O12" s="7"/>
      <c r="P12" s="7"/>
      <c r="Q12" s="43"/>
      <c r="R12" s="806" t="s">
        <v>191</v>
      </c>
      <c r="S12" s="807"/>
      <c r="T12" s="807"/>
      <c r="U12" s="807"/>
      <c r="V12" s="807"/>
      <c r="W12" s="807"/>
      <c r="X12" s="807"/>
      <c r="Y12" s="807"/>
      <c r="Z12" s="807"/>
      <c r="AA12" s="808"/>
      <c r="AB12" s="5"/>
    </row>
    <row r="13" spans="2:38" ht="27" customHeight="1" x14ac:dyDescent="0.2">
      <c r="B13" s="4"/>
      <c r="C13" s="6"/>
      <c r="D13" s="7"/>
      <c r="E13" s="7"/>
      <c r="F13" s="7"/>
      <c r="G13" s="7"/>
      <c r="H13" s="7"/>
      <c r="I13" s="7"/>
      <c r="J13" s="7"/>
      <c r="K13" s="7"/>
      <c r="L13" s="7"/>
      <c r="M13" s="7"/>
      <c r="N13" s="7"/>
      <c r="O13" s="7"/>
      <c r="P13" s="7"/>
      <c r="Q13" s="44"/>
      <c r="R13" s="800" t="s">
        <v>1097</v>
      </c>
      <c r="S13" s="801"/>
      <c r="T13" s="801"/>
      <c r="U13" s="801"/>
      <c r="V13" s="801"/>
      <c r="W13" s="801"/>
      <c r="X13" s="801"/>
      <c r="Y13" s="801"/>
      <c r="Z13" s="801"/>
      <c r="AA13" s="802"/>
      <c r="AB13" s="5"/>
    </row>
    <row r="14" spans="2:38" ht="17.25" customHeight="1" x14ac:dyDescent="0.2">
      <c r="B14" s="4"/>
      <c r="C14" s="6"/>
      <c r="D14" s="7"/>
      <c r="E14" s="7"/>
      <c r="F14" s="7"/>
      <c r="G14" s="7"/>
      <c r="H14" s="7"/>
      <c r="I14" s="7"/>
      <c r="J14" s="7"/>
      <c r="K14" s="7"/>
      <c r="L14" s="7"/>
      <c r="M14" s="7"/>
      <c r="N14" s="7"/>
      <c r="O14" s="7"/>
      <c r="P14" s="7"/>
      <c r="Q14" s="44"/>
      <c r="R14" s="800"/>
      <c r="S14" s="801"/>
      <c r="T14" s="801"/>
      <c r="U14" s="801"/>
      <c r="V14" s="801"/>
      <c r="W14" s="801"/>
      <c r="X14" s="801"/>
      <c r="Y14" s="801"/>
      <c r="Z14" s="801"/>
      <c r="AA14" s="802"/>
      <c r="AB14" s="5"/>
    </row>
    <row r="15" spans="2:38" ht="11.25" customHeight="1" x14ac:dyDescent="0.2">
      <c r="B15" s="4"/>
      <c r="C15" s="6"/>
      <c r="D15" s="7"/>
      <c r="E15" s="7"/>
      <c r="F15" s="7"/>
      <c r="G15" s="7"/>
      <c r="H15" s="7"/>
      <c r="I15" s="7"/>
      <c r="J15" s="7"/>
      <c r="K15" s="7"/>
      <c r="L15" s="7"/>
      <c r="M15" s="7"/>
      <c r="N15" s="7"/>
      <c r="O15" s="7"/>
      <c r="P15" s="7"/>
      <c r="Q15" s="44"/>
      <c r="R15" s="800"/>
      <c r="S15" s="801"/>
      <c r="T15" s="801"/>
      <c r="U15" s="801"/>
      <c r="V15" s="801"/>
      <c r="W15" s="801"/>
      <c r="X15" s="801"/>
      <c r="Y15" s="801"/>
      <c r="Z15" s="801"/>
      <c r="AA15" s="802"/>
      <c r="AB15" s="5"/>
    </row>
    <row r="16" spans="2:38" ht="40.5" customHeight="1" x14ac:dyDescent="0.2">
      <c r="B16" s="4"/>
      <c r="C16" s="6"/>
      <c r="D16" s="7"/>
      <c r="E16" s="7"/>
      <c r="F16" s="7"/>
      <c r="G16" s="7"/>
      <c r="H16" s="7"/>
      <c r="I16" s="7"/>
      <c r="J16" s="7"/>
      <c r="K16" s="7"/>
      <c r="L16" s="7"/>
      <c r="M16" s="7"/>
      <c r="N16" s="7"/>
      <c r="O16" s="7"/>
      <c r="P16" s="7"/>
      <c r="Q16" s="44"/>
      <c r="R16" s="800"/>
      <c r="S16" s="801"/>
      <c r="T16" s="801"/>
      <c r="U16" s="801"/>
      <c r="V16" s="801"/>
      <c r="W16" s="801"/>
      <c r="X16" s="801"/>
      <c r="Y16" s="801"/>
      <c r="Z16" s="801"/>
      <c r="AA16" s="802"/>
      <c r="AB16" s="5"/>
    </row>
    <row r="17" spans="2:38" ht="18.75" customHeight="1" x14ac:dyDescent="0.2">
      <c r="B17" s="4"/>
      <c r="C17" s="6"/>
      <c r="D17" s="7"/>
      <c r="E17" s="7"/>
      <c r="F17" s="7"/>
      <c r="G17" s="7"/>
      <c r="H17" s="7"/>
      <c r="I17" s="7"/>
      <c r="J17" s="7"/>
      <c r="K17" s="7"/>
      <c r="L17" s="7"/>
      <c r="M17" s="7"/>
      <c r="N17" s="7"/>
      <c r="O17" s="7"/>
      <c r="P17" s="7"/>
      <c r="Q17" s="44"/>
      <c r="R17" s="800"/>
      <c r="S17" s="801"/>
      <c r="T17" s="801"/>
      <c r="U17" s="801"/>
      <c r="V17" s="801"/>
      <c r="W17" s="801"/>
      <c r="X17" s="801"/>
      <c r="Y17" s="801"/>
      <c r="Z17" s="801"/>
      <c r="AA17" s="802"/>
      <c r="AB17" s="5"/>
    </row>
    <row r="18" spans="2:38" ht="28.5" customHeight="1" x14ac:dyDescent="0.2">
      <c r="B18" s="4"/>
      <c r="C18" s="6"/>
      <c r="D18" s="7"/>
      <c r="E18" s="7"/>
      <c r="F18" s="7"/>
      <c r="G18" s="7"/>
      <c r="H18" s="7"/>
      <c r="I18" s="7"/>
      <c r="J18" s="7"/>
      <c r="K18" s="7"/>
      <c r="L18" s="7"/>
      <c r="M18" s="7"/>
      <c r="N18" s="7"/>
      <c r="O18" s="7"/>
      <c r="P18" s="7"/>
      <c r="Q18" s="44"/>
      <c r="R18" s="800"/>
      <c r="S18" s="801"/>
      <c r="T18" s="801"/>
      <c r="U18" s="801"/>
      <c r="V18" s="801"/>
      <c r="W18" s="801"/>
      <c r="X18" s="801"/>
      <c r="Y18" s="801"/>
      <c r="Z18" s="801"/>
      <c r="AA18" s="802"/>
      <c r="AB18" s="5"/>
    </row>
    <row r="19" spans="2:38" ht="24" customHeight="1" thickBot="1" x14ac:dyDescent="0.25">
      <c r="B19" s="4"/>
      <c r="C19" s="6"/>
      <c r="D19" s="7"/>
      <c r="E19" s="7"/>
      <c r="F19" s="7"/>
      <c r="G19" s="7"/>
      <c r="H19" s="7"/>
      <c r="I19" s="7"/>
      <c r="J19" s="7"/>
      <c r="K19" s="7"/>
      <c r="L19" s="7"/>
      <c r="M19" s="7"/>
      <c r="N19" s="7"/>
      <c r="O19" s="7"/>
      <c r="P19" s="7"/>
      <c r="Q19" s="44"/>
      <c r="R19" s="803"/>
      <c r="S19" s="804"/>
      <c r="T19" s="804"/>
      <c r="U19" s="804"/>
      <c r="V19" s="804"/>
      <c r="W19" s="804"/>
      <c r="X19" s="804"/>
      <c r="Y19" s="804"/>
      <c r="Z19" s="804"/>
      <c r="AA19" s="805"/>
      <c r="AB19" s="5"/>
    </row>
    <row r="20" spans="2:38" ht="17.25" customHeight="1" thickBot="1" x14ac:dyDescent="0.25">
      <c r="B20" s="4"/>
      <c r="C20" s="6"/>
      <c r="D20" s="7"/>
      <c r="E20" s="7"/>
      <c r="F20" s="7"/>
      <c r="G20" s="7"/>
      <c r="H20" s="7"/>
      <c r="I20" s="7"/>
      <c r="J20" s="7"/>
      <c r="K20" s="7"/>
      <c r="L20" s="7"/>
      <c r="M20" s="7"/>
      <c r="N20" s="7"/>
      <c r="O20" s="7"/>
      <c r="P20" s="7"/>
      <c r="Q20" s="44"/>
      <c r="R20" s="794" t="s">
        <v>80</v>
      </c>
      <c r="S20" s="795"/>
      <c r="T20" s="795"/>
      <c r="U20" s="795"/>
      <c r="V20" s="795"/>
      <c r="W20" s="795"/>
      <c r="X20" s="795"/>
      <c r="Y20" s="795"/>
      <c r="Z20" s="795"/>
      <c r="AA20" s="796"/>
      <c r="AB20" s="5"/>
    </row>
    <row r="21" spans="2:38" ht="17.25" customHeight="1" x14ac:dyDescent="0.2">
      <c r="B21" s="4"/>
      <c r="C21" s="6"/>
      <c r="D21" s="7"/>
      <c r="E21" s="7"/>
      <c r="F21" s="7"/>
      <c r="G21" s="7"/>
      <c r="H21" s="7"/>
      <c r="I21" s="7"/>
      <c r="J21" s="7"/>
      <c r="K21" s="7"/>
      <c r="L21" s="7"/>
      <c r="M21" s="7"/>
      <c r="N21" s="7"/>
      <c r="O21" s="7"/>
      <c r="P21" s="7"/>
      <c r="Q21" s="44"/>
      <c r="R21" s="960" t="s">
        <v>1096</v>
      </c>
      <c r="S21" s="961"/>
      <c r="T21" s="961"/>
      <c r="U21" s="961"/>
      <c r="V21" s="961"/>
      <c r="W21" s="961"/>
      <c r="X21" s="961"/>
      <c r="Y21" s="961"/>
      <c r="Z21" s="961"/>
      <c r="AA21" s="962"/>
      <c r="AB21" s="5"/>
    </row>
    <row r="22" spans="2:38" ht="17.25" customHeight="1" x14ac:dyDescent="0.2">
      <c r="B22" s="4"/>
      <c r="C22" s="6"/>
      <c r="D22" s="7"/>
      <c r="E22" s="7"/>
      <c r="F22" s="7"/>
      <c r="G22" s="7"/>
      <c r="H22" s="7"/>
      <c r="I22" s="7"/>
      <c r="J22" s="7"/>
      <c r="K22" s="7"/>
      <c r="L22" s="7"/>
      <c r="M22" s="7"/>
      <c r="N22" s="7"/>
      <c r="O22" s="7"/>
      <c r="P22" s="7"/>
      <c r="Q22" s="44"/>
      <c r="R22" s="760"/>
      <c r="S22" s="761"/>
      <c r="T22" s="761"/>
      <c r="U22" s="761"/>
      <c r="V22" s="761"/>
      <c r="W22" s="761"/>
      <c r="X22" s="761"/>
      <c r="Y22" s="761"/>
      <c r="Z22" s="761"/>
      <c r="AA22" s="762"/>
      <c r="AB22" s="5"/>
    </row>
    <row r="23" spans="2:38" ht="17.25" customHeight="1" x14ac:dyDescent="0.2">
      <c r="B23" s="4"/>
      <c r="C23" s="6"/>
      <c r="D23" s="7"/>
      <c r="E23" s="7"/>
      <c r="F23" s="7"/>
      <c r="G23" s="7"/>
      <c r="H23" s="7"/>
      <c r="I23" s="7"/>
      <c r="J23" s="7"/>
      <c r="K23" s="7"/>
      <c r="L23" s="7"/>
      <c r="M23" s="7"/>
      <c r="N23" s="7"/>
      <c r="O23" s="7"/>
      <c r="P23" s="7"/>
      <c r="Q23" s="44"/>
      <c r="R23" s="760"/>
      <c r="S23" s="761"/>
      <c r="T23" s="761"/>
      <c r="U23" s="761"/>
      <c r="V23" s="761"/>
      <c r="W23" s="761"/>
      <c r="X23" s="761"/>
      <c r="Y23" s="761"/>
      <c r="Z23" s="761"/>
      <c r="AA23" s="762"/>
      <c r="AB23" s="5"/>
    </row>
    <row r="24" spans="2:38" ht="17.25" customHeight="1" x14ac:dyDescent="0.2">
      <c r="B24" s="4"/>
      <c r="C24" s="6"/>
      <c r="D24" s="7"/>
      <c r="E24" s="7"/>
      <c r="F24" s="7"/>
      <c r="G24" s="7"/>
      <c r="H24" s="7"/>
      <c r="I24" s="7"/>
      <c r="J24" s="7"/>
      <c r="K24" s="7"/>
      <c r="L24" s="7"/>
      <c r="M24" s="7"/>
      <c r="N24" s="7"/>
      <c r="O24" s="7"/>
      <c r="P24" s="7"/>
      <c r="Q24" s="44"/>
      <c r="R24" s="760"/>
      <c r="S24" s="761"/>
      <c r="T24" s="761"/>
      <c r="U24" s="761"/>
      <c r="V24" s="761"/>
      <c r="W24" s="761"/>
      <c r="X24" s="761"/>
      <c r="Y24" s="761"/>
      <c r="Z24" s="761"/>
      <c r="AA24" s="762"/>
      <c r="AB24" s="5"/>
    </row>
    <row r="25" spans="2:38" ht="17.25" customHeight="1" x14ac:dyDescent="0.2">
      <c r="B25" s="4"/>
      <c r="C25" s="6"/>
      <c r="D25" s="7"/>
      <c r="E25" s="7"/>
      <c r="F25" s="7"/>
      <c r="G25" s="7"/>
      <c r="H25" s="7"/>
      <c r="I25" s="7"/>
      <c r="J25" s="7"/>
      <c r="K25" s="7"/>
      <c r="L25" s="7"/>
      <c r="M25" s="7"/>
      <c r="N25" s="7"/>
      <c r="O25" s="7"/>
      <c r="P25" s="7"/>
      <c r="Q25" s="44"/>
      <c r="R25" s="760"/>
      <c r="S25" s="761"/>
      <c r="T25" s="761"/>
      <c r="U25" s="761"/>
      <c r="V25" s="761"/>
      <c r="W25" s="761"/>
      <c r="X25" s="761"/>
      <c r="Y25" s="761"/>
      <c r="Z25" s="761"/>
      <c r="AA25" s="762"/>
      <c r="AB25" s="5"/>
    </row>
    <row r="26" spans="2:38" ht="17.25" customHeight="1" x14ac:dyDescent="0.2">
      <c r="B26" s="4"/>
      <c r="C26" s="6"/>
      <c r="D26" s="7"/>
      <c r="E26" s="7"/>
      <c r="F26" s="7"/>
      <c r="G26" s="7"/>
      <c r="H26" s="7"/>
      <c r="I26" s="7"/>
      <c r="J26" s="7"/>
      <c r="K26" s="7"/>
      <c r="L26" s="7"/>
      <c r="M26" s="7"/>
      <c r="N26" s="7"/>
      <c r="O26" s="7"/>
      <c r="P26" s="7"/>
      <c r="Q26" s="44"/>
      <c r="R26" s="760"/>
      <c r="S26" s="761"/>
      <c r="T26" s="761"/>
      <c r="U26" s="761"/>
      <c r="V26" s="761"/>
      <c r="W26" s="761"/>
      <c r="X26" s="761"/>
      <c r="Y26" s="761"/>
      <c r="Z26" s="761"/>
      <c r="AA26" s="762"/>
      <c r="AB26" s="5"/>
    </row>
    <row r="27" spans="2:38" ht="17.25" customHeight="1" x14ac:dyDescent="0.2">
      <c r="B27" s="4"/>
      <c r="C27" s="6"/>
      <c r="D27" s="7"/>
      <c r="E27" s="7"/>
      <c r="F27" s="7"/>
      <c r="G27" s="7"/>
      <c r="H27" s="7"/>
      <c r="I27" s="7"/>
      <c r="J27" s="7"/>
      <c r="K27" s="7"/>
      <c r="L27" s="7"/>
      <c r="M27" s="7"/>
      <c r="N27" s="7"/>
      <c r="O27" s="7"/>
      <c r="P27" s="7"/>
      <c r="Q27" s="44"/>
      <c r="R27" s="760"/>
      <c r="S27" s="761"/>
      <c r="T27" s="761"/>
      <c r="U27" s="761"/>
      <c r="V27" s="761"/>
      <c r="W27" s="761"/>
      <c r="X27" s="761"/>
      <c r="Y27" s="761"/>
      <c r="Z27" s="761"/>
      <c r="AA27" s="762"/>
      <c r="AB27" s="5"/>
    </row>
    <row r="28" spans="2:38" ht="17.25" customHeight="1" thickBot="1" x14ac:dyDescent="0.25">
      <c r="B28" s="4"/>
      <c r="C28" s="6"/>
      <c r="D28" s="7"/>
      <c r="E28" s="7"/>
      <c r="F28" s="7"/>
      <c r="G28" s="7"/>
      <c r="H28" s="7"/>
      <c r="I28" s="7"/>
      <c r="J28" s="7"/>
      <c r="K28" s="7"/>
      <c r="L28" s="7"/>
      <c r="M28" s="7"/>
      <c r="N28" s="7"/>
      <c r="O28" s="7"/>
      <c r="P28" s="7"/>
      <c r="Q28" s="44"/>
      <c r="R28" s="763"/>
      <c r="S28" s="764"/>
      <c r="T28" s="764"/>
      <c r="U28" s="764"/>
      <c r="V28" s="764"/>
      <c r="W28" s="764"/>
      <c r="X28" s="764"/>
      <c r="Y28" s="764"/>
      <c r="Z28" s="764"/>
      <c r="AA28" s="765"/>
      <c r="AB28" s="5"/>
    </row>
    <row r="29" spans="2:38"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5">
      <c r="B31" s="4"/>
      <c r="C31" s="6"/>
      <c r="D31" s="70" t="s">
        <v>16</v>
      </c>
      <c r="E31" s="71"/>
      <c r="F31" s="569">
        <f>INDICADORES!H47</f>
        <v>196</v>
      </c>
      <c r="G31" s="569">
        <f>INDICADORES!K47</f>
        <v>515</v>
      </c>
      <c r="H31" s="569">
        <f>INDICADORES!N47</f>
        <v>1306</v>
      </c>
      <c r="I31" s="569">
        <f>INDICADORES!T47</f>
        <v>714</v>
      </c>
      <c r="J31" s="569">
        <f>INDICADORES!W47</f>
        <v>983</v>
      </c>
      <c r="K31" s="569">
        <f>INDICADORES!Z47</f>
        <v>319</v>
      </c>
      <c r="L31" s="569">
        <f>INDICADORES!AF47</f>
        <v>148</v>
      </c>
      <c r="M31" s="569">
        <f>INDICADORES!AI47</f>
        <v>228</v>
      </c>
      <c r="N31" s="569">
        <f>INDICADORES!AL47</f>
        <v>773</v>
      </c>
      <c r="O31" s="569">
        <f>INDICADORES!AR47</f>
        <v>646</v>
      </c>
      <c r="P31" s="569">
        <f>INDICADORES!AU47</f>
        <v>910</v>
      </c>
      <c r="Q31" s="569">
        <f>INDICADORES!AX47</f>
        <v>634</v>
      </c>
      <c r="R31" s="568">
        <f>SUM(F31:Q31)</f>
        <v>7372</v>
      </c>
      <c r="U31" s="28"/>
      <c r="V31" s="28"/>
      <c r="W31" s="28"/>
      <c r="X31" s="28"/>
      <c r="Y31" s="28"/>
      <c r="Z31" s="7"/>
      <c r="AA31" s="8"/>
      <c r="AB31" s="5"/>
      <c r="AE31" s="18"/>
      <c r="AF31" s="18"/>
      <c r="AG31" s="18"/>
      <c r="AH31" s="18"/>
      <c r="AI31" s="18"/>
      <c r="AJ31" s="18"/>
      <c r="AK31" s="18"/>
      <c r="AL31" s="18"/>
    </row>
    <row r="32" spans="2:38" ht="22.5" customHeight="1" x14ac:dyDescent="0.25">
      <c r="B32" s="4"/>
      <c r="C32" s="6"/>
      <c r="D32" s="70" t="s">
        <v>18</v>
      </c>
      <c r="E32" s="71"/>
      <c r="F32" s="569">
        <f>INDICADORES!I47</f>
        <v>16</v>
      </c>
      <c r="G32" s="569">
        <f>INDICADORES!L47</f>
        <v>39</v>
      </c>
      <c r="H32" s="569">
        <f>INDICADORES!O47</f>
        <v>74</v>
      </c>
      <c r="I32" s="569">
        <f>INDICADORES!U47</f>
        <v>35</v>
      </c>
      <c r="J32" s="569">
        <f>INDICADORES!X47</f>
        <v>54</v>
      </c>
      <c r="K32" s="569">
        <f>INDICADORES!AA47</f>
        <v>13</v>
      </c>
      <c r="L32" s="569">
        <f>INDICADORES!AG47</f>
        <v>11</v>
      </c>
      <c r="M32" s="569">
        <f>INDICADORES!AJ47</f>
        <v>40</v>
      </c>
      <c r="N32" s="569">
        <f>INDICADORES!AM47</f>
        <v>87</v>
      </c>
      <c r="O32" s="569">
        <f>INDICADORES!AS47</f>
        <v>90</v>
      </c>
      <c r="P32" s="569">
        <f>INDICADORES!AV47</f>
        <v>125</v>
      </c>
      <c r="Q32" s="569">
        <f>INDICADORES!AY47</f>
        <v>94</v>
      </c>
      <c r="R32" s="568">
        <f>SUM(F32:Q32)</f>
        <v>678</v>
      </c>
      <c r="U32" s="28"/>
      <c r="V32" s="28"/>
      <c r="W32" s="28"/>
      <c r="X32" s="28"/>
      <c r="Y32" s="28"/>
      <c r="Z32" s="7"/>
      <c r="AA32" s="8"/>
      <c r="AB32" s="5"/>
      <c r="AE32" s="18"/>
      <c r="AF32" s="18"/>
      <c r="AG32" s="18"/>
      <c r="AH32" s="18"/>
      <c r="AI32" s="18"/>
      <c r="AJ32" s="18"/>
      <c r="AK32" s="18"/>
      <c r="AL32" s="18"/>
    </row>
    <row r="33" spans="2:38" ht="21.75" customHeight="1" thickBot="1" x14ac:dyDescent="0.3">
      <c r="B33" s="4"/>
      <c r="C33" s="6"/>
      <c r="D33" s="48" t="s">
        <v>692</v>
      </c>
      <c r="E33" s="48"/>
      <c r="F33" s="67">
        <f t="shared" ref="F33:R33" si="0">F31/F32</f>
        <v>12.25</v>
      </c>
      <c r="G33" s="67">
        <f t="shared" si="0"/>
        <v>13.205128205128204</v>
      </c>
      <c r="H33" s="67">
        <f t="shared" si="0"/>
        <v>17.648648648648649</v>
      </c>
      <c r="I33" s="67">
        <f t="shared" si="0"/>
        <v>20.399999999999999</v>
      </c>
      <c r="J33" s="67">
        <f t="shared" si="0"/>
        <v>18.203703703703702</v>
      </c>
      <c r="K33" s="67">
        <f t="shared" si="0"/>
        <v>24.53846153846154</v>
      </c>
      <c r="L33" s="67">
        <f t="shared" si="0"/>
        <v>13.454545454545455</v>
      </c>
      <c r="M33" s="67">
        <f t="shared" si="0"/>
        <v>5.7</v>
      </c>
      <c r="N33" s="67">
        <f t="shared" si="0"/>
        <v>8.8850574712643677</v>
      </c>
      <c r="O33" s="67">
        <f t="shared" si="0"/>
        <v>7.177777777777778</v>
      </c>
      <c r="P33" s="67">
        <f t="shared" si="0"/>
        <v>7.28</v>
      </c>
      <c r="Q33" s="67">
        <f t="shared" si="0"/>
        <v>6.7446808510638299</v>
      </c>
      <c r="R33" s="87">
        <f t="shared" si="0"/>
        <v>10.873156342182892</v>
      </c>
      <c r="U33" s="28"/>
      <c r="V33" s="28"/>
      <c r="W33" s="28"/>
      <c r="X33" s="28"/>
      <c r="Y33" s="28"/>
      <c r="Z33" s="7"/>
      <c r="AA33" s="8"/>
      <c r="AB33" s="5"/>
      <c r="AE33" s="18"/>
      <c r="AF33" s="18"/>
      <c r="AG33" s="18"/>
      <c r="AH33" s="18"/>
      <c r="AI33" s="18"/>
      <c r="AJ33" s="18"/>
      <c r="AK33" s="18"/>
      <c r="AL33" s="18"/>
    </row>
    <row r="34" spans="2:38" ht="21.75" customHeight="1" thickBot="1" x14ac:dyDescent="0.3">
      <c r="B34" s="4"/>
      <c r="C34" s="6"/>
      <c r="D34" s="48" t="s">
        <v>651</v>
      </c>
      <c r="E34" s="48"/>
      <c r="F34" s="246">
        <v>5</v>
      </c>
      <c r="G34" s="246">
        <v>5</v>
      </c>
      <c r="H34" s="246">
        <v>5</v>
      </c>
      <c r="I34" s="246">
        <v>9.9767441860465116</v>
      </c>
      <c r="J34" s="246">
        <v>8.2380952380952372</v>
      </c>
      <c r="K34" s="246">
        <v>8.5641025641025639</v>
      </c>
      <c r="L34" s="246">
        <v>11.321428571428571</v>
      </c>
      <c r="M34" s="246">
        <v>10</v>
      </c>
      <c r="N34" s="246">
        <v>4.7949790794979084</v>
      </c>
      <c r="O34" s="246">
        <v>8.5178571428571423</v>
      </c>
      <c r="P34" s="246">
        <v>13.632478632478632</v>
      </c>
      <c r="Q34" s="246">
        <v>15.181818181818182</v>
      </c>
      <c r="R34" s="246"/>
      <c r="U34" s="28"/>
      <c r="V34" s="28"/>
      <c r="W34" s="28"/>
      <c r="X34" s="28"/>
      <c r="Y34" s="28"/>
      <c r="Z34" s="7"/>
      <c r="AA34" s="8"/>
      <c r="AB34" s="5"/>
      <c r="AE34" s="18"/>
      <c r="AF34" s="18"/>
      <c r="AG34" s="18"/>
      <c r="AH34" s="18"/>
      <c r="AI34" s="18"/>
      <c r="AJ34" s="18"/>
      <c r="AK34" s="18"/>
      <c r="AL34" s="18"/>
    </row>
    <row r="35" spans="2:38" ht="13.5" customHeight="1" x14ac:dyDescent="0.2">
      <c r="B35" s="4"/>
      <c r="C35" s="6"/>
      <c r="D35" s="809" t="s">
        <v>254</v>
      </c>
      <c r="E35" s="810"/>
      <c r="F35" s="252">
        <v>8</v>
      </c>
      <c r="G35" s="252">
        <v>8</v>
      </c>
      <c r="H35" s="252">
        <v>8</v>
      </c>
      <c r="I35" s="252">
        <v>8</v>
      </c>
      <c r="J35" s="252">
        <v>8</v>
      </c>
      <c r="K35" s="252">
        <v>8</v>
      </c>
      <c r="L35" s="252">
        <v>8</v>
      </c>
      <c r="M35" s="252">
        <v>8</v>
      </c>
      <c r="N35" s="252">
        <v>8</v>
      </c>
      <c r="O35" s="252">
        <v>8</v>
      </c>
      <c r="P35" s="252">
        <v>8</v>
      </c>
      <c r="Q35" s="252">
        <v>8</v>
      </c>
      <c r="R35" s="252">
        <f>AVERAGE(F35:Q35)</f>
        <v>8</v>
      </c>
      <c r="U35" s="7"/>
      <c r="V35" s="7"/>
      <c r="W35" s="7"/>
      <c r="X35" s="7"/>
      <c r="Y35" s="7"/>
      <c r="Z35" s="7"/>
      <c r="AA35" s="8"/>
      <c r="AB35" s="5"/>
      <c r="AE35" s="18"/>
      <c r="AF35" s="18"/>
      <c r="AG35" s="18"/>
      <c r="AH35" s="18"/>
      <c r="AI35" s="18"/>
      <c r="AJ35" s="18"/>
      <c r="AK35" s="18"/>
      <c r="AL35" s="18"/>
    </row>
    <row r="36" spans="2:38"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D37" s="18"/>
      <c r="AE37" s="18"/>
      <c r="AF37" s="18"/>
    </row>
    <row r="38" spans="2:38" ht="36" customHeight="1" x14ac:dyDescent="0.2">
      <c r="B38" s="4"/>
      <c r="C38" s="817" t="s">
        <v>16</v>
      </c>
      <c r="D38" s="818"/>
      <c r="E38" s="818"/>
      <c r="F38" s="818"/>
      <c r="G38" s="861" t="s">
        <v>170</v>
      </c>
      <c r="H38" s="861"/>
      <c r="I38" s="861"/>
      <c r="J38" s="861"/>
      <c r="K38" s="861"/>
      <c r="L38" s="861"/>
      <c r="M38" s="861"/>
      <c r="N38" s="861"/>
      <c r="O38" s="822" t="s">
        <v>17</v>
      </c>
      <c r="P38" s="823"/>
      <c r="Q38" s="823"/>
      <c r="R38" s="823"/>
      <c r="S38" s="823"/>
      <c r="T38" s="950"/>
      <c r="U38" s="951"/>
      <c r="V38" s="951"/>
      <c r="W38" s="951"/>
      <c r="X38" s="951"/>
      <c r="Y38" s="951"/>
      <c r="Z38" s="951"/>
      <c r="AA38" s="952"/>
      <c r="AB38" s="29"/>
      <c r="AD38" s="9"/>
      <c r="AE38" s="19"/>
      <c r="AF38" s="19"/>
    </row>
    <row r="39" spans="2:38" ht="20.25" customHeight="1" x14ac:dyDescent="0.2">
      <c r="B39" s="4"/>
      <c r="C39" s="827" t="s">
        <v>18</v>
      </c>
      <c r="D39" s="828"/>
      <c r="E39" s="828"/>
      <c r="F39" s="828"/>
      <c r="G39" s="861" t="s">
        <v>171</v>
      </c>
      <c r="H39" s="861"/>
      <c r="I39" s="861"/>
      <c r="J39" s="861"/>
      <c r="K39" s="861"/>
      <c r="L39" s="861"/>
      <c r="M39" s="861"/>
      <c r="N39" s="861"/>
      <c r="O39" s="827" t="s">
        <v>19</v>
      </c>
      <c r="P39" s="828"/>
      <c r="Q39" s="828"/>
      <c r="R39" s="828"/>
      <c r="S39" s="828"/>
      <c r="T39" s="955"/>
      <c r="U39" s="956"/>
      <c r="V39" s="956"/>
      <c r="W39" s="956"/>
      <c r="X39" s="956"/>
      <c r="Y39" s="956"/>
      <c r="Z39" s="956"/>
      <c r="AA39" s="957"/>
      <c r="AB39" s="29"/>
      <c r="AD39" s="9"/>
      <c r="AE39" s="19"/>
      <c r="AF39" s="19"/>
    </row>
    <row r="40" spans="2:38" ht="30"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948" t="s">
        <v>22</v>
      </c>
      <c r="U40" s="948"/>
      <c r="V40" s="948"/>
      <c r="W40" s="948"/>
      <c r="X40" s="948"/>
      <c r="Y40" s="948"/>
      <c r="Z40" s="948"/>
      <c r="AA40" s="949"/>
      <c r="AB40" s="29"/>
      <c r="AD40" s="9"/>
      <c r="AE40" s="19"/>
      <c r="AF40" s="19"/>
    </row>
    <row r="41" spans="2:38" ht="18.75"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948" t="s">
        <v>174</v>
      </c>
      <c r="U41" s="948"/>
      <c r="V41" s="948"/>
      <c r="W41" s="948"/>
      <c r="X41" s="948"/>
      <c r="Y41" s="948"/>
      <c r="Z41" s="948"/>
      <c r="AA41" s="949"/>
      <c r="AB41" s="29"/>
      <c r="AD41" s="9"/>
      <c r="AE41" s="20"/>
      <c r="AF41" s="20"/>
    </row>
    <row r="42" spans="2:38" ht="35.25" customHeight="1" x14ac:dyDescent="0.2">
      <c r="B42" s="4"/>
      <c r="C42" s="827" t="s">
        <v>23</v>
      </c>
      <c r="D42" s="828"/>
      <c r="E42" s="828"/>
      <c r="F42" s="828"/>
      <c r="G42" s="942" t="s">
        <v>349</v>
      </c>
      <c r="H42" s="942"/>
      <c r="I42" s="942"/>
      <c r="J42" s="942"/>
      <c r="K42" s="942"/>
      <c r="L42" s="942"/>
      <c r="M42" s="942"/>
      <c r="N42" s="874"/>
      <c r="O42" s="827" t="s">
        <v>26</v>
      </c>
      <c r="P42" s="828"/>
      <c r="Q42" s="828"/>
      <c r="R42" s="828"/>
      <c r="S42" s="828"/>
      <c r="T42" s="948"/>
      <c r="U42" s="948"/>
      <c r="V42" s="948"/>
      <c r="W42" s="948"/>
      <c r="X42" s="948"/>
      <c r="Y42" s="948"/>
      <c r="Z42" s="948"/>
      <c r="AA42" s="949"/>
      <c r="AB42" s="29"/>
      <c r="AD42" s="9"/>
      <c r="AE42" s="20"/>
      <c r="AF42" s="20"/>
    </row>
    <row r="43" spans="2:38"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c r="U43" s="953"/>
      <c r="V43" s="953"/>
      <c r="W43" s="953"/>
      <c r="X43" s="953"/>
      <c r="Y43" s="953"/>
      <c r="Z43" s="953"/>
      <c r="AA43" s="954"/>
      <c r="AB43" s="29"/>
      <c r="AD43" s="9"/>
      <c r="AE43" s="20"/>
      <c r="AF43" s="20"/>
    </row>
    <row r="44" spans="2:38"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30"/>
      <c r="AB44" s="29"/>
      <c r="AD44" s="9"/>
      <c r="AE44" s="20"/>
      <c r="AF44" s="20"/>
    </row>
    <row r="45" spans="2:38" ht="27.75" customHeight="1" x14ac:dyDescent="0.2">
      <c r="B45" s="4"/>
      <c r="C45" s="785" t="s">
        <v>92</v>
      </c>
      <c r="D45" s="786"/>
      <c r="E45" s="786"/>
      <c r="F45" s="787"/>
      <c r="G45" s="940" t="s">
        <v>93</v>
      </c>
      <c r="H45" s="941"/>
      <c r="I45" s="42" t="s">
        <v>94</v>
      </c>
      <c r="J45" s="31" t="s">
        <v>95</v>
      </c>
      <c r="K45" s="30"/>
      <c r="L45" s="31" t="s">
        <v>96</v>
      </c>
      <c r="M45" s="32"/>
      <c r="N45" s="32"/>
      <c r="O45" s="851" t="s">
        <v>97</v>
      </c>
      <c r="P45" s="852"/>
      <c r="Q45" s="852"/>
      <c r="R45" s="852"/>
      <c r="S45" s="853" t="s">
        <v>98</v>
      </c>
      <c r="T45" s="854"/>
      <c r="U45" s="854"/>
      <c r="V45" s="854"/>
      <c r="W45" s="854"/>
      <c r="X45" s="854"/>
      <c r="Y45" s="854"/>
      <c r="Z45" s="854"/>
      <c r="AA45" s="855"/>
      <c r="AB45" s="29"/>
      <c r="AD45" s="9"/>
      <c r="AE45" s="20"/>
      <c r="AF45" s="20"/>
    </row>
    <row r="46" spans="2:38"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34" t="s">
        <v>94</v>
      </c>
      <c r="W46" s="862" t="s">
        <v>101</v>
      </c>
      <c r="X46" s="862"/>
      <c r="Y46" s="862"/>
      <c r="Z46" s="863"/>
      <c r="AA46" s="864"/>
      <c r="AB46" s="29"/>
      <c r="AD46" s="9"/>
      <c r="AE46" s="20"/>
      <c r="AF46" s="20"/>
    </row>
    <row r="47" spans="2:38" ht="30"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869" t="s">
        <v>94</v>
      </c>
      <c r="W47" s="862" t="s">
        <v>103</v>
      </c>
      <c r="X47" s="862"/>
      <c r="Y47" s="862"/>
      <c r="Z47" s="870"/>
      <c r="AA47" s="871"/>
      <c r="AB47" s="29"/>
      <c r="AD47" s="9"/>
      <c r="AE47" s="20"/>
      <c r="AF47" s="20"/>
    </row>
    <row r="48" spans="2:38" ht="20.25" customHeight="1" x14ac:dyDescent="0.2">
      <c r="B48" s="4"/>
      <c r="C48" s="829" t="s">
        <v>28</v>
      </c>
      <c r="D48" s="830"/>
      <c r="E48" s="830"/>
      <c r="F48" s="830"/>
      <c r="G48" s="1134" t="s">
        <v>109</v>
      </c>
      <c r="H48" s="1134"/>
      <c r="I48" s="1134"/>
      <c r="J48" s="1134"/>
      <c r="K48" s="1134"/>
      <c r="L48" s="1134"/>
      <c r="M48" s="1134"/>
      <c r="N48" s="1135"/>
      <c r="O48" s="829"/>
      <c r="P48" s="830"/>
      <c r="Q48" s="830"/>
      <c r="R48" s="830"/>
      <c r="S48" s="862"/>
      <c r="T48" s="862"/>
      <c r="U48" s="862"/>
      <c r="V48" s="869"/>
      <c r="W48" s="862"/>
      <c r="X48" s="862"/>
      <c r="Y48" s="862"/>
      <c r="Z48" s="872"/>
      <c r="AA48" s="873"/>
      <c r="AB48" s="29"/>
      <c r="AD48" s="9"/>
      <c r="AE48" s="20"/>
      <c r="AF48" s="20"/>
    </row>
    <row r="49" spans="1:38" ht="13.5" customHeight="1" x14ac:dyDescent="0.2">
      <c r="B49" s="4"/>
      <c r="C49" s="829" t="s">
        <v>27</v>
      </c>
      <c r="D49" s="830"/>
      <c r="E49" s="830"/>
      <c r="F49" s="830"/>
      <c r="G49" s="937" t="s">
        <v>257</v>
      </c>
      <c r="H49" s="938"/>
      <c r="I49" s="938"/>
      <c r="J49" s="938"/>
      <c r="K49" s="938"/>
      <c r="L49" s="938"/>
      <c r="M49" s="938"/>
      <c r="N49" s="856"/>
      <c r="O49" s="829"/>
      <c r="P49" s="830"/>
      <c r="Q49" s="830"/>
      <c r="R49" s="830"/>
      <c r="S49" s="862" t="s">
        <v>105</v>
      </c>
      <c r="T49" s="862"/>
      <c r="U49" s="862"/>
      <c r="V49" s="869" t="s">
        <v>94</v>
      </c>
      <c r="W49" s="697" t="s">
        <v>553</v>
      </c>
      <c r="X49" s="697"/>
      <c r="Y49" s="697"/>
      <c r="Z49" s="685" t="s">
        <v>94</v>
      </c>
      <c r="AA49" s="686"/>
      <c r="AB49" s="29"/>
      <c r="AD49" s="9"/>
      <c r="AE49" s="20"/>
      <c r="AF49" s="20"/>
    </row>
    <row r="50" spans="1:38" ht="12.7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869"/>
      <c r="W50" s="697"/>
      <c r="X50" s="697"/>
      <c r="Y50" s="697"/>
      <c r="Z50" s="685"/>
      <c r="AA50" s="686"/>
      <c r="AB50" s="29"/>
      <c r="AD50" s="9"/>
      <c r="AE50" s="20"/>
      <c r="AF50" s="20"/>
    </row>
    <row r="51" spans="1:38" ht="12.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704"/>
      <c r="AB51" s="29"/>
      <c r="AD51" s="9"/>
      <c r="AE51" s="20"/>
      <c r="AF51" s="20"/>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35"/>
      <c r="AB52" s="36"/>
      <c r="AD52" s="9"/>
      <c r="AE52" s="19"/>
      <c r="AF52" s="19"/>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A55" s="16"/>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A56" s="16"/>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A57" s="16"/>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row>
    <row r="59" spans="1:38"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row>
    <row r="60" spans="1:38"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Oyb/EHc6ATwdIv7xXZUWUQoniOqw/grzBqj7foD9HJYl78IcDsyROmnkMcEFeKQ48/DFlAmcYkC9lUyVvdE1Pg==" saltValue="JTPwfA0aaDr8ZJeDWgvapg==" spinCount="100000" sheet="1" objects="1" scenarios="1"/>
  <customSheetViews>
    <customSheetView guid="{9C949C4D-EB11-4549-99F8-6A6E19FEDD35}" showGridLines="0" topLeftCell="A22">
      <selection activeCell="M31" sqref="M31"/>
      <pageMargins left="0.52" right="0.69" top="1.0349999999999999" bottom="0.49" header="0.31496062992125984" footer="0.31496062992125984"/>
      <pageSetup paperSize="9" scale="80" orientation="portrait" r:id="rId1"/>
      <headerFooter alignWithMargins="0"/>
    </customSheetView>
    <customSheetView guid="{B4BD0B13-0F90-4B98-B77F-542E51A48189}" showGridLines="0" topLeftCell="A22">
      <selection activeCell="M31" sqref="M31"/>
      <pageMargins left="0.52" right="0.69" top="1.0349999999999999" bottom="0.49" header="0.31496062992125984" footer="0.31496062992125984"/>
      <pageSetup paperSize="9" scale="80" orientation="portrait" r:id="rId2"/>
      <headerFooter alignWithMargins="0"/>
    </customSheetView>
    <customSheetView guid="{1132D6BB-BD35-469F-BF41-A86B335BD97B}" showGridLines="0" topLeftCell="A22">
      <selection activeCell="M31" sqref="M31"/>
      <pageMargins left="0.52" right="0.69" top="1.0349999999999999" bottom="0.49" header="0.31496062992125984" footer="0.31496062992125984"/>
      <pageSetup paperSize="9" scale="80" orientation="portrait" r:id="rId3"/>
      <headerFooter alignWithMargins="0"/>
    </customSheetView>
    <customSheetView guid="{A5C6589E-C55F-4BEC-9ECE-919FCABF52F8}" showGridLines="0" topLeftCell="A22">
      <selection activeCell="M31" sqref="M31"/>
      <pageMargins left="0.52" right="0.69" top="1.0349999999999999" bottom="0.49" header="0.31496062992125984" footer="0.31496062992125984"/>
      <pageSetup paperSize="9" scale="80" orientation="portrait" r:id="rId4"/>
      <headerFooter alignWithMargins="0"/>
    </customSheetView>
    <customSheetView guid="{01A85145-F11B-4D07-813B-8A8758CDD710}" showGridLines="0" topLeftCell="A22">
      <selection activeCell="M31" sqref="M31"/>
      <pageMargins left="0.52" right="0.69" top="1.0349999999999999" bottom="0.49" header="0.31496062992125984" footer="0.31496062992125984"/>
      <pageSetup paperSize="9" scale="80" orientation="portrait" r:id="rId5"/>
      <headerFooter alignWithMargins="0"/>
    </customSheetView>
    <customSheetView guid="{4F27A6F2-707D-47B2-BF4A-F027B75A33FC}" showGridLines="0">
      <selection activeCell="M31" sqref="M31"/>
      <pageMargins left="0.52" right="0.69" top="1.0349999999999999" bottom="0.49" header="0.31496062992125984" footer="0.31496062992125984"/>
      <pageSetup paperSize="9" scale="80" orientation="portrait" r:id="rId6"/>
      <headerFooter alignWithMargins="0"/>
    </customSheetView>
    <customSheetView guid="{F4F98609-4C61-4A0E-851B-59BEC64AAB9F}" showGridLines="0">
      <selection activeCell="M31" sqref="M31"/>
      <pageMargins left="0.52" right="0.69" top="1.0349999999999999" bottom="0.49" header="0.31496062992125984" footer="0.31496062992125984"/>
      <pageSetup paperSize="9" scale="80" orientation="portrait" r:id="rId7"/>
      <headerFooter alignWithMargins="0"/>
    </customSheetView>
    <customSheetView guid="{8381FC96-6810-4EAA-ACD8-B607E0FD2281}" showGridLines="0" topLeftCell="A30">
      <selection activeCell="G50" sqref="G50:N50"/>
      <pageMargins left="0.52" right="0.69" top="1.0349999999999999" bottom="0.49" header="0.31496062992125984" footer="0.31496062992125984"/>
      <pageSetup paperSize="9" scale="80" orientation="portrait" r:id="rId8"/>
      <headerFooter alignWithMargins="0"/>
    </customSheetView>
    <customSheetView guid="{7315456F-420E-439E-9602-F32EDF9D3E94}" showGridLines="0" topLeftCell="A30">
      <selection activeCell="G50" sqref="G50:N50"/>
      <pageMargins left="0.52" right="0.69" top="1.0349999999999999" bottom="0.49" header="0.31496062992125984" footer="0.31496062992125984"/>
      <pageSetup paperSize="9" scale="80" orientation="portrait" r:id="rId9"/>
      <headerFooter alignWithMargins="0"/>
    </customSheetView>
    <customSheetView guid="{216CB5F9-6788-4A70-880A-08553118F167}" showGridLines="0" topLeftCell="A21">
      <selection activeCell="R21" sqref="R21:AA28"/>
      <pageMargins left="0.52" right="0.69" top="1.0349999999999999" bottom="0.49" header="0.31496062992125984" footer="0.31496062992125984"/>
      <pageSetup paperSize="9" scale="80" orientation="portrait" r:id="rId10"/>
      <headerFooter alignWithMargins="0"/>
    </customSheetView>
    <customSheetView guid="{B0451CD7-59C4-4E11-B7C2-BC13CF4127A6}" showGridLines="0" topLeftCell="A21">
      <selection activeCell="R21" sqref="R21:AA28"/>
      <pageMargins left="0.52" right="0.69" top="1.0349999999999999" bottom="0.49" header="0.31496062992125984" footer="0.31496062992125984"/>
      <pageSetup paperSize="9" scale="80" orientation="portrait" r:id="rId11"/>
      <headerFooter alignWithMargins="0"/>
    </customSheetView>
    <customSheetView guid="{7A5BCE0F-1F1B-4E52-9652-01329CBCC77F}" showGridLines="0" topLeftCell="A21">
      <selection activeCell="R21" sqref="R21:AA28"/>
      <pageMargins left="0.52" right="0.69" top="1.0349999999999999" bottom="0.49" header="0.31496062992125984" footer="0.31496062992125984"/>
      <pageSetup paperSize="9" scale="80" orientation="portrait" r:id="rId12"/>
      <headerFooter alignWithMargins="0"/>
    </customSheetView>
    <customSheetView guid="{62DF5315-3D99-4C8E-BAEC-100B3280B10D}" showGridLines="0" topLeftCell="A21">
      <selection activeCell="R21" sqref="R21:AA28"/>
      <pageMargins left="0.52" right="0.69" top="1.0349999999999999" bottom="0.49" header="0.31496062992125984" footer="0.31496062992125984"/>
      <pageSetup paperSize="9" scale="80" orientation="portrait" r:id="rId13"/>
      <headerFooter alignWithMargins="0"/>
    </customSheetView>
    <customSheetView guid="{CAC1BF5B-64DA-4E65-B9F3-F58AF1593EA5}" showGridLines="0" topLeftCell="A21">
      <selection activeCell="R21" sqref="R21:AA28"/>
      <pageMargins left="0.52" right="0.69" top="1.0349999999999999" bottom="0.49" header="0.31496062992125984" footer="0.31496062992125984"/>
      <pageSetup paperSize="9" scale="80" orientation="portrait" r:id="rId14"/>
      <headerFooter alignWithMargins="0"/>
    </customSheetView>
    <customSheetView guid="{E4188361-4B87-4969-89CB-DD6AB944FA81}" showGridLines="0" topLeftCell="A21">
      <selection activeCell="R21" sqref="R21:AA28"/>
      <pageMargins left="0.52" right="0.69" top="1.0349999999999999" bottom="0.49" header="0.31496062992125984" footer="0.31496062992125984"/>
      <pageSetup paperSize="9" scale="80" orientation="portrait" r:id="rId15"/>
      <headerFooter alignWithMargins="0"/>
    </customSheetView>
    <customSheetView guid="{0001DF65-3B0F-497C-ACF5-D49EC607FD88}" showGridLines="0" topLeftCell="A21">
      <selection activeCell="R21" sqref="R21:AA28"/>
      <pageMargins left="0.52" right="0.69" top="1.0349999999999999" bottom="0.49" header="0.31496062992125984" footer="0.31496062992125984"/>
      <pageSetup paperSize="9" scale="80" orientation="portrait" r:id="rId16"/>
      <headerFooter alignWithMargins="0"/>
    </customSheetView>
    <customSheetView guid="{39DA2FDD-4E3D-481D-A336-9D29DBC11B08}" showGridLines="0" topLeftCell="A30">
      <selection activeCell="G50" sqref="G50:N50"/>
      <pageMargins left="0.52" right="0.69" top="1.0349999999999999" bottom="0.49" header="0.31496062992125984" footer="0.31496062992125984"/>
      <pageSetup paperSize="9" scale="80" orientation="portrait" r:id="rId17"/>
      <headerFooter alignWithMargins="0"/>
    </customSheetView>
    <customSheetView guid="{95329FFD-9B66-4A76-A861-4EF913CB9438}" showGridLines="0" topLeftCell="A30">
      <selection activeCell="G50" sqref="G50:N50"/>
      <pageMargins left="0.52" right="0.69" top="1.0349999999999999" bottom="0.49" header="0.31496062992125984" footer="0.31496062992125984"/>
      <pageSetup paperSize="9" scale="80" orientation="portrait" r:id="rId18"/>
      <headerFooter alignWithMargins="0"/>
    </customSheetView>
    <customSheetView guid="{F7DB7EE5-42A9-41B9-A823-ADC3C22C28DE}" showGridLines="0" topLeftCell="A30">
      <selection activeCell="G50" sqref="G50:N50"/>
      <pageMargins left="0.52" right="0.69" top="1.0349999999999999" bottom="0.49" header="0.31496062992125984" footer="0.31496062992125984"/>
      <pageSetup paperSize="9" scale="80" orientation="portrait" r:id="rId19"/>
      <headerFooter alignWithMargins="0"/>
    </customSheetView>
    <customSheetView guid="{187695E8-F439-4E8B-9390-62D53A41785B}" showGridLines="0" topLeftCell="A30">
      <selection activeCell="G50" sqref="G50:N50"/>
      <pageMargins left="0.52" right="0.69" top="1.0349999999999999" bottom="0.49" header="0.31496062992125984" footer="0.31496062992125984"/>
      <pageSetup paperSize="9" scale="80" orientation="portrait" r:id="rId20"/>
      <headerFooter alignWithMargins="0"/>
    </customSheetView>
    <customSheetView guid="{C3D58349-1F04-4F6C-B93C-BB0D41DB41D6}" showGridLines="0" topLeftCell="A30">
      <selection activeCell="G50" sqref="G50:N50"/>
      <pageMargins left="0.52" right="0.69" top="1.0349999999999999" bottom="0.49" header="0.31496062992125984" footer="0.31496062992125984"/>
      <pageSetup paperSize="9" scale="80" orientation="portrait" r:id="rId21"/>
      <headerFooter alignWithMargins="0"/>
    </customSheetView>
    <customSheetView guid="{71206789-1A95-4243-B1E4-204F0D4BB0C1}" showGridLines="0" topLeftCell="A30">
      <selection activeCell="G50" sqref="G50:N50"/>
      <pageMargins left="0.52" right="0.69" top="1.0349999999999999" bottom="0.49" header="0.31496062992125984" footer="0.31496062992125984"/>
      <pageSetup paperSize="9" scale="80" orientation="portrait" r:id="rId22"/>
      <headerFooter alignWithMargins="0"/>
    </customSheetView>
    <customSheetView guid="{DAB8803B-91D8-4FA1-8E83-BA8E4F51ECEF}" showGridLines="0">
      <selection activeCell="M31" sqref="M31"/>
      <pageMargins left="0.52" right="0.69" top="1.0349999999999999" bottom="0.49" header="0.31496062992125984" footer="0.31496062992125984"/>
      <pageSetup paperSize="9" scale="80" orientation="portrait" r:id="rId23"/>
      <headerFooter alignWithMargins="0"/>
    </customSheetView>
    <customSheetView guid="{4B06A440-0745-43CE-8047-97DB98249CF6}" showGridLines="0">
      <selection activeCell="M31" sqref="M31"/>
      <pageMargins left="0.52" right="0.69" top="1.0349999999999999" bottom="0.49" header="0.31496062992125984" footer="0.31496062992125984"/>
      <pageSetup paperSize="9" scale="80" orientation="portrait" r:id="rId24"/>
      <headerFooter alignWithMargins="0"/>
    </customSheetView>
    <customSheetView guid="{201C1097-0C3C-4AFA-814C-99E885BB3BA9}" showGridLines="0" topLeftCell="A22">
      <selection activeCell="M31" sqref="M31"/>
      <pageMargins left="0.52" right="0.69" top="1.0349999999999999" bottom="0.49" header="0.31496062992125984" footer="0.31496062992125984"/>
      <pageSetup paperSize="9" scale="80" orientation="portrait" r:id="rId25"/>
      <headerFooter alignWithMargins="0"/>
    </customSheetView>
    <customSheetView guid="{44F0F931-FF8F-4146-9628-099A7B02EE59}" showGridLines="0" topLeftCell="A22">
      <selection activeCell="M31" sqref="M31"/>
      <pageMargins left="0.52" right="0.69" top="1.0349999999999999" bottom="0.49" header="0.31496062992125984" footer="0.31496062992125984"/>
      <pageSetup paperSize="9" scale="80" orientation="portrait" r:id="rId26"/>
      <headerFooter alignWithMargins="0"/>
    </customSheetView>
    <customSheetView guid="{DE4F901A-4159-44A8-9F61-37E29931259E}" showGridLines="0" topLeftCell="A22">
      <selection activeCell="M31" sqref="M31"/>
      <pageMargins left="0.52" right="0.69" top="1.0349999999999999" bottom="0.49" header="0.31496062992125984" footer="0.31496062992125984"/>
      <pageSetup paperSize="9" scale="80" orientation="portrait" r:id="rId27"/>
      <headerFooter alignWithMargins="0"/>
    </customSheetView>
    <customSheetView guid="{11E60353-53A2-40FD-8DD1-6654D3943E00}" showGridLines="0" topLeftCell="A22">
      <selection activeCell="M31" sqref="M31"/>
      <pageMargins left="0.52" right="0.69" top="1.0349999999999999" bottom="0.49" header="0.31496062992125984" footer="0.31496062992125984"/>
      <pageSetup paperSize="9" scale="80" orientation="portrait" r:id="rId28"/>
      <headerFooter alignWithMargins="0"/>
    </customSheetView>
    <customSheetView guid="{D405E5B0-829D-4CFF-BABC-C1974EED185D}" showGridLines="0" topLeftCell="A22">
      <selection activeCell="M31" sqref="M31"/>
      <pageMargins left="0.52" right="0.69" top="1.0349999999999999" bottom="0.49" header="0.31496062992125984" footer="0.31496062992125984"/>
      <pageSetup paperSize="9" scale="80" orientation="portrait" r:id="rId29"/>
      <headerFooter alignWithMargins="0"/>
    </customSheetView>
  </customSheetViews>
  <mergeCells count="74">
    <mergeCell ref="C50:F50"/>
    <mergeCell ref="G50:N50"/>
    <mergeCell ref="C51:F51"/>
    <mergeCell ref="G51:N51"/>
    <mergeCell ref="G49:N49"/>
    <mergeCell ref="C41:F41"/>
    <mergeCell ref="G41:N41"/>
    <mergeCell ref="O41:S41"/>
    <mergeCell ref="C40:F40"/>
    <mergeCell ref="AF57:AL57"/>
    <mergeCell ref="Z49:AA51"/>
    <mergeCell ref="Z47:AA48"/>
    <mergeCell ref="AF55:AL55"/>
    <mergeCell ref="AF53:AL53"/>
    <mergeCell ref="C42:F43"/>
    <mergeCell ref="G42:N43"/>
    <mergeCell ref="C47:F47"/>
    <mergeCell ref="C49:F49"/>
    <mergeCell ref="AF56:AL56"/>
    <mergeCell ref="C48:F48"/>
    <mergeCell ref="G48:N48"/>
    <mergeCell ref="O42:S42"/>
    <mergeCell ref="T42:AA42"/>
    <mergeCell ref="O43:S43"/>
    <mergeCell ref="T41:AA41"/>
    <mergeCell ref="S45:AA45"/>
    <mergeCell ref="T43:AA43"/>
    <mergeCell ref="C44:N44"/>
    <mergeCell ref="O44:AA44"/>
    <mergeCell ref="C45:F46"/>
    <mergeCell ref="G45:H45"/>
    <mergeCell ref="O45:R45"/>
    <mergeCell ref="Z46:AA46"/>
    <mergeCell ref="G47:N47"/>
    <mergeCell ref="G46:M46"/>
    <mergeCell ref="O46:R51"/>
    <mergeCell ref="S46:U46"/>
    <mergeCell ref="W46:Y46"/>
    <mergeCell ref="S49:U51"/>
    <mergeCell ref="V49:V51"/>
    <mergeCell ref="W49:Y51"/>
    <mergeCell ref="S47:U48"/>
    <mergeCell ref="V47:V48"/>
    <mergeCell ref="W47:Y48"/>
    <mergeCell ref="G40:N40"/>
    <mergeCell ref="O40:S40"/>
    <mergeCell ref="T40:AA40"/>
    <mergeCell ref="R13:AA19"/>
    <mergeCell ref="C39:F39"/>
    <mergeCell ref="G39:N39"/>
    <mergeCell ref="O39:S39"/>
    <mergeCell ref="T39:AA39"/>
    <mergeCell ref="C37:N37"/>
    <mergeCell ref="O37:AA37"/>
    <mergeCell ref="C38:F38"/>
    <mergeCell ref="G38:N38"/>
    <mergeCell ref="O38:S38"/>
    <mergeCell ref="T38:AA38"/>
    <mergeCell ref="D35:E35"/>
    <mergeCell ref="R20:AA20"/>
    <mergeCell ref="C9:E10"/>
    <mergeCell ref="F9:AA10"/>
    <mergeCell ref="R12:AA12"/>
    <mergeCell ref="R21:AA28"/>
    <mergeCell ref="G3:P3"/>
    <mergeCell ref="G4:P4"/>
    <mergeCell ref="G5:P5"/>
    <mergeCell ref="C7:AA7"/>
    <mergeCell ref="C8:E8"/>
    <mergeCell ref="F8:P8"/>
    <mergeCell ref="Q8:R8"/>
    <mergeCell ref="S8:T8"/>
    <mergeCell ref="U8:V8"/>
    <mergeCell ref="W8:AA8"/>
  </mergeCells>
  <pageMargins left="0.52" right="0.69" top="1.0349999999999999" bottom="0.49" header="0.31496062992125984" footer="0.31496062992125984"/>
  <pageSetup paperSize="9" scale="80" orientation="portrait" r:id="rId30"/>
  <headerFooter alignWithMargins="0"/>
  <drawing r:id="rId3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N84"/>
  <sheetViews>
    <sheetView showGridLines="0" topLeftCell="A22" workbookViewId="0">
      <selection activeCell="F9" sqref="F9:AC10"/>
    </sheetView>
  </sheetViews>
  <sheetFormatPr baseColWidth="10" defaultColWidth="11.42578125" defaultRowHeight="12.75" x14ac:dyDescent="0.2"/>
  <cols>
    <col min="1" max="2" width="1.140625" customWidth="1"/>
    <col min="3" max="3" width="4.28515625" customWidth="1"/>
    <col min="4" max="4" width="5.28515625" customWidth="1"/>
    <col min="5" max="5" width="5.42578125" customWidth="1"/>
    <col min="6"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20.2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9"/>
      <c r="AD7" s="5"/>
    </row>
    <row r="8" spans="2:40" ht="26.25" customHeight="1" x14ac:dyDescent="0.2">
      <c r="B8" s="4"/>
      <c r="C8" s="1136" t="s">
        <v>1</v>
      </c>
      <c r="D8" s="1137"/>
      <c r="E8" s="1138"/>
      <c r="F8" s="773" t="s">
        <v>547</v>
      </c>
      <c r="G8" s="774"/>
      <c r="H8" s="774"/>
      <c r="I8" s="774"/>
      <c r="J8" s="774"/>
      <c r="K8" s="774"/>
      <c r="L8" s="774"/>
      <c r="M8" s="774"/>
      <c r="N8" s="774"/>
      <c r="O8" s="774"/>
      <c r="P8" s="775"/>
      <c r="Q8" s="1139" t="s">
        <v>82</v>
      </c>
      <c r="R8" s="1138"/>
      <c r="S8" s="773"/>
      <c r="T8" s="775"/>
      <c r="U8" s="1139" t="s">
        <v>83</v>
      </c>
      <c r="V8" s="1137"/>
      <c r="W8" s="1137"/>
      <c r="X8" s="1138"/>
      <c r="Y8" s="773" t="s">
        <v>84</v>
      </c>
      <c r="Z8" s="774"/>
      <c r="AA8" s="774"/>
      <c r="AB8" s="774"/>
      <c r="AC8" s="1140"/>
      <c r="AD8" s="5"/>
      <c r="AG8" s="18"/>
      <c r="AH8" s="18"/>
      <c r="AI8" s="18"/>
    </row>
    <row r="9" spans="2:40" ht="38.25" customHeight="1" x14ac:dyDescent="0.2">
      <c r="B9" s="4"/>
      <c r="C9" s="1141" t="s">
        <v>2</v>
      </c>
      <c r="D9" s="1142"/>
      <c r="E9" s="1143"/>
      <c r="F9" s="911" t="s">
        <v>396</v>
      </c>
      <c r="G9" s="912"/>
      <c r="H9" s="912"/>
      <c r="I9" s="912"/>
      <c r="J9" s="912"/>
      <c r="K9" s="912"/>
      <c r="L9" s="912"/>
      <c r="M9" s="912"/>
      <c r="N9" s="912"/>
      <c r="O9" s="912"/>
      <c r="P9" s="912"/>
      <c r="Q9" s="912"/>
      <c r="R9" s="912"/>
      <c r="S9" s="912"/>
      <c r="T9" s="912"/>
      <c r="U9" s="912"/>
      <c r="V9" s="912"/>
      <c r="W9" s="912"/>
      <c r="X9" s="912"/>
      <c r="Y9" s="912"/>
      <c r="Z9" s="912"/>
      <c r="AA9" s="912"/>
      <c r="AB9" s="912"/>
      <c r="AC9" s="913"/>
      <c r="AD9" s="5"/>
      <c r="AG9" s="18"/>
      <c r="AH9" s="18"/>
      <c r="AI9" s="18"/>
    </row>
    <row r="10" spans="2:40" ht="41.25" customHeight="1" x14ac:dyDescent="0.2">
      <c r="B10" s="4"/>
      <c r="C10" s="1144"/>
      <c r="D10" s="1145"/>
      <c r="E10" s="1146"/>
      <c r="F10" s="914"/>
      <c r="G10" s="915"/>
      <c r="H10" s="915"/>
      <c r="I10" s="915"/>
      <c r="J10" s="915"/>
      <c r="K10" s="915"/>
      <c r="L10" s="915"/>
      <c r="M10" s="915"/>
      <c r="N10" s="915"/>
      <c r="O10" s="915"/>
      <c r="P10" s="915"/>
      <c r="Q10" s="915"/>
      <c r="R10" s="915"/>
      <c r="S10" s="915"/>
      <c r="T10" s="915"/>
      <c r="U10" s="915"/>
      <c r="V10" s="915"/>
      <c r="W10" s="915"/>
      <c r="X10" s="915"/>
      <c r="Y10" s="915"/>
      <c r="Z10" s="915"/>
      <c r="AA10" s="915"/>
      <c r="AB10" s="915"/>
      <c r="AC10" s="916"/>
      <c r="AD10" s="5"/>
      <c r="AG10" s="18"/>
      <c r="AH10" s="18"/>
      <c r="AI10" s="18"/>
    </row>
    <row r="11" spans="2:40" ht="4.5" customHeight="1" thickBot="1" x14ac:dyDescent="0.25">
      <c r="B11" s="4"/>
      <c r="C11" s="37"/>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9"/>
      <c r="AD11" s="5"/>
      <c r="AG11" s="18"/>
      <c r="AH11" s="18"/>
      <c r="AI11" s="18"/>
      <c r="AJ11" s="18"/>
      <c r="AK11" s="18"/>
      <c r="AL11" s="18"/>
      <c r="AM11" s="18"/>
      <c r="AN11" s="18"/>
    </row>
    <row r="12" spans="2:40" ht="17.25" customHeight="1" thickBot="1" x14ac:dyDescent="0.25">
      <c r="B12" s="4"/>
      <c r="C12" s="6"/>
      <c r="D12" s="7"/>
      <c r="E12" s="7"/>
      <c r="F12" s="7"/>
      <c r="G12" s="7"/>
      <c r="H12" s="7"/>
      <c r="I12" s="7"/>
      <c r="J12" s="7"/>
      <c r="K12" s="7"/>
      <c r="L12" s="7"/>
      <c r="M12" s="7"/>
      <c r="N12" s="7"/>
      <c r="O12" s="7"/>
      <c r="P12" s="7"/>
      <c r="Q12" s="43"/>
      <c r="R12" s="806" t="s">
        <v>191</v>
      </c>
      <c r="S12" s="807"/>
      <c r="T12" s="807"/>
      <c r="U12" s="807"/>
      <c r="V12" s="807"/>
      <c r="W12" s="807"/>
      <c r="X12" s="807"/>
      <c r="Y12" s="807"/>
      <c r="Z12" s="807"/>
      <c r="AA12" s="807"/>
      <c r="AB12" s="807"/>
      <c r="AC12" s="808"/>
      <c r="AD12" s="5"/>
    </row>
    <row r="13" spans="2:40" ht="27" customHeight="1" x14ac:dyDescent="0.2">
      <c r="B13" s="4"/>
      <c r="C13" s="6"/>
      <c r="D13" s="7"/>
      <c r="E13" s="7"/>
      <c r="F13" s="7"/>
      <c r="G13" s="7"/>
      <c r="H13" s="7"/>
      <c r="I13" s="7"/>
      <c r="J13" s="7"/>
      <c r="K13" s="7"/>
      <c r="L13" s="7"/>
      <c r="M13" s="7"/>
      <c r="N13" s="7"/>
      <c r="O13" s="7"/>
      <c r="P13" s="7"/>
      <c r="Q13" s="44"/>
      <c r="R13" s="760" t="s">
        <v>1095</v>
      </c>
      <c r="S13" s="761"/>
      <c r="T13" s="761"/>
      <c r="U13" s="761"/>
      <c r="V13" s="761"/>
      <c r="W13" s="761"/>
      <c r="X13" s="761"/>
      <c r="Y13" s="761"/>
      <c r="Z13" s="761"/>
      <c r="AA13" s="761"/>
      <c r="AB13" s="761"/>
      <c r="AC13" s="762"/>
      <c r="AD13" s="5"/>
    </row>
    <row r="14" spans="2:40" ht="17.25" customHeight="1" x14ac:dyDescent="0.2">
      <c r="B14" s="4"/>
      <c r="C14" s="6"/>
      <c r="D14" s="7"/>
      <c r="E14" s="7"/>
      <c r="F14" s="7"/>
      <c r="G14" s="7"/>
      <c r="H14" s="7"/>
      <c r="I14" s="7"/>
      <c r="J14" s="7"/>
      <c r="K14" s="7"/>
      <c r="L14" s="7"/>
      <c r="M14" s="7"/>
      <c r="N14" s="7"/>
      <c r="O14" s="7"/>
      <c r="P14" s="7"/>
      <c r="Q14" s="44"/>
      <c r="R14" s="760"/>
      <c r="S14" s="761"/>
      <c r="T14" s="761"/>
      <c r="U14" s="761"/>
      <c r="V14" s="761"/>
      <c r="W14" s="761"/>
      <c r="X14" s="761"/>
      <c r="Y14" s="761"/>
      <c r="Z14" s="761"/>
      <c r="AA14" s="761"/>
      <c r="AB14" s="761"/>
      <c r="AC14" s="762"/>
      <c r="AD14" s="5"/>
    </row>
    <row r="15" spans="2:40" ht="11.25" customHeight="1" x14ac:dyDescent="0.2">
      <c r="B15" s="4"/>
      <c r="C15" s="6"/>
      <c r="D15" s="7"/>
      <c r="E15" s="7"/>
      <c r="F15" s="7"/>
      <c r="G15" s="7"/>
      <c r="H15" s="7"/>
      <c r="I15" s="7"/>
      <c r="J15" s="7"/>
      <c r="K15" s="7"/>
      <c r="L15" s="7"/>
      <c r="M15" s="7"/>
      <c r="N15" s="7"/>
      <c r="O15" s="7"/>
      <c r="P15" s="7"/>
      <c r="Q15" s="44"/>
      <c r="R15" s="760"/>
      <c r="S15" s="761"/>
      <c r="T15" s="761"/>
      <c r="U15" s="761"/>
      <c r="V15" s="761"/>
      <c r="W15" s="761"/>
      <c r="X15" s="761"/>
      <c r="Y15" s="761"/>
      <c r="Z15" s="761"/>
      <c r="AA15" s="761"/>
      <c r="AB15" s="761"/>
      <c r="AC15" s="762"/>
      <c r="AD15" s="5"/>
    </row>
    <row r="16" spans="2:40" ht="40.5" customHeight="1" x14ac:dyDescent="0.2">
      <c r="B16" s="4"/>
      <c r="C16" s="6"/>
      <c r="D16" s="7"/>
      <c r="E16" s="7"/>
      <c r="F16" s="7"/>
      <c r="G16" s="7"/>
      <c r="H16" s="7"/>
      <c r="I16" s="7"/>
      <c r="J16" s="7"/>
      <c r="K16" s="7"/>
      <c r="L16" s="7"/>
      <c r="M16" s="7"/>
      <c r="N16" s="7"/>
      <c r="O16" s="7"/>
      <c r="P16" s="7"/>
      <c r="Q16" s="44"/>
      <c r="R16" s="760"/>
      <c r="S16" s="761"/>
      <c r="T16" s="761"/>
      <c r="U16" s="761"/>
      <c r="V16" s="761"/>
      <c r="W16" s="761"/>
      <c r="X16" s="761"/>
      <c r="Y16" s="761"/>
      <c r="Z16" s="761"/>
      <c r="AA16" s="761"/>
      <c r="AB16" s="761"/>
      <c r="AC16" s="762"/>
      <c r="AD16" s="5"/>
    </row>
    <row r="17" spans="2:40" ht="18.75" customHeight="1" x14ac:dyDescent="0.2">
      <c r="B17" s="4"/>
      <c r="C17" s="6"/>
      <c r="D17" s="7"/>
      <c r="E17" s="7"/>
      <c r="F17" s="7"/>
      <c r="G17" s="7"/>
      <c r="H17" s="7"/>
      <c r="I17" s="7"/>
      <c r="J17" s="7"/>
      <c r="K17" s="7"/>
      <c r="L17" s="7"/>
      <c r="M17" s="7"/>
      <c r="N17" s="7"/>
      <c r="O17" s="7"/>
      <c r="P17" s="7"/>
      <c r="Q17" s="44"/>
      <c r="R17" s="760"/>
      <c r="S17" s="761"/>
      <c r="T17" s="761"/>
      <c r="U17" s="761"/>
      <c r="V17" s="761"/>
      <c r="W17" s="761"/>
      <c r="X17" s="761"/>
      <c r="Y17" s="761"/>
      <c r="Z17" s="761"/>
      <c r="AA17" s="761"/>
      <c r="AB17" s="761"/>
      <c r="AC17" s="762"/>
      <c r="AD17" s="5"/>
    </row>
    <row r="18" spans="2:40" ht="28.5" customHeight="1" x14ac:dyDescent="0.2">
      <c r="B18" s="4"/>
      <c r="C18" s="6"/>
      <c r="D18" s="7"/>
      <c r="E18" s="7"/>
      <c r="F18" s="7"/>
      <c r="G18" s="7"/>
      <c r="H18" s="7"/>
      <c r="I18" s="7"/>
      <c r="J18" s="7"/>
      <c r="K18" s="7"/>
      <c r="L18" s="7"/>
      <c r="M18" s="7"/>
      <c r="N18" s="7"/>
      <c r="O18" s="7"/>
      <c r="P18" s="7"/>
      <c r="Q18" s="44"/>
      <c r="R18" s="760"/>
      <c r="S18" s="761"/>
      <c r="T18" s="761"/>
      <c r="U18" s="761"/>
      <c r="V18" s="761"/>
      <c r="W18" s="761"/>
      <c r="X18" s="761"/>
      <c r="Y18" s="761"/>
      <c r="Z18" s="761"/>
      <c r="AA18" s="761"/>
      <c r="AB18" s="761"/>
      <c r="AC18" s="762"/>
      <c r="AD18" s="5"/>
    </row>
    <row r="19" spans="2:40" ht="24" customHeight="1" thickBot="1" x14ac:dyDescent="0.25">
      <c r="B19" s="4"/>
      <c r="C19" s="6"/>
      <c r="D19" s="7"/>
      <c r="E19" s="7"/>
      <c r="F19" s="7"/>
      <c r="G19" s="7"/>
      <c r="H19" s="7"/>
      <c r="I19" s="7"/>
      <c r="J19" s="7"/>
      <c r="K19" s="7"/>
      <c r="L19" s="7"/>
      <c r="M19" s="7"/>
      <c r="N19" s="7"/>
      <c r="O19" s="7"/>
      <c r="P19" s="7"/>
      <c r="Q19" s="44"/>
      <c r="R19" s="763"/>
      <c r="S19" s="764"/>
      <c r="T19" s="764"/>
      <c r="U19" s="764"/>
      <c r="V19" s="764"/>
      <c r="W19" s="764"/>
      <c r="X19" s="764"/>
      <c r="Y19" s="764"/>
      <c r="Z19" s="764"/>
      <c r="AA19" s="764"/>
      <c r="AB19" s="764"/>
      <c r="AC19" s="765"/>
      <c r="AD19" s="5"/>
    </row>
    <row r="20" spans="2:40" ht="17.25" customHeight="1" thickBot="1" x14ac:dyDescent="0.25">
      <c r="B20" s="4"/>
      <c r="C20" s="6"/>
      <c r="D20" s="7"/>
      <c r="E20" s="7"/>
      <c r="F20" s="7"/>
      <c r="G20" s="7"/>
      <c r="H20" s="7"/>
      <c r="I20" s="7"/>
      <c r="J20" s="7"/>
      <c r="K20" s="7"/>
      <c r="L20" s="7"/>
      <c r="M20" s="7"/>
      <c r="N20" s="7"/>
      <c r="O20" s="7"/>
      <c r="P20" s="7"/>
      <c r="Q20" s="44"/>
      <c r="R20" s="794" t="s">
        <v>80</v>
      </c>
      <c r="S20" s="795"/>
      <c r="T20" s="795"/>
      <c r="U20" s="795"/>
      <c r="V20" s="795"/>
      <c r="W20" s="795"/>
      <c r="X20" s="795"/>
      <c r="Y20" s="795"/>
      <c r="Z20" s="795"/>
      <c r="AA20" s="795"/>
      <c r="AB20" s="795"/>
      <c r="AC20" s="796"/>
      <c r="AD20" s="5"/>
    </row>
    <row r="21" spans="2:40" ht="17.25" customHeight="1" x14ac:dyDescent="0.2">
      <c r="B21" s="4"/>
      <c r="C21" s="6"/>
      <c r="D21" s="7"/>
      <c r="E21" s="7"/>
      <c r="F21" s="7"/>
      <c r="G21" s="7"/>
      <c r="H21" s="7"/>
      <c r="I21" s="7"/>
      <c r="J21" s="7"/>
      <c r="K21" s="7"/>
      <c r="L21" s="7"/>
      <c r="M21" s="7"/>
      <c r="N21" s="7"/>
      <c r="O21" s="7"/>
      <c r="P21" s="7"/>
      <c r="Q21" s="44"/>
      <c r="R21" s="960" t="s">
        <v>1094</v>
      </c>
      <c r="S21" s="961"/>
      <c r="T21" s="961"/>
      <c r="U21" s="961"/>
      <c r="V21" s="961"/>
      <c r="W21" s="961"/>
      <c r="X21" s="961"/>
      <c r="Y21" s="961"/>
      <c r="Z21" s="961"/>
      <c r="AA21" s="961"/>
      <c r="AB21" s="961"/>
      <c r="AC21" s="962"/>
      <c r="AD21" s="5"/>
    </row>
    <row r="22" spans="2:40" ht="17.25" customHeight="1" x14ac:dyDescent="0.2">
      <c r="B22" s="4"/>
      <c r="C22" s="6"/>
      <c r="D22" s="7"/>
      <c r="E22" s="7"/>
      <c r="F22" s="7"/>
      <c r="G22" s="7"/>
      <c r="H22" s="7"/>
      <c r="I22" s="7"/>
      <c r="J22" s="7"/>
      <c r="K22" s="7"/>
      <c r="L22" s="7"/>
      <c r="M22" s="7"/>
      <c r="N22" s="7"/>
      <c r="O22" s="7"/>
      <c r="P22" s="7"/>
      <c r="Q22" s="44"/>
      <c r="R22" s="760"/>
      <c r="S22" s="761"/>
      <c r="T22" s="761"/>
      <c r="U22" s="761"/>
      <c r="V22" s="761"/>
      <c r="W22" s="761"/>
      <c r="X22" s="761"/>
      <c r="Y22" s="761"/>
      <c r="Z22" s="761"/>
      <c r="AA22" s="761"/>
      <c r="AB22" s="761"/>
      <c r="AC22" s="762"/>
      <c r="AD22" s="5"/>
    </row>
    <row r="23" spans="2:40" ht="17.25" customHeight="1" x14ac:dyDescent="0.2">
      <c r="B23" s="4"/>
      <c r="C23" s="6"/>
      <c r="D23" s="7"/>
      <c r="E23" s="7"/>
      <c r="F23" s="7"/>
      <c r="G23" s="7"/>
      <c r="H23" s="7"/>
      <c r="I23" s="7"/>
      <c r="J23" s="7"/>
      <c r="K23" s="7"/>
      <c r="L23" s="7"/>
      <c r="M23" s="7"/>
      <c r="N23" s="7"/>
      <c r="O23" s="7"/>
      <c r="P23" s="7"/>
      <c r="Q23" s="44"/>
      <c r="R23" s="760"/>
      <c r="S23" s="761"/>
      <c r="T23" s="761"/>
      <c r="U23" s="761"/>
      <c r="V23" s="761"/>
      <c r="W23" s="761"/>
      <c r="X23" s="761"/>
      <c r="Y23" s="761"/>
      <c r="Z23" s="761"/>
      <c r="AA23" s="761"/>
      <c r="AB23" s="761"/>
      <c r="AC23" s="762"/>
      <c r="AD23" s="5"/>
    </row>
    <row r="24" spans="2:40" ht="17.25" customHeight="1" x14ac:dyDescent="0.2">
      <c r="B24" s="4"/>
      <c r="C24" s="6"/>
      <c r="D24" s="7"/>
      <c r="E24" s="7"/>
      <c r="F24" s="7"/>
      <c r="G24" s="7"/>
      <c r="H24" s="7"/>
      <c r="I24" s="7"/>
      <c r="J24" s="7"/>
      <c r="K24" s="7"/>
      <c r="L24" s="7"/>
      <c r="M24" s="7"/>
      <c r="N24" s="7"/>
      <c r="O24" s="7"/>
      <c r="P24" s="7"/>
      <c r="Q24" s="44"/>
      <c r="R24" s="760"/>
      <c r="S24" s="761"/>
      <c r="T24" s="761"/>
      <c r="U24" s="761"/>
      <c r="V24" s="761"/>
      <c r="W24" s="761"/>
      <c r="X24" s="761"/>
      <c r="Y24" s="761"/>
      <c r="Z24" s="761"/>
      <c r="AA24" s="761"/>
      <c r="AB24" s="761"/>
      <c r="AC24" s="762"/>
      <c r="AD24" s="5"/>
    </row>
    <row r="25" spans="2:40" ht="17.25" customHeight="1" x14ac:dyDescent="0.2">
      <c r="B25" s="4"/>
      <c r="C25" s="6"/>
      <c r="D25" s="7"/>
      <c r="E25" s="7"/>
      <c r="F25" s="7"/>
      <c r="G25" s="7"/>
      <c r="H25" s="7"/>
      <c r="I25" s="7"/>
      <c r="J25" s="7"/>
      <c r="K25" s="7"/>
      <c r="L25" s="7"/>
      <c r="M25" s="7"/>
      <c r="N25" s="7"/>
      <c r="O25" s="7"/>
      <c r="P25" s="7"/>
      <c r="Q25" s="44"/>
      <c r="R25" s="760"/>
      <c r="S25" s="761"/>
      <c r="T25" s="761"/>
      <c r="U25" s="761"/>
      <c r="V25" s="761"/>
      <c r="W25" s="761"/>
      <c r="X25" s="761"/>
      <c r="Y25" s="761"/>
      <c r="Z25" s="761"/>
      <c r="AA25" s="761"/>
      <c r="AB25" s="761"/>
      <c r="AC25" s="762"/>
      <c r="AD25" s="5"/>
    </row>
    <row r="26" spans="2:40" ht="17.25" customHeight="1" x14ac:dyDescent="0.2">
      <c r="B26" s="4"/>
      <c r="C26" s="6"/>
      <c r="D26" s="7"/>
      <c r="E26" s="7"/>
      <c r="F26" s="7"/>
      <c r="G26" s="7"/>
      <c r="H26" s="7"/>
      <c r="I26" s="7"/>
      <c r="J26" s="7"/>
      <c r="K26" s="7"/>
      <c r="L26" s="7"/>
      <c r="M26" s="7"/>
      <c r="N26" s="7"/>
      <c r="O26" s="7"/>
      <c r="P26" s="7"/>
      <c r="Q26" s="44"/>
      <c r="R26" s="760"/>
      <c r="S26" s="761"/>
      <c r="T26" s="761"/>
      <c r="U26" s="761"/>
      <c r="V26" s="761"/>
      <c r="W26" s="761"/>
      <c r="X26" s="761"/>
      <c r="Y26" s="761"/>
      <c r="Z26" s="761"/>
      <c r="AA26" s="761"/>
      <c r="AB26" s="761"/>
      <c r="AC26" s="762"/>
      <c r="AD26" s="5"/>
    </row>
    <row r="27" spans="2:40" ht="17.25" customHeight="1" x14ac:dyDescent="0.2">
      <c r="B27" s="4"/>
      <c r="C27" s="6"/>
      <c r="D27" s="7"/>
      <c r="E27" s="7"/>
      <c r="F27" s="7"/>
      <c r="G27" s="7"/>
      <c r="H27" s="7"/>
      <c r="I27" s="7"/>
      <c r="J27" s="7"/>
      <c r="K27" s="7"/>
      <c r="L27" s="7"/>
      <c r="M27" s="7"/>
      <c r="N27" s="7"/>
      <c r="O27" s="7"/>
      <c r="P27" s="7"/>
      <c r="Q27" s="44"/>
      <c r="R27" s="760"/>
      <c r="S27" s="761"/>
      <c r="T27" s="761"/>
      <c r="U27" s="761"/>
      <c r="V27" s="761"/>
      <c r="W27" s="761"/>
      <c r="X27" s="761"/>
      <c r="Y27" s="761"/>
      <c r="Z27" s="761"/>
      <c r="AA27" s="761"/>
      <c r="AB27" s="761"/>
      <c r="AC27" s="762"/>
      <c r="AD27" s="5"/>
    </row>
    <row r="28" spans="2:40" ht="17.25" customHeight="1" thickBot="1" x14ac:dyDescent="0.25">
      <c r="B28" s="4"/>
      <c r="C28" s="6"/>
      <c r="D28" s="7"/>
      <c r="E28" s="7"/>
      <c r="F28" s="7"/>
      <c r="G28" s="7"/>
      <c r="H28" s="7"/>
      <c r="I28" s="7"/>
      <c r="J28" s="7"/>
      <c r="K28" s="7"/>
      <c r="L28" s="7"/>
      <c r="M28" s="7"/>
      <c r="N28" s="7"/>
      <c r="O28" s="7"/>
      <c r="P28" s="7"/>
      <c r="Q28" s="44"/>
      <c r="R28" s="763"/>
      <c r="S28" s="764"/>
      <c r="T28" s="764"/>
      <c r="U28" s="764"/>
      <c r="V28" s="764"/>
      <c r="W28" s="764"/>
      <c r="X28" s="764"/>
      <c r="Y28" s="764"/>
      <c r="Z28" s="764"/>
      <c r="AA28" s="764"/>
      <c r="AB28" s="764"/>
      <c r="AC28" s="765"/>
      <c r="AD28" s="5"/>
    </row>
    <row r="29" spans="2:40" ht="5.2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B30" s="7"/>
      <c r="AC30" s="8"/>
      <c r="AD30" s="5"/>
      <c r="AG30" s="18"/>
      <c r="AH30" s="18"/>
      <c r="AI30" s="18"/>
      <c r="AJ30" s="18"/>
      <c r="AK30" s="18"/>
      <c r="AL30" s="18"/>
      <c r="AM30" s="18"/>
      <c r="AN30" s="18"/>
    </row>
    <row r="31" spans="2:40" ht="22.5" customHeight="1" x14ac:dyDescent="0.25">
      <c r="B31" s="4"/>
      <c r="C31" s="6"/>
      <c r="D31" s="70" t="s">
        <v>16</v>
      </c>
      <c r="E31" s="71"/>
      <c r="F31" s="569">
        <f>INDICADORES!H48</f>
        <v>492</v>
      </c>
      <c r="G31" s="569">
        <f>INDICADORES!K48</f>
        <v>276</v>
      </c>
      <c r="H31" s="569">
        <f>INDICADORES!N48</f>
        <v>951</v>
      </c>
      <c r="I31" s="569">
        <f>INDICADORES!T48</f>
        <v>785</v>
      </c>
      <c r="J31" s="569">
        <f>INDICADORES!W48</f>
        <v>427</v>
      </c>
      <c r="K31" s="569">
        <f>INDICADORES!Z48</f>
        <v>75</v>
      </c>
      <c r="L31" s="569">
        <f>INDICADORES!AF48</f>
        <v>29</v>
      </c>
      <c r="M31" s="569">
        <f>INDICADORES!AI48</f>
        <v>20</v>
      </c>
      <c r="N31" s="569">
        <f>INDICADORES!AL48</f>
        <v>153</v>
      </c>
      <c r="O31" s="569">
        <f>INDICADORES!AR48</f>
        <v>38</v>
      </c>
      <c r="P31" s="569">
        <f>INDICADORES!AU48</f>
        <v>47</v>
      </c>
      <c r="Q31" s="569">
        <f>INDICADORES!AX48</f>
        <v>59</v>
      </c>
      <c r="R31" s="568">
        <f>SUM(F31:Q31)</f>
        <v>3352</v>
      </c>
      <c r="U31" s="28"/>
      <c r="V31" s="28"/>
      <c r="W31" s="28"/>
      <c r="X31" s="28"/>
      <c r="Y31" s="28"/>
      <c r="Z31" s="28"/>
      <c r="AA31" s="28"/>
      <c r="AB31" s="7"/>
      <c r="AC31" s="8"/>
      <c r="AD31" s="5"/>
      <c r="AG31" s="18"/>
      <c r="AH31" s="18"/>
      <c r="AI31" s="18"/>
      <c r="AJ31" s="18"/>
      <c r="AK31" s="18"/>
      <c r="AL31" s="18"/>
      <c r="AM31" s="18"/>
      <c r="AN31" s="18"/>
    </row>
    <row r="32" spans="2:40" ht="22.5" customHeight="1" x14ac:dyDescent="0.25">
      <c r="B32" s="4"/>
      <c r="C32" s="6"/>
      <c r="D32" s="70" t="s">
        <v>18</v>
      </c>
      <c r="E32" s="71"/>
      <c r="F32" s="569">
        <f>INDICADORES!I48</f>
        <v>48</v>
      </c>
      <c r="G32" s="569">
        <f>INDICADORES!L48</f>
        <v>26</v>
      </c>
      <c r="H32" s="569">
        <f>INDICADORES!O48</f>
        <v>46</v>
      </c>
      <c r="I32" s="569">
        <f>INDICADORES!U48</f>
        <v>24</v>
      </c>
      <c r="J32" s="569">
        <f>INDICADORES!X48</f>
        <v>20</v>
      </c>
      <c r="K32" s="569">
        <f>INDICADORES!AA48</f>
        <v>10</v>
      </c>
      <c r="L32" s="569">
        <f>INDICADORES!AG48</f>
        <v>12</v>
      </c>
      <c r="M32" s="569">
        <f>INDICADORES!AJ48</f>
        <v>5</v>
      </c>
      <c r="N32" s="569">
        <f>INDICADORES!AM48</f>
        <v>32</v>
      </c>
      <c r="O32" s="569">
        <f>INDICADORES!AS48</f>
        <v>21</v>
      </c>
      <c r="P32" s="569">
        <f>INDICADORES!AV48</f>
        <v>20</v>
      </c>
      <c r="Q32" s="569">
        <f>INDICADORES!AY48</f>
        <v>24</v>
      </c>
      <c r="R32" s="568">
        <f>SUM(F32:Q32)</f>
        <v>288</v>
      </c>
      <c r="U32" s="28"/>
      <c r="V32" s="28"/>
      <c r="W32" s="28"/>
      <c r="X32" s="28"/>
      <c r="Y32" s="28"/>
      <c r="Z32" s="28"/>
      <c r="AA32" s="28"/>
      <c r="AB32" s="7"/>
      <c r="AC32" s="8"/>
      <c r="AD32" s="5"/>
      <c r="AG32" s="18"/>
      <c r="AH32" s="18"/>
      <c r="AI32" s="18"/>
      <c r="AJ32" s="18"/>
      <c r="AK32" s="18"/>
      <c r="AL32" s="18"/>
      <c r="AM32" s="18"/>
      <c r="AN32" s="18"/>
    </row>
    <row r="33" spans="2:40" ht="21.75" customHeight="1" thickBot="1" x14ac:dyDescent="0.3">
      <c r="B33" s="4"/>
      <c r="C33" s="6"/>
      <c r="D33" s="48" t="s">
        <v>692</v>
      </c>
      <c r="E33" s="72"/>
      <c r="F33" s="67">
        <f t="shared" ref="F33:R33" si="0">F31/F32</f>
        <v>10.25</v>
      </c>
      <c r="G33" s="67">
        <f t="shared" si="0"/>
        <v>10.615384615384615</v>
      </c>
      <c r="H33" s="67">
        <f t="shared" si="0"/>
        <v>20.673913043478262</v>
      </c>
      <c r="I33" s="67">
        <f t="shared" si="0"/>
        <v>32.708333333333336</v>
      </c>
      <c r="J33" s="67">
        <f t="shared" si="0"/>
        <v>21.35</v>
      </c>
      <c r="K33" s="67">
        <f t="shared" si="0"/>
        <v>7.5</v>
      </c>
      <c r="L33" s="67">
        <f t="shared" si="0"/>
        <v>2.4166666666666665</v>
      </c>
      <c r="M33" s="67">
        <f t="shared" si="0"/>
        <v>4</v>
      </c>
      <c r="N33" s="67">
        <f t="shared" si="0"/>
        <v>4.78125</v>
      </c>
      <c r="O33" s="67">
        <f t="shared" si="0"/>
        <v>1.8095238095238095</v>
      </c>
      <c r="P33" s="67">
        <f t="shared" si="0"/>
        <v>2.35</v>
      </c>
      <c r="Q33" s="67">
        <f t="shared" si="0"/>
        <v>2.4583333333333335</v>
      </c>
      <c r="R33" s="87">
        <f t="shared" si="0"/>
        <v>11.638888888888889</v>
      </c>
      <c r="U33" s="28"/>
      <c r="V33" s="28"/>
      <c r="W33" s="28"/>
      <c r="X33" s="28"/>
      <c r="Y33" s="28"/>
      <c r="Z33" s="28"/>
      <c r="AA33" s="28"/>
      <c r="AB33" s="7"/>
      <c r="AC33" s="8"/>
      <c r="AD33" s="5"/>
      <c r="AG33" s="18"/>
      <c r="AH33" s="18"/>
      <c r="AI33" s="18"/>
      <c r="AJ33" s="18"/>
      <c r="AK33" s="18"/>
      <c r="AL33" s="18"/>
      <c r="AM33" s="18"/>
      <c r="AN33" s="18"/>
    </row>
    <row r="34" spans="2:40" ht="21.75" customHeight="1" thickBot="1" x14ac:dyDescent="0.3">
      <c r="B34" s="4"/>
      <c r="C34" s="6"/>
      <c r="D34" s="48" t="s">
        <v>651</v>
      </c>
      <c r="E34" s="72"/>
      <c r="F34" s="246">
        <v>10.882352941176471</v>
      </c>
      <c r="G34" s="246">
        <v>9.1999999999999993</v>
      </c>
      <c r="H34" s="246">
        <v>8.4333333333333336</v>
      </c>
      <c r="I34" s="246">
        <v>9.5217391304347831</v>
      </c>
      <c r="J34" s="246">
        <v>6.5769230769230766</v>
      </c>
      <c r="K34" s="246">
        <v>11.37037037037037</v>
      </c>
      <c r="L34" s="246">
        <v>7.931034482758621</v>
      </c>
      <c r="M34" s="246">
        <v>9.8333333333333339</v>
      </c>
      <c r="N34" s="246">
        <v>4.3155080213903743</v>
      </c>
      <c r="O34" s="246">
        <v>6.7333333333333334</v>
      </c>
      <c r="P34" s="246">
        <v>10.984848484848484</v>
      </c>
      <c r="Q34" s="246">
        <v>8.8108108108108105</v>
      </c>
      <c r="R34" s="246"/>
      <c r="U34" s="28"/>
      <c r="V34" s="28"/>
      <c r="W34" s="28"/>
      <c r="X34" s="28"/>
      <c r="Y34" s="28"/>
      <c r="Z34" s="28"/>
      <c r="AA34" s="28"/>
      <c r="AB34" s="7"/>
      <c r="AC34" s="8"/>
      <c r="AD34" s="5"/>
      <c r="AG34" s="18"/>
      <c r="AH34" s="18"/>
      <c r="AI34" s="18"/>
      <c r="AJ34" s="18"/>
      <c r="AK34" s="18"/>
      <c r="AL34" s="18"/>
      <c r="AM34" s="18"/>
      <c r="AN34" s="18"/>
    </row>
    <row r="35" spans="2:40" ht="13.5" customHeight="1" x14ac:dyDescent="0.2">
      <c r="B35" s="4"/>
      <c r="C35" s="6"/>
      <c r="D35" s="809" t="s">
        <v>254</v>
      </c>
      <c r="E35" s="810"/>
      <c r="F35" s="252">
        <v>5</v>
      </c>
      <c r="G35" s="252">
        <v>5</v>
      </c>
      <c r="H35" s="252">
        <v>5</v>
      </c>
      <c r="I35" s="252">
        <v>5</v>
      </c>
      <c r="J35" s="252">
        <v>5</v>
      </c>
      <c r="K35" s="252">
        <v>5</v>
      </c>
      <c r="L35" s="252">
        <v>5</v>
      </c>
      <c r="M35" s="252">
        <v>5</v>
      </c>
      <c r="N35" s="252">
        <v>5</v>
      </c>
      <c r="O35" s="252">
        <v>5</v>
      </c>
      <c r="P35" s="252">
        <v>5</v>
      </c>
      <c r="Q35" s="252">
        <v>5</v>
      </c>
      <c r="R35" s="252">
        <f>AVERAGE(F35:Q35)</f>
        <v>5</v>
      </c>
      <c r="U35" s="7"/>
      <c r="V35" s="7"/>
      <c r="W35" s="7"/>
      <c r="X35" s="7"/>
      <c r="Y35" s="7"/>
      <c r="Z35" s="7"/>
      <c r="AA35" s="7"/>
      <c r="AB35" s="7"/>
      <c r="AC35" s="8"/>
      <c r="AD35" s="5"/>
      <c r="AG35" s="18"/>
      <c r="AH35" s="18"/>
      <c r="AI35" s="18"/>
      <c r="AJ35" s="18"/>
      <c r="AK35" s="18"/>
      <c r="AL35" s="18"/>
      <c r="AM35" s="18"/>
      <c r="AN35" s="18"/>
    </row>
    <row r="36" spans="2:40"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5"/>
      <c r="AC37" s="936"/>
      <c r="AD37" s="5"/>
      <c r="AF37" s="18"/>
      <c r="AG37" s="18"/>
      <c r="AH37" s="18"/>
    </row>
    <row r="38" spans="2:40" ht="36" customHeight="1" x14ac:dyDescent="0.2">
      <c r="B38" s="4"/>
      <c r="C38" s="817" t="s">
        <v>16</v>
      </c>
      <c r="D38" s="818"/>
      <c r="E38" s="818"/>
      <c r="F38" s="818"/>
      <c r="G38" s="861" t="s">
        <v>548</v>
      </c>
      <c r="H38" s="861"/>
      <c r="I38" s="861"/>
      <c r="J38" s="861"/>
      <c r="K38" s="861"/>
      <c r="L38" s="861"/>
      <c r="M38" s="861"/>
      <c r="N38" s="861"/>
      <c r="O38" s="822" t="s">
        <v>17</v>
      </c>
      <c r="P38" s="823"/>
      <c r="Q38" s="823"/>
      <c r="R38" s="823"/>
      <c r="S38" s="823"/>
      <c r="T38" s="950"/>
      <c r="U38" s="951"/>
      <c r="V38" s="951"/>
      <c r="W38" s="951"/>
      <c r="X38" s="951"/>
      <c r="Y38" s="951"/>
      <c r="Z38" s="951"/>
      <c r="AA38" s="951"/>
      <c r="AB38" s="951"/>
      <c r="AC38" s="952"/>
      <c r="AD38" s="29"/>
      <c r="AF38" s="9"/>
      <c r="AG38" s="19"/>
      <c r="AH38" s="19"/>
    </row>
    <row r="39" spans="2:40" ht="20.25" customHeight="1" x14ac:dyDescent="0.2">
      <c r="B39" s="4"/>
      <c r="C39" s="827" t="s">
        <v>18</v>
      </c>
      <c r="D39" s="828"/>
      <c r="E39" s="828"/>
      <c r="F39" s="828"/>
      <c r="G39" s="861" t="s">
        <v>549</v>
      </c>
      <c r="H39" s="861"/>
      <c r="I39" s="861"/>
      <c r="J39" s="861"/>
      <c r="K39" s="861"/>
      <c r="L39" s="861"/>
      <c r="M39" s="861"/>
      <c r="N39" s="861"/>
      <c r="O39" s="827" t="s">
        <v>19</v>
      </c>
      <c r="P39" s="828"/>
      <c r="Q39" s="828"/>
      <c r="R39" s="828"/>
      <c r="S39" s="828"/>
      <c r="T39" s="955"/>
      <c r="U39" s="956"/>
      <c r="V39" s="956"/>
      <c r="W39" s="956"/>
      <c r="X39" s="956"/>
      <c r="Y39" s="956"/>
      <c r="Z39" s="956"/>
      <c r="AA39" s="956"/>
      <c r="AB39" s="956"/>
      <c r="AC39" s="957"/>
      <c r="AD39" s="29"/>
      <c r="AF39" s="9"/>
      <c r="AG39" s="19"/>
      <c r="AH39" s="19"/>
    </row>
    <row r="40" spans="2:40" ht="30" customHeight="1" x14ac:dyDescent="0.2">
      <c r="B40" s="4"/>
      <c r="C40" s="827" t="s">
        <v>20</v>
      </c>
      <c r="D40" s="828"/>
      <c r="E40" s="828"/>
      <c r="F40" s="828"/>
      <c r="G40" s="861" t="s">
        <v>87</v>
      </c>
      <c r="H40" s="861"/>
      <c r="I40" s="861"/>
      <c r="J40" s="861"/>
      <c r="K40" s="861"/>
      <c r="L40" s="861"/>
      <c r="M40" s="861"/>
      <c r="N40" s="861"/>
      <c r="O40" s="829" t="s">
        <v>88</v>
      </c>
      <c r="P40" s="830"/>
      <c r="Q40" s="830"/>
      <c r="R40" s="830"/>
      <c r="S40" s="830"/>
      <c r="T40" s="948" t="s">
        <v>22</v>
      </c>
      <c r="U40" s="948"/>
      <c r="V40" s="948"/>
      <c r="W40" s="948"/>
      <c r="X40" s="948"/>
      <c r="Y40" s="948"/>
      <c r="Z40" s="948"/>
      <c r="AA40" s="948"/>
      <c r="AB40" s="948"/>
      <c r="AC40" s="949"/>
      <c r="AD40" s="29"/>
      <c r="AF40" s="9"/>
      <c r="AG40" s="19"/>
      <c r="AH40" s="19"/>
    </row>
    <row r="41" spans="2:40" ht="18.75" customHeight="1" x14ac:dyDescent="0.2">
      <c r="B41" s="4"/>
      <c r="C41" s="827" t="s">
        <v>21</v>
      </c>
      <c r="D41" s="828"/>
      <c r="E41" s="828"/>
      <c r="F41" s="828"/>
      <c r="G41" s="861" t="s">
        <v>34</v>
      </c>
      <c r="H41" s="861"/>
      <c r="I41" s="861"/>
      <c r="J41" s="861"/>
      <c r="K41" s="861"/>
      <c r="L41" s="861"/>
      <c r="M41" s="861"/>
      <c r="N41" s="861"/>
      <c r="O41" s="829" t="s">
        <v>24</v>
      </c>
      <c r="P41" s="830"/>
      <c r="Q41" s="830"/>
      <c r="R41" s="830"/>
      <c r="S41" s="830"/>
      <c r="T41" s="948" t="s">
        <v>174</v>
      </c>
      <c r="U41" s="948"/>
      <c r="V41" s="948"/>
      <c r="W41" s="948"/>
      <c r="X41" s="948"/>
      <c r="Y41" s="948"/>
      <c r="Z41" s="948"/>
      <c r="AA41" s="948"/>
      <c r="AB41" s="948"/>
      <c r="AC41" s="949"/>
      <c r="AD41" s="29"/>
      <c r="AF41" s="9"/>
      <c r="AG41" s="20"/>
      <c r="AH41" s="20"/>
    </row>
    <row r="42" spans="2:40" ht="35.25" customHeight="1" x14ac:dyDescent="0.2">
      <c r="B42" s="4"/>
      <c r="C42" s="827" t="s">
        <v>23</v>
      </c>
      <c r="D42" s="828"/>
      <c r="E42" s="828"/>
      <c r="F42" s="828"/>
      <c r="G42" s="942" t="s">
        <v>349</v>
      </c>
      <c r="H42" s="942"/>
      <c r="I42" s="942"/>
      <c r="J42" s="942"/>
      <c r="K42" s="942"/>
      <c r="L42" s="942"/>
      <c r="M42" s="942"/>
      <c r="N42" s="874"/>
      <c r="O42" s="827" t="s">
        <v>26</v>
      </c>
      <c r="P42" s="828"/>
      <c r="Q42" s="828"/>
      <c r="R42" s="828"/>
      <c r="S42" s="828"/>
      <c r="T42" s="948"/>
      <c r="U42" s="948"/>
      <c r="V42" s="948"/>
      <c r="W42" s="948"/>
      <c r="X42" s="948"/>
      <c r="Y42" s="948"/>
      <c r="Z42" s="948"/>
      <c r="AA42" s="948"/>
      <c r="AB42" s="948"/>
      <c r="AC42" s="949"/>
      <c r="AD42" s="29"/>
      <c r="AF42" s="9"/>
      <c r="AG42" s="20"/>
      <c r="AH42" s="20"/>
    </row>
    <row r="43" spans="2:40" ht="18.75" customHeight="1" thickBot="1" x14ac:dyDescent="0.25">
      <c r="B43" s="4"/>
      <c r="C43" s="833"/>
      <c r="D43" s="834"/>
      <c r="E43" s="834"/>
      <c r="F43" s="834"/>
      <c r="G43" s="943"/>
      <c r="H43" s="943"/>
      <c r="I43" s="943"/>
      <c r="J43" s="943"/>
      <c r="K43" s="943"/>
      <c r="L43" s="943"/>
      <c r="M43" s="943"/>
      <c r="N43" s="944"/>
      <c r="O43" s="833" t="s">
        <v>89</v>
      </c>
      <c r="P43" s="834"/>
      <c r="Q43" s="834"/>
      <c r="R43" s="834"/>
      <c r="S43" s="834"/>
      <c r="T43" s="953"/>
      <c r="U43" s="953"/>
      <c r="V43" s="953"/>
      <c r="W43" s="953"/>
      <c r="X43" s="953"/>
      <c r="Y43" s="953"/>
      <c r="Z43" s="953"/>
      <c r="AA43" s="953"/>
      <c r="AB43" s="953"/>
      <c r="AC43" s="954"/>
      <c r="AD43" s="29"/>
      <c r="AF43" s="9"/>
      <c r="AG43" s="20"/>
      <c r="AH43" s="20"/>
    </row>
    <row r="44" spans="2:40" ht="15" customHeight="1" thickBot="1" x14ac:dyDescent="0.25">
      <c r="B44" s="4"/>
      <c r="C44" s="931" t="s">
        <v>80</v>
      </c>
      <c r="D44" s="932"/>
      <c r="E44" s="932"/>
      <c r="F44" s="932"/>
      <c r="G44" s="932"/>
      <c r="H44" s="932"/>
      <c r="I44" s="932"/>
      <c r="J44" s="932"/>
      <c r="K44" s="932"/>
      <c r="L44" s="932"/>
      <c r="M44" s="932"/>
      <c r="N44" s="933"/>
      <c r="O44" s="928" t="s">
        <v>91</v>
      </c>
      <c r="P44" s="929"/>
      <c r="Q44" s="929"/>
      <c r="R44" s="929"/>
      <c r="S44" s="929"/>
      <c r="T44" s="929"/>
      <c r="U44" s="929"/>
      <c r="V44" s="929"/>
      <c r="W44" s="929"/>
      <c r="X44" s="929"/>
      <c r="Y44" s="929"/>
      <c r="Z44" s="929"/>
      <c r="AA44" s="929"/>
      <c r="AB44" s="929"/>
      <c r="AC44" s="930"/>
      <c r="AD44" s="29"/>
      <c r="AF44" s="9"/>
      <c r="AG44" s="20"/>
      <c r="AH44" s="20"/>
    </row>
    <row r="45" spans="2:40" ht="27.75" customHeight="1" x14ac:dyDescent="0.2">
      <c r="B45" s="4"/>
      <c r="C45" s="785" t="s">
        <v>92</v>
      </c>
      <c r="D45" s="786"/>
      <c r="E45" s="786"/>
      <c r="F45" s="787"/>
      <c r="G45" s="940" t="s">
        <v>93</v>
      </c>
      <c r="H45" s="941"/>
      <c r="I45" s="42" t="s">
        <v>94</v>
      </c>
      <c r="J45" s="31" t="s">
        <v>95</v>
      </c>
      <c r="K45" s="30"/>
      <c r="L45" s="31" t="s">
        <v>96</v>
      </c>
      <c r="M45" s="32"/>
      <c r="N45" s="32"/>
      <c r="O45" s="851" t="s">
        <v>97</v>
      </c>
      <c r="P45" s="852"/>
      <c r="Q45" s="852"/>
      <c r="R45" s="852"/>
      <c r="S45" s="853" t="s">
        <v>98</v>
      </c>
      <c r="T45" s="854"/>
      <c r="U45" s="854"/>
      <c r="V45" s="854"/>
      <c r="W45" s="854"/>
      <c r="X45" s="854"/>
      <c r="Y45" s="854"/>
      <c r="Z45" s="854"/>
      <c r="AA45" s="854"/>
      <c r="AB45" s="854"/>
      <c r="AC45" s="855"/>
      <c r="AD45" s="29"/>
      <c r="AF45" s="9"/>
      <c r="AG45" s="20"/>
      <c r="AH45" s="20"/>
    </row>
    <row r="46" spans="2:40" ht="21.75" customHeight="1" x14ac:dyDescent="0.2">
      <c r="B46" s="4"/>
      <c r="C46" s="846"/>
      <c r="D46" s="847"/>
      <c r="E46" s="847"/>
      <c r="F46" s="848"/>
      <c r="G46" s="938"/>
      <c r="H46" s="938"/>
      <c r="I46" s="938"/>
      <c r="J46" s="938"/>
      <c r="K46" s="938"/>
      <c r="L46" s="938"/>
      <c r="M46" s="938"/>
      <c r="N46" s="156"/>
      <c r="O46" s="829" t="s">
        <v>99</v>
      </c>
      <c r="P46" s="830"/>
      <c r="Q46" s="830"/>
      <c r="R46" s="830"/>
      <c r="S46" s="861" t="s">
        <v>100</v>
      </c>
      <c r="T46" s="861"/>
      <c r="U46" s="861"/>
      <c r="V46" s="554"/>
      <c r="W46" s="554"/>
      <c r="X46" s="34" t="s">
        <v>94</v>
      </c>
      <c r="Y46" s="862" t="s">
        <v>101</v>
      </c>
      <c r="Z46" s="862"/>
      <c r="AA46" s="862"/>
      <c r="AB46" s="863"/>
      <c r="AC46" s="864"/>
      <c r="AD46" s="29"/>
      <c r="AF46" s="9"/>
      <c r="AG46" s="20"/>
      <c r="AH46" s="20"/>
    </row>
    <row r="47" spans="2:40" ht="30" customHeight="1" x14ac:dyDescent="0.2">
      <c r="B47" s="4"/>
      <c r="C47" s="865" t="s">
        <v>102</v>
      </c>
      <c r="D47" s="866"/>
      <c r="E47" s="866"/>
      <c r="F47" s="867"/>
      <c r="G47" s="938"/>
      <c r="H47" s="938"/>
      <c r="I47" s="938"/>
      <c r="J47" s="938"/>
      <c r="K47" s="938"/>
      <c r="L47" s="938"/>
      <c r="M47" s="938"/>
      <c r="N47" s="856"/>
      <c r="O47" s="829"/>
      <c r="P47" s="830"/>
      <c r="Q47" s="830"/>
      <c r="R47" s="830"/>
      <c r="S47" s="862" t="s">
        <v>89</v>
      </c>
      <c r="T47" s="862"/>
      <c r="U47" s="862"/>
      <c r="V47" s="555"/>
      <c r="W47" s="555"/>
      <c r="X47" s="869" t="s">
        <v>94</v>
      </c>
      <c r="Y47" s="862" t="s">
        <v>103</v>
      </c>
      <c r="Z47" s="862"/>
      <c r="AA47" s="862"/>
      <c r="AB47" s="870"/>
      <c r="AC47" s="871"/>
      <c r="AD47" s="29"/>
      <c r="AF47" s="9"/>
      <c r="AG47" s="20"/>
      <c r="AH47" s="20"/>
    </row>
    <row r="48" spans="2:40" ht="20.25" customHeight="1" x14ac:dyDescent="0.2">
      <c r="B48" s="4"/>
      <c r="C48" s="829" t="s">
        <v>28</v>
      </c>
      <c r="D48" s="830"/>
      <c r="E48" s="830"/>
      <c r="F48" s="830"/>
      <c r="G48" s="1134" t="s">
        <v>109</v>
      </c>
      <c r="H48" s="1134"/>
      <c r="I48" s="1134"/>
      <c r="J48" s="1134"/>
      <c r="K48" s="1134"/>
      <c r="L48" s="1134"/>
      <c r="M48" s="1134"/>
      <c r="N48" s="1135"/>
      <c r="O48" s="829"/>
      <c r="P48" s="830"/>
      <c r="Q48" s="830"/>
      <c r="R48" s="830"/>
      <c r="S48" s="862"/>
      <c r="T48" s="862"/>
      <c r="U48" s="862"/>
      <c r="V48" s="555"/>
      <c r="W48" s="555"/>
      <c r="X48" s="869"/>
      <c r="Y48" s="862"/>
      <c r="Z48" s="862"/>
      <c r="AA48" s="862"/>
      <c r="AB48" s="872"/>
      <c r="AC48" s="873"/>
      <c r="AD48" s="29"/>
      <c r="AF48" s="9"/>
      <c r="AG48" s="20"/>
      <c r="AH48" s="20"/>
    </row>
    <row r="49" spans="1:40" ht="13.5" customHeight="1" x14ac:dyDescent="0.2">
      <c r="B49" s="4"/>
      <c r="C49" s="829" t="s">
        <v>27</v>
      </c>
      <c r="D49" s="830"/>
      <c r="E49" s="830"/>
      <c r="F49" s="830"/>
      <c r="G49" s="937" t="s">
        <v>1126</v>
      </c>
      <c r="H49" s="938"/>
      <c r="I49" s="938"/>
      <c r="J49" s="938"/>
      <c r="K49" s="938"/>
      <c r="L49" s="938"/>
      <c r="M49" s="938"/>
      <c r="N49" s="856"/>
      <c r="O49" s="829"/>
      <c r="P49" s="830"/>
      <c r="Q49" s="830"/>
      <c r="R49" s="830"/>
      <c r="S49" s="862" t="s">
        <v>105</v>
      </c>
      <c r="T49" s="862"/>
      <c r="U49" s="862"/>
      <c r="V49" s="555"/>
      <c r="W49" s="555"/>
      <c r="X49" s="869" t="s">
        <v>94</v>
      </c>
      <c r="Y49" s="697" t="s">
        <v>553</v>
      </c>
      <c r="Z49" s="697"/>
      <c r="AA49" s="697"/>
      <c r="AB49" s="685" t="s">
        <v>94</v>
      </c>
      <c r="AC49" s="686"/>
      <c r="AD49" s="29"/>
      <c r="AF49" s="9"/>
      <c r="AG49" s="20"/>
      <c r="AH49" s="20"/>
    </row>
    <row r="50" spans="1:40" ht="12.75" customHeight="1" x14ac:dyDescent="0.2">
      <c r="B50" s="4"/>
      <c r="C50" s="829" t="s">
        <v>106</v>
      </c>
      <c r="D50" s="830"/>
      <c r="E50" s="830"/>
      <c r="F50" s="830"/>
      <c r="G50" s="937"/>
      <c r="H50" s="938"/>
      <c r="I50" s="938"/>
      <c r="J50" s="938"/>
      <c r="K50" s="938"/>
      <c r="L50" s="938"/>
      <c r="M50" s="938"/>
      <c r="N50" s="856"/>
      <c r="O50" s="829"/>
      <c r="P50" s="830"/>
      <c r="Q50" s="830"/>
      <c r="R50" s="830"/>
      <c r="S50" s="862"/>
      <c r="T50" s="862"/>
      <c r="U50" s="862"/>
      <c r="V50" s="555"/>
      <c r="W50" s="555"/>
      <c r="X50" s="869"/>
      <c r="Y50" s="697"/>
      <c r="Z50" s="697"/>
      <c r="AA50" s="697"/>
      <c r="AB50" s="685"/>
      <c r="AC50" s="686"/>
      <c r="AD50" s="29"/>
      <c r="AF50" s="9"/>
      <c r="AG50" s="20"/>
      <c r="AH50" s="20"/>
    </row>
    <row r="51" spans="1:40" ht="12.7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556"/>
      <c r="W51" s="556"/>
      <c r="X51" s="882"/>
      <c r="Y51" s="707"/>
      <c r="Z51" s="707"/>
      <c r="AA51" s="707"/>
      <c r="AB51" s="703"/>
      <c r="AC51" s="704"/>
      <c r="AD51" s="29"/>
      <c r="AF51" s="9"/>
      <c r="AG51" s="20"/>
      <c r="AH51" s="20"/>
    </row>
    <row r="52" spans="1:40"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19"/>
      <c r="AH52" s="19"/>
    </row>
    <row r="53" spans="1:40" ht="22.5" customHeight="1" x14ac:dyDescent="0.2">
      <c r="C53" s="15"/>
      <c r="D53" s="20"/>
      <c r="E53" s="20"/>
      <c r="F53" s="20"/>
      <c r="G53" s="20"/>
      <c r="H53" s="20"/>
      <c r="I53" s="20"/>
      <c r="J53" s="20"/>
      <c r="K53" s="20"/>
      <c r="L53" s="20"/>
      <c r="M53" s="20"/>
      <c r="N53" s="20"/>
      <c r="AC53" s="16"/>
      <c r="AE53" s="20"/>
      <c r="AG53" s="9"/>
      <c r="AH53" s="877"/>
      <c r="AI53" s="877"/>
      <c r="AJ53" s="877"/>
      <c r="AK53" s="877"/>
      <c r="AL53" s="877"/>
      <c r="AM53" s="877"/>
      <c r="AN53" s="877"/>
    </row>
    <row r="54" spans="1:40" ht="22.5" customHeight="1" x14ac:dyDescent="0.2">
      <c r="A54" s="52"/>
      <c r="C54" s="15"/>
      <c r="D54" s="20"/>
      <c r="E54" s="20"/>
      <c r="F54" s="20"/>
      <c r="G54" s="20"/>
      <c r="H54" s="20"/>
      <c r="I54" s="20"/>
      <c r="J54" s="20"/>
      <c r="K54" s="20"/>
      <c r="L54" s="20"/>
      <c r="M54" s="20"/>
      <c r="N54" s="20"/>
      <c r="AC54" s="16"/>
      <c r="AE54" s="20"/>
      <c r="AG54" s="9"/>
      <c r="AH54" s="19"/>
      <c r="AI54" s="19"/>
      <c r="AJ54" s="19"/>
      <c r="AK54" s="19"/>
      <c r="AL54" s="19"/>
      <c r="AM54" s="19"/>
      <c r="AN54" s="19"/>
    </row>
    <row r="55" spans="1:40" ht="22.5" customHeight="1" x14ac:dyDescent="0.2">
      <c r="C55" s="15"/>
      <c r="D55" s="20"/>
      <c r="E55" s="20"/>
      <c r="F55" s="20"/>
      <c r="G55" s="20"/>
      <c r="H55" s="20"/>
      <c r="I55" s="20"/>
      <c r="J55" s="20"/>
      <c r="K55" s="20"/>
      <c r="L55" s="20"/>
      <c r="M55" s="20"/>
      <c r="N55" s="20"/>
      <c r="AC55" s="16"/>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C56" s="16"/>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C57" s="16"/>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40"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40"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45b4Dfi/GBdOYlLon5ULtpOxEIANos9Ria22pc7rmyLxwR/rByJvH1343mIA3l3/tasJ4eeEZnIkrJmeHx9tiQ==" saltValue="HWtx8VjRLqFeiHz4yL4PAw==" spinCount="100000" sheet="1" objects="1" scenarios="1"/>
  <customSheetViews>
    <customSheetView guid="{9C949C4D-EB11-4549-99F8-6A6E19FEDD35}" showGridLines="0" topLeftCell="A22">
      <selection activeCell="F9" sqref="F9:AC10"/>
      <pageMargins left="0.52" right="0.69" top="1.0349999999999999" bottom="0.49" header="0.31496062992125984" footer="0.31496062992125984"/>
      <pageSetup paperSize="9" scale="80" orientation="portrait" r:id="rId1"/>
      <headerFooter alignWithMargins="0"/>
    </customSheetView>
    <customSheetView guid="{B4BD0B13-0F90-4B98-B77F-542E51A48189}" showGridLines="0" topLeftCell="A22">
      <selection activeCell="F9" sqref="F9:AC10"/>
      <pageMargins left="0.52" right="0.69" top="1.0349999999999999" bottom="0.49" header="0.31496062992125984" footer="0.31496062992125984"/>
      <pageSetup paperSize="9" scale="80" orientation="portrait" r:id="rId2"/>
      <headerFooter alignWithMargins="0"/>
    </customSheetView>
    <customSheetView guid="{1132D6BB-BD35-469F-BF41-A86B335BD97B}" showGridLines="0" topLeftCell="A22">
      <selection activeCell="F9" sqref="F9:AC10"/>
      <pageMargins left="0.52" right="0.69" top="1.0349999999999999" bottom="0.49" header="0.31496062992125984" footer="0.31496062992125984"/>
      <pageSetup paperSize="9" scale="80" orientation="portrait" r:id="rId3"/>
      <headerFooter alignWithMargins="0"/>
    </customSheetView>
    <customSheetView guid="{A5C6589E-C55F-4BEC-9ECE-919FCABF52F8}" showGridLines="0" topLeftCell="A22">
      <selection activeCell="F9" sqref="F9:AC10"/>
      <pageMargins left="0.52" right="0.69" top="1.0349999999999999" bottom="0.49" header="0.31496062992125984" footer="0.31496062992125984"/>
      <pageSetup paperSize="9" scale="80" orientation="portrait" r:id="rId4"/>
      <headerFooter alignWithMargins="0"/>
    </customSheetView>
    <customSheetView guid="{01A85145-F11B-4D07-813B-8A8758CDD710}" showGridLines="0" topLeftCell="A22">
      <selection activeCell="F9" sqref="F9:AC10"/>
      <pageMargins left="0.52" right="0.69" top="1.0349999999999999" bottom="0.49" header="0.31496062992125984" footer="0.31496062992125984"/>
      <pageSetup paperSize="9" scale="80" orientation="portrait" r:id="rId5"/>
      <headerFooter alignWithMargins="0"/>
    </customSheetView>
    <customSheetView guid="{4F27A6F2-707D-47B2-BF4A-F027B75A33FC}" showGridLines="0" topLeftCell="A22">
      <selection activeCell="F9" sqref="F9:AC10"/>
      <pageMargins left="0.52" right="0.69" top="1.0349999999999999" bottom="0.49" header="0.31496062992125984" footer="0.31496062992125984"/>
      <pageSetup paperSize="9" scale="80" orientation="portrait" r:id="rId6"/>
      <headerFooter alignWithMargins="0"/>
    </customSheetView>
    <customSheetView guid="{F4F98609-4C61-4A0E-851B-59BEC64AAB9F}" showGridLines="0" topLeftCell="A22">
      <selection activeCell="F9" sqref="F9:AC10"/>
      <pageMargins left="0.52" right="0.69" top="1.0349999999999999" bottom="0.49" header="0.31496062992125984" footer="0.31496062992125984"/>
      <pageSetup paperSize="9" scale="80" orientation="portrait" r:id="rId7"/>
      <headerFooter alignWithMargins="0"/>
    </customSheetView>
    <customSheetView guid="{8381FC96-6810-4EAA-ACD8-B607E0FD2281}" showGridLines="0">
      <selection activeCell="F9" sqref="F9:AC10"/>
      <pageMargins left="0.52" right="0.69" top="1.0349999999999999" bottom="0.49" header="0.31496062992125984" footer="0.31496062992125984"/>
      <pageSetup paperSize="9" scale="80" orientation="portrait" r:id="rId8"/>
      <headerFooter alignWithMargins="0"/>
    </customSheetView>
    <customSheetView guid="{7315456F-420E-439E-9602-F32EDF9D3E94}" showGridLines="0">
      <selection activeCell="F9" sqref="F9:AC10"/>
      <pageMargins left="0.52" right="0.69" top="1.0349999999999999" bottom="0.49" header="0.31496062992125984" footer="0.31496062992125984"/>
      <pageSetup paperSize="9" scale="80" orientation="portrait" r:id="rId9"/>
      <headerFooter alignWithMargins="0"/>
    </customSheetView>
    <customSheetView guid="{216CB5F9-6788-4A70-880A-08553118F167}" scale="80" showGridLines="0" topLeftCell="A19">
      <selection activeCell="R21" sqref="R21:AA28"/>
      <pageMargins left="0.52" right="0.69" top="1.0349999999999999" bottom="0.49" header="0.31496062992125984" footer="0.31496062992125984"/>
      <pageSetup paperSize="9" scale="80" orientation="portrait" r:id="rId10"/>
      <headerFooter alignWithMargins="0"/>
    </customSheetView>
    <customSheetView guid="{B0451CD7-59C4-4E11-B7C2-BC13CF4127A6}" scale="80" showGridLines="0" topLeftCell="A19">
      <selection activeCell="R21" sqref="R21:AA28"/>
      <pageMargins left="0.52" right="0.69" top="1.0349999999999999" bottom="0.49" header="0.31496062992125984" footer="0.31496062992125984"/>
      <pageSetup paperSize="9" scale="80" orientation="portrait" r:id="rId11"/>
      <headerFooter alignWithMargins="0"/>
    </customSheetView>
    <customSheetView guid="{7A5BCE0F-1F1B-4E52-9652-01329CBCC77F}" scale="80" showGridLines="0" topLeftCell="A19">
      <selection activeCell="R21" sqref="R21:AA28"/>
      <pageMargins left="0.52" right="0.69" top="1.0349999999999999" bottom="0.49" header="0.31496062992125984" footer="0.31496062992125984"/>
      <pageSetup paperSize="9" scale="80" orientation="portrait" r:id="rId12"/>
      <headerFooter alignWithMargins="0"/>
    </customSheetView>
    <customSheetView guid="{62DF5315-3D99-4C8E-BAEC-100B3280B10D}" scale="80" showGridLines="0" topLeftCell="A19">
      <selection activeCell="R21" sqref="R21:AA28"/>
      <pageMargins left="0.52" right="0.69" top="1.0349999999999999" bottom="0.49" header="0.31496062992125984" footer="0.31496062992125984"/>
      <pageSetup paperSize="9" scale="80" orientation="portrait" r:id="rId13"/>
      <headerFooter alignWithMargins="0"/>
    </customSheetView>
    <customSheetView guid="{CAC1BF5B-64DA-4E65-B9F3-F58AF1593EA5}" scale="80" showGridLines="0" topLeftCell="A19">
      <selection activeCell="R21" sqref="R21:AA28"/>
      <pageMargins left="0.52" right="0.69" top="1.0349999999999999" bottom="0.49" header="0.31496062992125984" footer="0.31496062992125984"/>
      <pageSetup paperSize="9" scale="80" orientation="portrait" r:id="rId14"/>
      <headerFooter alignWithMargins="0"/>
    </customSheetView>
    <customSheetView guid="{E4188361-4B87-4969-89CB-DD6AB944FA81}" scale="80" showGridLines="0" topLeftCell="A19">
      <selection activeCell="R21" sqref="R21:AA28"/>
      <pageMargins left="0.52" right="0.69" top="1.0349999999999999" bottom="0.49" header="0.31496062992125984" footer="0.31496062992125984"/>
      <pageSetup paperSize="9" scale="80" orientation="portrait" r:id="rId15"/>
      <headerFooter alignWithMargins="0"/>
    </customSheetView>
    <customSheetView guid="{0001DF65-3B0F-497C-ACF5-D49EC607FD88}" scale="80" showGridLines="0" topLeftCell="A19">
      <selection activeCell="R21" sqref="R21:AA28"/>
      <pageMargins left="0.52" right="0.69" top="1.0349999999999999" bottom="0.49" header="0.31496062992125984" footer="0.31496062992125984"/>
      <pageSetup paperSize="9" scale="80" orientation="portrait" r:id="rId16"/>
      <headerFooter alignWithMargins="0"/>
    </customSheetView>
    <customSheetView guid="{39DA2FDD-4E3D-481D-A336-9D29DBC11B08}" showGridLines="0">
      <selection activeCell="F9" sqref="F9:AC10"/>
      <pageMargins left="0.52" right="0.69" top="1.0349999999999999" bottom="0.49" header="0.31496062992125984" footer="0.31496062992125984"/>
      <pageSetup paperSize="9" scale="80" orientation="portrait" r:id="rId17"/>
      <headerFooter alignWithMargins="0"/>
    </customSheetView>
    <customSheetView guid="{95329FFD-9B66-4A76-A861-4EF913CB9438}" showGridLines="0">
      <selection activeCell="F9" sqref="F9:AC10"/>
      <pageMargins left="0.52" right="0.69" top="1.0349999999999999" bottom="0.49" header="0.31496062992125984" footer="0.31496062992125984"/>
      <pageSetup paperSize="9" scale="80" orientation="portrait" r:id="rId18"/>
      <headerFooter alignWithMargins="0"/>
    </customSheetView>
    <customSheetView guid="{F7DB7EE5-42A9-41B9-A823-ADC3C22C28DE}" showGridLines="0">
      <selection activeCell="F9" sqref="F9:AC10"/>
      <pageMargins left="0.52" right="0.69" top="1.0349999999999999" bottom="0.49" header="0.31496062992125984" footer="0.31496062992125984"/>
      <pageSetup paperSize="9" scale="80" orientation="portrait" r:id="rId19"/>
      <headerFooter alignWithMargins="0"/>
    </customSheetView>
    <customSheetView guid="{187695E8-F439-4E8B-9390-62D53A41785B}" showGridLines="0">
      <selection activeCell="F9" sqref="F9:AC10"/>
      <pageMargins left="0.52" right="0.69" top="1.0349999999999999" bottom="0.49" header="0.31496062992125984" footer="0.31496062992125984"/>
      <pageSetup paperSize="9" scale="80" orientation="portrait" r:id="rId20"/>
      <headerFooter alignWithMargins="0"/>
    </customSheetView>
    <customSheetView guid="{C3D58349-1F04-4F6C-B93C-BB0D41DB41D6}" showGridLines="0">
      <selection activeCell="F9" sqref="F9:AC10"/>
      <pageMargins left="0.52" right="0.69" top="1.0349999999999999" bottom="0.49" header="0.31496062992125984" footer="0.31496062992125984"/>
      <pageSetup paperSize="9" scale="80" orientation="portrait" r:id="rId21"/>
      <headerFooter alignWithMargins="0"/>
    </customSheetView>
    <customSheetView guid="{71206789-1A95-4243-B1E4-204F0D4BB0C1}" showGridLines="0">
      <selection activeCell="F9" sqref="F9:AC10"/>
      <pageMargins left="0.52" right="0.69" top="1.0349999999999999" bottom="0.49" header="0.31496062992125984" footer="0.31496062992125984"/>
      <pageSetup paperSize="9" scale="80" orientation="portrait" r:id="rId22"/>
      <headerFooter alignWithMargins="0"/>
    </customSheetView>
    <customSheetView guid="{DAB8803B-91D8-4FA1-8E83-BA8E4F51ECEF}" showGridLines="0" topLeftCell="A22">
      <selection activeCell="F9" sqref="F9:AC10"/>
      <pageMargins left="0.52" right="0.69" top="1.0349999999999999" bottom="0.49" header="0.31496062992125984" footer="0.31496062992125984"/>
      <pageSetup paperSize="9" scale="80" orientation="portrait" r:id="rId23"/>
      <headerFooter alignWithMargins="0"/>
    </customSheetView>
    <customSheetView guid="{4B06A440-0745-43CE-8047-97DB98249CF6}" showGridLines="0" topLeftCell="A22">
      <selection activeCell="F9" sqref="F9:AC10"/>
      <pageMargins left="0.52" right="0.69" top="1.0349999999999999" bottom="0.49" header="0.31496062992125984" footer="0.31496062992125984"/>
      <pageSetup paperSize="9" scale="80" orientation="portrait" r:id="rId24"/>
      <headerFooter alignWithMargins="0"/>
    </customSheetView>
    <customSheetView guid="{201C1097-0C3C-4AFA-814C-99E885BB3BA9}" showGridLines="0" topLeftCell="A22">
      <selection activeCell="F9" sqref="F9:AC10"/>
      <pageMargins left="0.52" right="0.69" top="1.0349999999999999" bottom="0.49" header="0.31496062992125984" footer="0.31496062992125984"/>
      <pageSetup paperSize="9" scale="80" orientation="portrait" r:id="rId25"/>
      <headerFooter alignWithMargins="0"/>
    </customSheetView>
    <customSheetView guid="{44F0F931-FF8F-4146-9628-099A7B02EE59}" showGridLines="0" topLeftCell="A22">
      <selection activeCell="F9" sqref="F9:AC10"/>
      <pageMargins left="0.52" right="0.69" top="1.0349999999999999" bottom="0.49" header="0.31496062992125984" footer="0.31496062992125984"/>
      <pageSetup paperSize="9" scale="80" orientation="portrait" r:id="rId26"/>
      <headerFooter alignWithMargins="0"/>
    </customSheetView>
    <customSheetView guid="{DE4F901A-4159-44A8-9F61-37E29931259E}" showGridLines="0" topLeftCell="A22">
      <selection activeCell="F9" sqref="F9:AC10"/>
      <pageMargins left="0.52" right="0.69" top="1.0349999999999999" bottom="0.49" header="0.31496062992125984" footer="0.31496062992125984"/>
      <pageSetup paperSize="9" scale="80" orientation="portrait" r:id="rId27"/>
      <headerFooter alignWithMargins="0"/>
    </customSheetView>
    <customSheetView guid="{11E60353-53A2-40FD-8DD1-6654D3943E00}" showGridLines="0" topLeftCell="A22">
      <selection activeCell="F9" sqref="F9:AC10"/>
      <pageMargins left="0.52" right="0.69" top="1.0349999999999999" bottom="0.49" header="0.31496062992125984" footer="0.31496062992125984"/>
      <pageSetup paperSize="9" scale="80" orientation="portrait" r:id="rId28"/>
      <headerFooter alignWithMargins="0"/>
    </customSheetView>
    <customSheetView guid="{D405E5B0-829D-4CFF-BABC-C1974EED185D}" showGridLines="0" topLeftCell="A22">
      <selection activeCell="F9" sqref="F9:AC10"/>
      <pageMargins left="0.52" right="0.69" top="1.0349999999999999" bottom="0.49" header="0.31496062992125984" footer="0.31496062992125984"/>
      <pageSetup paperSize="9" scale="80" orientation="portrait" r:id="rId29"/>
      <headerFooter alignWithMargins="0"/>
    </customSheetView>
  </customSheetViews>
  <mergeCells count="74">
    <mergeCell ref="AH56:AN56"/>
    <mergeCell ref="AH57:AN57"/>
    <mergeCell ref="C49:F49"/>
    <mergeCell ref="G49:N49"/>
    <mergeCell ref="S49:U51"/>
    <mergeCell ref="X49:X51"/>
    <mergeCell ref="Y49:AA51"/>
    <mergeCell ref="AB49:AC51"/>
    <mergeCell ref="C50:F50"/>
    <mergeCell ref="G50:N50"/>
    <mergeCell ref="C51:F51"/>
    <mergeCell ref="G51:N51"/>
    <mergeCell ref="AB47:AC48"/>
    <mergeCell ref="C48:F48"/>
    <mergeCell ref="G48:N48"/>
    <mergeCell ref="AH53:AN53"/>
    <mergeCell ref="AH55:AN55"/>
    <mergeCell ref="C44:N44"/>
    <mergeCell ref="O44:AC44"/>
    <mergeCell ref="C45:F46"/>
    <mergeCell ref="G45:H45"/>
    <mergeCell ref="O45:R45"/>
    <mergeCell ref="S45:AC45"/>
    <mergeCell ref="G46:M46"/>
    <mergeCell ref="O46:R51"/>
    <mergeCell ref="S46:U46"/>
    <mergeCell ref="Y46:AA46"/>
    <mergeCell ref="AB46:AC46"/>
    <mergeCell ref="C47:F47"/>
    <mergeCell ref="G47:N47"/>
    <mergeCell ref="S47:U48"/>
    <mergeCell ref="X47:X48"/>
    <mergeCell ref="Y47:AA48"/>
    <mergeCell ref="C41:F41"/>
    <mergeCell ref="G41:N41"/>
    <mergeCell ref="O41:S41"/>
    <mergeCell ref="T41:AC41"/>
    <mergeCell ref="C42:F43"/>
    <mergeCell ref="G42:N43"/>
    <mergeCell ref="O42:S42"/>
    <mergeCell ref="T42:AC42"/>
    <mergeCell ref="O43:S43"/>
    <mergeCell ref="T43:AC43"/>
    <mergeCell ref="C39:F39"/>
    <mergeCell ref="G39:N39"/>
    <mergeCell ref="O39:S39"/>
    <mergeCell ref="T39:AC39"/>
    <mergeCell ref="C40:F40"/>
    <mergeCell ref="G40:N40"/>
    <mergeCell ref="O40:S40"/>
    <mergeCell ref="T40:AC40"/>
    <mergeCell ref="D35:E35"/>
    <mergeCell ref="C37:N37"/>
    <mergeCell ref="O37:AC37"/>
    <mergeCell ref="C38:F38"/>
    <mergeCell ref="G38:N38"/>
    <mergeCell ref="O38:S38"/>
    <mergeCell ref="T38:AC38"/>
    <mergeCell ref="R21:AC28"/>
    <mergeCell ref="G3:P3"/>
    <mergeCell ref="G4:P4"/>
    <mergeCell ref="G5:P5"/>
    <mergeCell ref="C7:AC7"/>
    <mergeCell ref="C8:E8"/>
    <mergeCell ref="F8:P8"/>
    <mergeCell ref="Q8:R8"/>
    <mergeCell ref="S8:T8"/>
    <mergeCell ref="U8:X8"/>
    <mergeCell ref="Y8:AC8"/>
    <mergeCell ref="C9:E10"/>
    <mergeCell ref="F9:AC10"/>
    <mergeCell ref="R12:AC12"/>
    <mergeCell ref="R13:AC19"/>
    <mergeCell ref="R20:AC20"/>
  </mergeCells>
  <pageMargins left="0.52" right="0.69" top="1.0349999999999999" bottom="0.49" header="0.31496062992125984" footer="0.31496062992125984"/>
  <pageSetup paperSize="9" scale="80" orientation="portrait" r:id="rId30"/>
  <headerFooter alignWithMargins="0"/>
  <drawing r:id="rId3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7"/>
  <dimension ref="A1:AL84"/>
  <sheetViews>
    <sheetView showGridLines="0" topLeftCell="A19" zoomScale="110" zoomScaleNormal="110" zoomScalePageLayoutView="110" workbookViewId="0">
      <selection activeCell="A35" sqref="A35"/>
    </sheetView>
  </sheetViews>
  <sheetFormatPr baseColWidth="10" defaultColWidth="11.42578125" defaultRowHeight="12.75" x14ac:dyDescent="0.2"/>
  <cols>
    <col min="1" max="2" width="1.140625" customWidth="1"/>
    <col min="3" max="3" width="4.28515625" customWidth="1"/>
    <col min="4" max="4" width="4.85546875" customWidth="1"/>
    <col min="5" max="5" width="5.425781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1124" t="s">
        <v>244</v>
      </c>
      <c r="G8" s="1124"/>
      <c r="H8" s="1124"/>
      <c r="I8" s="1124"/>
      <c r="J8" s="1124"/>
      <c r="K8" s="1124"/>
      <c r="L8" s="1124"/>
      <c r="M8" s="1124"/>
      <c r="N8" s="1124"/>
      <c r="O8" s="1124"/>
      <c r="P8" s="1124"/>
      <c r="Q8" s="823" t="s">
        <v>82</v>
      </c>
      <c r="R8" s="823"/>
      <c r="S8" s="1125"/>
      <c r="T8" s="1125"/>
      <c r="U8" s="823" t="s">
        <v>83</v>
      </c>
      <c r="V8" s="823"/>
      <c r="W8" s="819" t="s">
        <v>175</v>
      </c>
      <c r="X8" s="820"/>
      <c r="Y8" s="820"/>
      <c r="Z8" s="820"/>
      <c r="AA8" s="821"/>
      <c r="AB8" s="5"/>
      <c r="AE8" s="18"/>
      <c r="AF8" s="966"/>
      <c r="AG8" s="966"/>
      <c r="AH8" s="966"/>
      <c r="AI8" s="966"/>
      <c r="AJ8" s="966"/>
      <c r="AK8" s="966"/>
      <c r="AL8" s="966"/>
    </row>
    <row r="9" spans="2:38" ht="27" customHeight="1" x14ac:dyDescent="0.2">
      <c r="B9" s="4"/>
      <c r="C9" s="827" t="s">
        <v>2</v>
      </c>
      <c r="D9" s="828"/>
      <c r="E9" s="828"/>
      <c r="F9" s="1117" t="s">
        <v>290</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4.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18"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6.25" customHeight="1" x14ac:dyDescent="0.2">
      <c r="B13" s="4"/>
      <c r="C13" s="6"/>
      <c r="D13" s="7"/>
      <c r="E13" s="7"/>
      <c r="F13" s="7"/>
      <c r="G13" s="7"/>
      <c r="H13" s="7"/>
      <c r="I13" s="7"/>
      <c r="J13" s="7"/>
      <c r="K13" s="7"/>
      <c r="L13" s="7"/>
      <c r="M13" s="7"/>
      <c r="N13" s="7"/>
      <c r="O13" s="7"/>
      <c r="P13" s="7"/>
      <c r="Q13" s="7"/>
      <c r="R13" s="1147" t="s">
        <v>992</v>
      </c>
      <c r="S13" s="1148"/>
      <c r="T13" s="1148"/>
      <c r="U13" s="1148"/>
      <c r="V13" s="1148"/>
      <c r="W13" s="1148"/>
      <c r="X13" s="1148"/>
      <c r="Y13" s="1148"/>
      <c r="Z13" s="1148"/>
      <c r="AA13" s="1149"/>
      <c r="AB13" s="5"/>
      <c r="AE13" s="18"/>
      <c r="AF13" s="18"/>
      <c r="AG13" s="18"/>
      <c r="AH13" s="18"/>
      <c r="AI13" s="18"/>
      <c r="AJ13" s="18"/>
      <c r="AK13" s="18"/>
      <c r="AL13" s="18"/>
    </row>
    <row r="14" spans="2:38" ht="34.5" customHeight="1" x14ac:dyDescent="0.2">
      <c r="B14" s="4"/>
      <c r="C14" s="6"/>
      <c r="D14" s="7"/>
      <c r="E14" s="7"/>
      <c r="F14" s="7"/>
      <c r="G14" s="7"/>
      <c r="H14" s="7"/>
      <c r="I14" s="7"/>
      <c r="J14" s="7"/>
      <c r="K14" s="7"/>
      <c r="L14" s="7"/>
      <c r="M14" s="7"/>
      <c r="N14" s="7"/>
      <c r="O14" s="7"/>
      <c r="P14" s="7"/>
      <c r="Q14" s="7"/>
      <c r="R14" s="1150"/>
      <c r="S14" s="1151"/>
      <c r="T14" s="1151"/>
      <c r="U14" s="1151"/>
      <c r="V14" s="1151"/>
      <c r="W14" s="1151"/>
      <c r="X14" s="1151"/>
      <c r="Y14" s="1151"/>
      <c r="Z14" s="1151"/>
      <c r="AA14" s="1152"/>
      <c r="AB14" s="5"/>
      <c r="AE14" s="18"/>
      <c r="AF14" s="18"/>
      <c r="AG14" s="18"/>
      <c r="AH14" s="18"/>
      <c r="AI14" s="18"/>
      <c r="AJ14" s="18"/>
      <c r="AK14" s="18"/>
      <c r="AL14" s="18"/>
    </row>
    <row r="15" spans="2:38" ht="30" customHeight="1" x14ac:dyDescent="0.2">
      <c r="B15" s="4"/>
      <c r="C15" s="6"/>
      <c r="D15" s="7"/>
      <c r="E15" s="7"/>
      <c r="F15" s="7"/>
      <c r="G15" s="7"/>
      <c r="H15" s="7"/>
      <c r="I15" s="7"/>
      <c r="J15" s="7"/>
      <c r="K15" s="7"/>
      <c r="L15" s="7"/>
      <c r="M15" s="7"/>
      <c r="N15" s="7"/>
      <c r="O15" s="7"/>
      <c r="P15" s="7"/>
      <c r="Q15" s="7"/>
      <c r="R15" s="1150"/>
      <c r="S15" s="1151"/>
      <c r="T15" s="1151"/>
      <c r="U15" s="1151"/>
      <c r="V15" s="1151"/>
      <c r="W15" s="1151"/>
      <c r="X15" s="1151"/>
      <c r="Y15" s="1151"/>
      <c r="Z15" s="1151"/>
      <c r="AA15" s="115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50"/>
      <c r="S16" s="1151"/>
      <c r="T16" s="1151"/>
      <c r="U16" s="1151"/>
      <c r="V16" s="1151"/>
      <c r="W16" s="1151"/>
      <c r="X16" s="1151"/>
      <c r="Y16" s="1151"/>
      <c r="Z16" s="1151"/>
      <c r="AA16" s="115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50"/>
      <c r="S17" s="1151"/>
      <c r="T17" s="1151"/>
      <c r="U17" s="1151"/>
      <c r="V17" s="1151"/>
      <c r="W17" s="1151"/>
      <c r="X17" s="1151"/>
      <c r="Y17" s="1151"/>
      <c r="Z17" s="1151"/>
      <c r="AA17" s="115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50"/>
      <c r="S18" s="1151"/>
      <c r="T18" s="1151"/>
      <c r="U18" s="1151"/>
      <c r="V18" s="1151"/>
      <c r="W18" s="1151"/>
      <c r="X18" s="1151"/>
      <c r="Y18" s="1151"/>
      <c r="Z18" s="1151"/>
      <c r="AA18" s="115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50"/>
      <c r="S19" s="1151"/>
      <c r="T19" s="1151"/>
      <c r="U19" s="1151"/>
      <c r="V19" s="1151"/>
      <c r="W19" s="1151"/>
      <c r="X19" s="1151"/>
      <c r="Y19" s="1151"/>
      <c r="Z19" s="1151"/>
      <c r="AA19" s="1152"/>
      <c r="AB19" s="5"/>
      <c r="AE19" s="18"/>
      <c r="AF19" s="18"/>
      <c r="AG19" s="18"/>
      <c r="AH19" s="18"/>
      <c r="AI19" s="18"/>
      <c r="AJ19" s="18"/>
      <c r="AK19" s="18"/>
      <c r="AL19" s="18"/>
    </row>
    <row r="20" spans="2:38" ht="18.75" customHeight="1" thickBot="1" x14ac:dyDescent="0.25">
      <c r="B20" s="4"/>
      <c r="C20" s="6"/>
      <c r="D20" s="7"/>
      <c r="E20" s="7"/>
      <c r="F20" s="7"/>
      <c r="G20" s="7"/>
      <c r="H20" s="7"/>
      <c r="I20" s="7"/>
      <c r="J20" s="7"/>
      <c r="K20" s="7"/>
      <c r="L20" s="7"/>
      <c r="M20" s="7"/>
      <c r="N20" s="7"/>
      <c r="O20" s="7"/>
      <c r="P20" s="7"/>
      <c r="Q20" s="7"/>
      <c r="R20" s="1153"/>
      <c r="S20" s="1154"/>
      <c r="T20" s="1154"/>
      <c r="U20" s="1154"/>
      <c r="V20" s="1154"/>
      <c r="W20" s="1154"/>
      <c r="X20" s="1154"/>
      <c r="Y20" s="1154"/>
      <c r="Z20" s="1154"/>
      <c r="AA20" s="115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1265</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7.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INDICADORES!H49</f>
        <v>8989</v>
      </c>
      <c r="G31" s="569">
        <f>INDICADORES!K49</f>
        <v>9690</v>
      </c>
      <c r="H31" s="569">
        <f>INDICADORES!N49</f>
        <v>13865</v>
      </c>
      <c r="I31" s="569">
        <f>INDICADORES!T49</f>
        <v>20214</v>
      </c>
      <c r="J31" s="569">
        <f>INDICADORES!W49</f>
        <v>15804</v>
      </c>
      <c r="K31" s="569">
        <f>INDICADORES!Z49</f>
        <v>13980</v>
      </c>
      <c r="L31" s="569">
        <f>INDICADORES!AF49</f>
        <v>16152</v>
      </c>
      <c r="M31" s="569">
        <f>INDICADORES!AI49</f>
        <v>7139</v>
      </c>
      <c r="N31" s="569">
        <f>INDICADORES!AL49</f>
        <v>6870</v>
      </c>
      <c r="O31" s="569">
        <f>INDICADORES!AR49</f>
        <v>8705</v>
      </c>
      <c r="P31" s="569">
        <f>INDICADORES!AU49</f>
        <v>14073</v>
      </c>
      <c r="Q31" s="569">
        <f>INDICADORES!AX49</f>
        <v>4615</v>
      </c>
      <c r="R31" s="568">
        <f>SUM(F31:Q31)</f>
        <v>140096</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INDICADORES!I49</f>
        <v>1864</v>
      </c>
      <c r="G32" s="569">
        <f>INDICADORES!L49</f>
        <v>1493</v>
      </c>
      <c r="H32" s="569">
        <f>INDICADORES!O49</f>
        <v>1790</v>
      </c>
      <c r="I32" s="569">
        <f>INDICADORES!U49</f>
        <v>1700</v>
      </c>
      <c r="J32" s="569">
        <f>INDICADORES!X49</f>
        <v>1867</v>
      </c>
      <c r="K32" s="569">
        <f>INDICADORES!AA49</f>
        <v>1815</v>
      </c>
      <c r="L32" s="569">
        <f>INDICADORES!AG49</f>
        <v>1855</v>
      </c>
      <c r="M32" s="569">
        <f>INDICADORES!AJ49</f>
        <v>2043</v>
      </c>
      <c r="N32" s="569">
        <f>INDICADORES!AM49</f>
        <v>2056</v>
      </c>
      <c r="O32" s="569">
        <f>INDICADORES!AS49</f>
        <v>1401</v>
      </c>
      <c r="P32" s="569">
        <f>INDICADORES!AV49</f>
        <v>1921</v>
      </c>
      <c r="Q32" s="569">
        <f>INDICADORES!AY49</f>
        <v>2015</v>
      </c>
      <c r="R32" s="568">
        <f>SUM(F32:Q32)</f>
        <v>21820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 t="shared" ref="F33:R33" si="0">F31/F32</f>
        <v>4.8224248927038627</v>
      </c>
      <c r="G33" s="67">
        <f t="shared" si="0"/>
        <v>6.4902880107166778</v>
      </c>
      <c r="H33" s="67">
        <f t="shared" si="0"/>
        <v>7.7458100558659222</v>
      </c>
      <c r="I33" s="67">
        <f t="shared" si="0"/>
        <v>11.890588235294118</v>
      </c>
      <c r="J33" s="67">
        <f t="shared" si="0"/>
        <v>8.4649169791108729</v>
      </c>
      <c r="K33" s="67">
        <f t="shared" si="0"/>
        <v>7.7024793388429753</v>
      </c>
      <c r="L33" s="67">
        <f t="shared" si="0"/>
        <v>8.7072776280323456</v>
      </c>
      <c r="M33" s="67">
        <f t="shared" si="0"/>
        <v>3.4943710230053844</v>
      </c>
      <c r="N33" s="67">
        <f t="shared" si="0"/>
        <v>3.3414396887159534</v>
      </c>
      <c r="O33" s="67">
        <f t="shared" si="0"/>
        <v>6.2134189864382581</v>
      </c>
      <c r="P33" s="67">
        <f t="shared" si="0"/>
        <v>7.3258719416970326</v>
      </c>
      <c r="Q33" s="67">
        <f t="shared" si="0"/>
        <v>2.2903225806451615</v>
      </c>
      <c r="R33" s="67">
        <f t="shared" si="0"/>
        <v>6.4205316223648028</v>
      </c>
      <c r="U33" s="7"/>
      <c r="V33" s="7"/>
      <c r="W33" s="7"/>
      <c r="X33" s="7"/>
      <c r="Y33" s="7"/>
      <c r="Z33" s="7"/>
      <c r="AA33" s="8"/>
      <c r="AB33" s="5"/>
      <c r="AE33" s="18"/>
      <c r="AF33" s="18"/>
      <c r="AG33" s="18"/>
      <c r="AH33" s="18"/>
      <c r="AI33" s="18"/>
      <c r="AJ33" s="18"/>
      <c r="AK33" s="18"/>
      <c r="AL33" s="18"/>
    </row>
    <row r="34" spans="2:38" ht="19.5" customHeight="1" thickBot="1" x14ac:dyDescent="0.25">
      <c r="B34" s="4"/>
      <c r="C34" s="6"/>
      <c r="D34" s="48" t="s">
        <v>651</v>
      </c>
      <c r="E34" s="72"/>
      <c r="F34" s="246">
        <v>5</v>
      </c>
      <c r="G34" s="246">
        <v>5</v>
      </c>
      <c r="H34" s="246">
        <v>3.8203062046736505</v>
      </c>
      <c r="I34" s="246">
        <v>3.5264928511354081</v>
      </c>
      <c r="J34" s="246">
        <v>3.1299927378358752</v>
      </c>
      <c r="K34" s="246">
        <v>3.2463768115942031</v>
      </c>
      <c r="L34" s="246">
        <v>2.6031280547409579</v>
      </c>
      <c r="M34" s="246">
        <v>3.2944120100083403</v>
      </c>
      <c r="N34" s="246">
        <v>4.6299559471365637</v>
      </c>
      <c r="O34" s="246">
        <v>5.866606170598911</v>
      </c>
      <c r="P34" s="246">
        <v>5.2739234449760763</v>
      </c>
      <c r="Q34" s="246">
        <v>3.6024096385542168</v>
      </c>
      <c r="R34" s="246"/>
      <c r="U34" s="7"/>
      <c r="V34" s="7"/>
      <c r="W34" s="7"/>
      <c r="X34" s="7"/>
      <c r="Y34" s="7"/>
      <c r="Z34" s="7"/>
      <c r="AA34" s="8"/>
      <c r="AB34" s="5"/>
      <c r="AE34" s="18"/>
      <c r="AF34" s="18"/>
      <c r="AG34" s="18"/>
      <c r="AH34" s="18"/>
      <c r="AI34" s="18"/>
      <c r="AJ34" s="18"/>
      <c r="AK34" s="18"/>
      <c r="AL34" s="18"/>
    </row>
    <row r="35" spans="2:38" ht="15.75" customHeight="1" x14ac:dyDescent="0.2">
      <c r="B35" s="4"/>
      <c r="C35" s="6"/>
      <c r="D35" s="809" t="s">
        <v>254</v>
      </c>
      <c r="E35" s="810"/>
      <c r="F35" s="245">
        <v>15</v>
      </c>
      <c r="G35" s="245">
        <v>15</v>
      </c>
      <c r="H35" s="245">
        <v>15</v>
      </c>
      <c r="I35" s="245">
        <v>15</v>
      </c>
      <c r="J35" s="245">
        <v>15</v>
      </c>
      <c r="K35" s="245">
        <v>15</v>
      </c>
      <c r="L35" s="245">
        <v>15</v>
      </c>
      <c r="M35" s="245">
        <v>15</v>
      </c>
      <c r="N35" s="245">
        <v>15</v>
      </c>
      <c r="O35" s="245">
        <v>15</v>
      </c>
      <c r="P35" s="245">
        <v>15</v>
      </c>
      <c r="Q35" s="245">
        <v>15</v>
      </c>
      <c r="R35" s="245">
        <v>15</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4" t="s">
        <v>85</v>
      </c>
      <c r="D37" s="935"/>
      <c r="E37" s="935"/>
      <c r="F37" s="935"/>
      <c r="G37" s="935"/>
      <c r="H37" s="935"/>
      <c r="I37" s="935"/>
      <c r="J37" s="935"/>
      <c r="K37" s="935"/>
      <c r="L37" s="935"/>
      <c r="M37" s="935"/>
      <c r="N37" s="936"/>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30.75" customHeight="1" x14ac:dyDescent="0.2">
      <c r="B38" s="4"/>
      <c r="C38" s="822" t="s">
        <v>16</v>
      </c>
      <c r="D38" s="823"/>
      <c r="E38" s="823"/>
      <c r="F38" s="823"/>
      <c r="G38" s="1102" t="s">
        <v>149</v>
      </c>
      <c r="H38" s="1102"/>
      <c r="I38" s="1102"/>
      <c r="J38" s="1102"/>
      <c r="K38" s="1102"/>
      <c r="L38" s="1102"/>
      <c r="M38" s="1102"/>
      <c r="N38" s="1103"/>
      <c r="O38" s="1064" t="s">
        <v>17</v>
      </c>
      <c r="P38" s="1065"/>
      <c r="Q38" s="1065"/>
      <c r="R38" s="1065"/>
      <c r="S38" s="1065"/>
      <c r="T38" s="1073"/>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178</v>
      </c>
      <c r="H39" s="861"/>
      <c r="I39" s="861"/>
      <c r="J39" s="861"/>
      <c r="K39" s="861"/>
      <c r="L39" s="861"/>
      <c r="M39" s="861"/>
      <c r="N39" s="1101"/>
      <c r="O39" s="770" t="s">
        <v>19</v>
      </c>
      <c r="P39" s="771"/>
      <c r="Q39" s="771"/>
      <c r="R39" s="771"/>
      <c r="S39" s="771"/>
      <c r="T39" s="948"/>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33</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34</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c r="H42" s="942"/>
      <c r="I42" s="942"/>
      <c r="J42" s="942"/>
      <c r="K42" s="942"/>
      <c r="L42" s="942"/>
      <c r="M42" s="942"/>
      <c r="N42" s="1126"/>
      <c r="O42" s="770" t="s">
        <v>26</v>
      </c>
      <c r="P42" s="771"/>
      <c r="Q42" s="771"/>
      <c r="R42" s="771"/>
      <c r="S42" s="771"/>
      <c r="T42" s="948"/>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28" t="s">
        <v>80</v>
      </c>
      <c r="D44" s="929"/>
      <c r="E44" s="929"/>
      <c r="F44" s="929"/>
      <c r="G44" s="1156"/>
      <c r="H44" s="1156"/>
      <c r="I44" s="1156"/>
      <c r="J44" s="1156"/>
      <c r="K44" s="1156"/>
      <c r="L44" s="1156"/>
      <c r="M44" s="1156"/>
      <c r="N44" s="1157"/>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176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255</v>
      </c>
      <c r="H49" s="938"/>
      <c r="I49" s="938"/>
      <c r="J49" s="938"/>
      <c r="K49" s="938"/>
      <c r="L49" s="938"/>
      <c r="M49" s="938"/>
      <c r="N49" s="856"/>
      <c r="O49" s="1023"/>
      <c r="P49" s="1024"/>
      <c r="Q49" s="1024"/>
      <c r="R49" s="1024"/>
      <c r="S49" s="861" t="s">
        <v>105</v>
      </c>
      <c r="T49" s="861"/>
      <c r="U49" s="861"/>
      <c r="V49" s="869" t="s">
        <v>94</v>
      </c>
      <c r="W49" s="697" t="s">
        <v>557</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402</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yMLdBqF53zMWGOOC7G4kJHPlsRbKR293xp7Z7DDM2FbnyyFU0mX3gu9qDHXsNjbNa5I0m0lrRpV8t5yTV5Cp8A==" saltValue="XYZA/N2lSyL7laTfJ9lE1A==" spinCount="100000" sheet="1" objects="1" scenarios="1"/>
  <customSheetViews>
    <customSheetView guid="{9C949C4D-EB11-4549-99F8-6A6E19FEDD35}" scale="110" showGridLines="0">
      <selection activeCell="A3" sqref="A3"/>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D25">
      <selection activeCell="F32" sqref="F32"/>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D25">
      <selection activeCell="F32" sqref="F32"/>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D25">
      <selection activeCell="F32" sqref="F32"/>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D25">
      <selection activeCell="D35" sqref="D35:E35"/>
      <pageMargins left="0.5" right="0.43" top="1.04" bottom="0.45" header="0.31496062992125984" footer="0.31496062992125984"/>
      <pageSetup paperSize="9" scale="76" orientation="portrait" r:id="rId5"/>
      <headerFooter alignWithMargins="0"/>
    </customSheetView>
    <customSheetView guid="{4F27A6F2-707D-47B2-BF4A-F027B75A33FC}" scale="110" showGridLines="0" topLeftCell="I19">
      <selection activeCell="R22" sqref="R22:AA28"/>
      <pageMargins left="0.5" right="0.43" top="1.04" bottom="0.45" header="0.31496062992125984" footer="0.31496062992125984"/>
      <pageSetup paperSize="9" scale="76" orientation="portrait" r:id="rId6"/>
      <headerFooter alignWithMargins="0"/>
    </customSheetView>
    <customSheetView guid="{F4F98609-4C61-4A0E-851B-59BEC64AAB9F}" scale="110" showGridLines="0" topLeftCell="I19">
      <selection activeCell="R22" sqref="R22:AA28"/>
      <pageMargins left="0.5" right="0.43" top="1.04" bottom="0.45" header="0.31496062992125984" footer="0.31496062992125984"/>
      <pageSetup paperSize="9" scale="76" orientation="portrait" r:id="rId7"/>
      <headerFooter alignWithMargins="0"/>
    </customSheetView>
    <customSheetView guid="{8381FC96-6810-4EAA-ACD8-B607E0FD2281}" scale="110" showGridLines="0" topLeftCell="I19">
      <selection activeCell="R22" sqref="R22:AA28"/>
      <pageMargins left="0.5" right="0.43" top="1.04" bottom="0.45" header="0.31496062992125984" footer="0.31496062992125984"/>
      <pageSetup paperSize="9" scale="76" orientation="portrait" r:id="rId8"/>
      <headerFooter alignWithMargins="0"/>
    </customSheetView>
    <customSheetView guid="{7315456F-420E-439E-9602-F32EDF9D3E94}" scale="110" showGridLines="0" topLeftCell="I19">
      <selection activeCell="R22" sqref="R22:AA28"/>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S35" sqref="S35"/>
      <pageMargins left="0.5" right="0.43" top="1.04" bottom="0.45" header="0.31496062992125984" footer="0.31496062992125984"/>
      <pageSetup paperSize="9" scale="76" orientation="portrait" r:id="rId16"/>
      <headerFooter alignWithMargins="0"/>
    </customSheetView>
    <customSheetView guid="{39DA2FDD-4E3D-481D-A336-9D29DBC11B08}" scale="110" showGridLines="0" topLeftCell="C1">
      <selection activeCell="R13" sqref="R13:AA20"/>
      <pageMargins left="0.5" right="0.43" top="1.04" bottom="0.45" header="0.31496062992125984" footer="0.31496062992125984"/>
      <pageSetup paperSize="9" scale="76" orientation="portrait" r:id="rId17"/>
      <headerFooter alignWithMargins="0"/>
    </customSheetView>
    <customSheetView guid="{95329FFD-9B66-4A76-A861-4EF913CB9438}" scale="110" showGridLines="0" topLeftCell="C1">
      <selection activeCell="R13" sqref="R13:AA20"/>
      <pageMargins left="0.5" right="0.43" top="1.04" bottom="0.45" header="0.31496062992125984" footer="0.31496062992125984"/>
      <pageSetup paperSize="9" scale="76" orientation="portrait" r:id="rId18"/>
      <headerFooter alignWithMargins="0"/>
    </customSheetView>
    <customSheetView guid="{F7DB7EE5-42A9-41B9-A823-ADC3C22C28DE}" scale="110" showGridLines="0" topLeftCell="C1">
      <selection activeCell="R13" sqref="R13:AA20"/>
      <pageMargins left="0.5" right="0.43" top="1.04" bottom="0.45" header="0.31496062992125984" footer="0.31496062992125984"/>
      <pageSetup paperSize="9" scale="76" orientation="portrait" r:id="rId19"/>
      <headerFooter alignWithMargins="0"/>
    </customSheetView>
    <customSheetView guid="{187695E8-F439-4E8B-9390-62D53A41785B}" scale="110" showGridLines="0" topLeftCell="C1">
      <selection activeCell="R13" sqref="R13:AA20"/>
      <pageMargins left="0.5" right="0.43" top="1.04" bottom="0.45" header="0.31496062992125984" footer="0.31496062992125984"/>
      <pageSetup paperSize="9" scale="76" orientation="portrait" r:id="rId20"/>
      <headerFooter alignWithMargins="0"/>
    </customSheetView>
    <customSheetView guid="{C3D58349-1F04-4F6C-B93C-BB0D41DB41D6}" scale="110" showGridLines="0" topLeftCell="C20">
      <selection activeCell="R13" sqref="R13:AA20"/>
      <pageMargins left="0.5" right="0.43" top="1.04" bottom="0.45" header="0.31496062992125984" footer="0.31496062992125984"/>
      <pageSetup paperSize="9" scale="76" orientation="portrait" r:id="rId21"/>
      <headerFooter alignWithMargins="0"/>
    </customSheetView>
    <customSheetView guid="{71206789-1A95-4243-B1E4-204F0D4BB0C1}" scale="110" showGridLines="0" topLeftCell="I19">
      <selection activeCell="R22" sqref="R22:AA28"/>
      <pageMargins left="0.5" right="0.43" top="1.04" bottom="0.45" header="0.31496062992125984" footer="0.31496062992125984"/>
      <pageSetup paperSize="9" scale="76" orientation="portrait" r:id="rId22"/>
      <headerFooter alignWithMargins="0"/>
    </customSheetView>
    <customSheetView guid="{DAB8803B-91D8-4FA1-8E83-BA8E4F51ECEF}" scale="110" showGridLines="0" topLeftCell="I19">
      <selection activeCell="R22" sqref="R22:AA28"/>
      <pageMargins left="0.5" right="0.43" top="1.04" bottom="0.45" header="0.31496062992125984" footer="0.31496062992125984"/>
      <pageSetup paperSize="9" scale="76" orientation="portrait" r:id="rId23"/>
      <headerFooter alignWithMargins="0"/>
    </customSheetView>
    <customSheetView guid="{4B06A440-0745-43CE-8047-97DB98249CF6}" scale="110" showGridLines="0" topLeftCell="I19">
      <selection activeCell="R22" sqref="R22:AA28"/>
      <pageMargins left="0.5" right="0.43" top="1.04" bottom="0.45" header="0.31496062992125984" footer="0.31496062992125984"/>
      <pageSetup paperSize="9" scale="76" orientation="portrait" r:id="rId24"/>
      <headerFooter alignWithMargins="0"/>
    </customSheetView>
    <customSheetView guid="{201C1097-0C3C-4AFA-814C-99E885BB3BA9}" scale="110" showGridLines="0" topLeftCell="D25">
      <selection activeCell="D35" sqref="D35:E35"/>
      <pageMargins left="0.5" right="0.43" top="1.04" bottom="0.45" header="0.31496062992125984" footer="0.31496062992125984"/>
      <pageSetup paperSize="9" scale="76" orientation="portrait" r:id="rId25"/>
      <headerFooter alignWithMargins="0"/>
    </customSheetView>
    <customSheetView guid="{44F0F931-FF8F-4146-9628-099A7B02EE59}" scale="110" showGridLines="0" topLeftCell="D25">
      <selection activeCell="D35" sqref="D35:E35"/>
      <pageMargins left="0.5" right="0.43" top="1.04" bottom="0.45" header="0.31496062992125984" footer="0.31496062992125984"/>
      <pageSetup paperSize="9" scale="76" orientation="portrait" r:id="rId26"/>
      <headerFooter alignWithMargins="0"/>
    </customSheetView>
    <customSheetView guid="{DE4F901A-4159-44A8-9F61-37E29931259E}" scale="110" showGridLines="0" topLeftCell="D25">
      <selection activeCell="D35" sqref="D35:E35"/>
      <pageMargins left="0.5" right="0.43" top="1.04" bottom="0.45" header="0.31496062992125984" footer="0.31496062992125984"/>
      <pageSetup paperSize="9" scale="76" orientation="portrait" r:id="rId27"/>
      <headerFooter alignWithMargins="0"/>
    </customSheetView>
    <customSheetView guid="{11E60353-53A2-40FD-8DD1-6654D3943E00}" scale="110" showGridLines="0" topLeftCell="D25">
      <selection activeCell="F32" sqref="F32"/>
      <pageMargins left="0.5" right="0.43" top="1.04" bottom="0.45" header="0.31496062992125984" footer="0.31496062992125984"/>
      <pageSetup paperSize="9" scale="76" orientation="portrait" r:id="rId28"/>
      <headerFooter alignWithMargins="0"/>
    </customSheetView>
    <customSheetView guid="{D405E5B0-829D-4CFF-BABC-C1974EED185D}" scale="110" showGridLines="0" topLeftCell="D25">
      <selection activeCell="F32" sqref="F32"/>
      <pageMargins left="0.5" right="0.43" top="1.04" bottom="0.45" header="0.31496062992125984" footer="0.31496062992125984"/>
      <pageSetup paperSize="9" scale="76" orientation="portrait" r:id="rId29"/>
      <headerFooter alignWithMargins="0"/>
    </customSheetView>
  </customSheetViews>
  <mergeCells count="88">
    <mergeCell ref="AF53:AL53"/>
    <mergeCell ref="AF55:AL55"/>
    <mergeCell ref="AF56:AL56"/>
    <mergeCell ref="AF57:AL57"/>
    <mergeCell ref="Z49:AA51"/>
    <mergeCell ref="AF49:AL49"/>
    <mergeCell ref="AF52:AL52"/>
    <mergeCell ref="AF47:AL47"/>
    <mergeCell ref="AF51:AL51"/>
    <mergeCell ref="AF48:AL48"/>
    <mergeCell ref="V49:V51"/>
    <mergeCell ref="W49:Y51"/>
    <mergeCell ref="AF50:AL50"/>
    <mergeCell ref="C49:F49"/>
    <mergeCell ref="G49:N49"/>
    <mergeCell ref="S49:U51"/>
    <mergeCell ref="V47:V48"/>
    <mergeCell ref="W47:Y48"/>
    <mergeCell ref="C50:F50"/>
    <mergeCell ref="G50:N50"/>
    <mergeCell ref="C51:F51"/>
    <mergeCell ref="G51:N51"/>
    <mergeCell ref="C48:F48"/>
    <mergeCell ref="C47:F47"/>
    <mergeCell ref="AF46:AL46"/>
    <mergeCell ref="C45:F46"/>
    <mergeCell ref="G45:H45"/>
    <mergeCell ref="O45:R45"/>
    <mergeCell ref="O44:AA44"/>
    <mergeCell ref="AF44:AL44"/>
    <mergeCell ref="S45:AA45"/>
    <mergeCell ref="G46:M46"/>
    <mergeCell ref="O46:R51"/>
    <mergeCell ref="S46:U46"/>
    <mergeCell ref="W46:Y46"/>
    <mergeCell ref="Z46:AA46"/>
    <mergeCell ref="S47:U48"/>
    <mergeCell ref="Z47:AA48"/>
    <mergeCell ref="G48:N48"/>
    <mergeCell ref="G47:N47"/>
    <mergeCell ref="C40:F40"/>
    <mergeCell ref="G40:N40"/>
    <mergeCell ref="O40:S40"/>
    <mergeCell ref="T40:AA40"/>
    <mergeCell ref="C41:F41"/>
    <mergeCell ref="G41:N41"/>
    <mergeCell ref="O41:S41"/>
    <mergeCell ref="T41:AA41"/>
    <mergeCell ref="C44:N44"/>
    <mergeCell ref="C42:F43"/>
    <mergeCell ref="G42:N43"/>
    <mergeCell ref="O42:S42"/>
    <mergeCell ref="T42:AA42"/>
    <mergeCell ref="AF39:AL39"/>
    <mergeCell ref="AF41:AL41"/>
    <mergeCell ref="AF42:AL42"/>
    <mergeCell ref="O43:S43"/>
    <mergeCell ref="T43:AA43"/>
    <mergeCell ref="C38:F38"/>
    <mergeCell ref="G38:N38"/>
    <mergeCell ref="O38:S38"/>
    <mergeCell ref="T38:AA38"/>
    <mergeCell ref="C39:F39"/>
    <mergeCell ref="G39:N39"/>
    <mergeCell ref="O39:S39"/>
    <mergeCell ref="T39:AA39"/>
    <mergeCell ref="R12:AA12"/>
    <mergeCell ref="R13:AA20"/>
    <mergeCell ref="R21:AA21"/>
    <mergeCell ref="R22:AA28"/>
    <mergeCell ref="C37:N37"/>
    <mergeCell ref="O37:AA37"/>
    <mergeCell ref="AF38:AL38"/>
    <mergeCell ref="G3:P3"/>
    <mergeCell ref="G4:P4"/>
    <mergeCell ref="G5:P5"/>
    <mergeCell ref="C7:AA7"/>
    <mergeCell ref="C8:E8"/>
    <mergeCell ref="F8:P8"/>
    <mergeCell ref="Q8:R8"/>
    <mergeCell ref="S8:T8"/>
    <mergeCell ref="U8:V8"/>
    <mergeCell ref="W8:AA8"/>
    <mergeCell ref="D35:E35"/>
    <mergeCell ref="AF8:AL8"/>
    <mergeCell ref="C9:E10"/>
    <mergeCell ref="F9:AA10"/>
    <mergeCell ref="AF9:AL9"/>
  </mergeCells>
  <pageMargins left="0.5" right="0.43" top="1.04" bottom="0.45" header="0.31496062992125984" footer="0.31496062992125984"/>
  <pageSetup paperSize="9" scale="76" orientation="portrait" r:id="rId30"/>
  <headerFooter alignWithMargins="0"/>
  <drawing r:id="rId3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8"/>
  <dimension ref="A1:AL84"/>
  <sheetViews>
    <sheetView showGridLines="0" topLeftCell="B28" zoomScale="130" zoomScaleNormal="130" zoomScalePageLayoutView="130" workbookViewId="0">
      <selection activeCell="B27" sqref="B27"/>
    </sheetView>
  </sheetViews>
  <sheetFormatPr baseColWidth="10" defaultColWidth="11.42578125" defaultRowHeight="12.75" x14ac:dyDescent="0.2"/>
  <cols>
    <col min="1" max="2" width="1.140625" customWidth="1"/>
    <col min="3" max="3" width="4.28515625" customWidth="1"/>
    <col min="4" max="4" width="4.7109375" customWidth="1"/>
    <col min="5" max="5" width="5.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397</v>
      </c>
      <c r="G8" s="774"/>
      <c r="H8" s="774"/>
      <c r="I8" s="774"/>
      <c r="J8" s="774"/>
      <c r="K8" s="774"/>
      <c r="L8" s="774"/>
      <c r="M8" s="774"/>
      <c r="N8" s="774"/>
      <c r="O8" s="774"/>
      <c r="P8" s="775"/>
      <c r="Q8" s="823" t="s">
        <v>82</v>
      </c>
      <c r="R8" s="823"/>
      <c r="S8" s="1124"/>
      <c r="T8" s="1124"/>
      <c r="U8" s="823" t="s">
        <v>83</v>
      </c>
      <c r="V8" s="823"/>
      <c r="W8" s="819" t="s">
        <v>175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398</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23.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15.7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3.25" customHeight="1" x14ac:dyDescent="0.2">
      <c r="B13" s="4"/>
      <c r="C13" s="6"/>
      <c r="D13" s="7"/>
      <c r="E13" s="7"/>
      <c r="F13" s="7"/>
      <c r="G13" s="7"/>
      <c r="H13" s="7"/>
      <c r="I13" s="7"/>
      <c r="J13" s="7"/>
      <c r="K13" s="7"/>
      <c r="L13" s="7"/>
      <c r="M13" s="7"/>
      <c r="N13" s="7"/>
      <c r="O13" s="7"/>
      <c r="P13" s="7"/>
      <c r="Q13" s="7"/>
      <c r="R13" s="1075" t="s">
        <v>1266</v>
      </c>
      <c r="S13" s="1076"/>
      <c r="T13" s="1076"/>
      <c r="U13" s="1076"/>
      <c r="V13" s="1076"/>
      <c r="W13" s="1076"/>
      <c r="X13" s="1076"/>
      <c r="Y13" s="1076"/>
      <c r="Z13" s="1076"/>
      <c r="AA13" s="1077"/>
      <c r="AB13" s="5"/>
      <c r="AE13" s="18"/>
      <c r="AF13" s="18"/>
      <c r="AG13" s="18"/>
      <c r="AH13" s="18"/>
      <c r="AI13" s="18"/>
      <c r="AJ13" s="18"/>
      <c r="AK13" s="18"/>
      <c r="AL13" s="18"/>
    </row>
    <row r="14" spans="2:38" ht="24"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26.25"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1089</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INDICADORES!H50</f>
        <v>424</v>
      </c>
      <c r="G31" s="569">
        <f>INDICADORES!K50</f>
        <v>320</v>
      </c>
      <c r="H31" s="569">
        <f>INDICADORES!N50</f>
        <v>0</v>
      </c>
      <c r="I31" s="569">
        <f>INDICADORES!T50</f>
        <v>0</v>
      </c>
      <c r="J31" s="569">
        <f>INDICADORES!W50</f>
        <v>54</v>
      </c>
      <c r="K31" s="569">
        <f>INDICADORES!Z50</f>
        <v>0</v>
      </c>
      <c r="L31" s="569">
        <f>INDICADORES!AF50</f>
        <v>0</v>
      </c>
      <c r="M31" s="569">
        <f>INDICADORES!AI50</f>
        <v>0</v>
      </c>
      <c r="N31" s="569">
        <f>INDICADORES!AL50</f>
        <v>0</v>
      </c>
      <c r="O31" s="569">
        <f>INDICADORES!AR50</f>
        <v>116</v>
      </c>
      <c r="P31" s="569">
        <f>INDICADORES!AU50</f>
        <v>538</v>
      </c>
      <c r="Q31" s="569">
        <f>INDICADORES!AX50</f>
        <v>294</v>
      </c>
      <c r="R31" s="568">
        <f>SUM(F31:Q31)</f>
        <v>1746</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INDICADORES!I50</f>
        <v>514</v>
      </c>
      <c r="G32" s="569">
        <f>INDICADORES!L50</f>
        <v>107</v>
      </c>
      <c r="H32" s="569">
        <f>INDICADORES!O50</f>
        <v>0</v>
      </c>
      <c r="I32" s="569">
        <f>INDICADORES!U50</f>
        <v>0</v>
      </c>
      <c r="J32" s="569">
        <f>INDICADORES!X50</f>
        <v>59</v>
      </c>
      <c r="K32" s="569">
        <f>INDICADORES!AA50</f>
        <v>67</v>
      </c>
      <c r="L32" s="569">
        <f>INDICADORES!AG50</f>
        <v>0</v>
      </c>
      <c r="M32" s="569">
        <f>INDICADORES!AJ50</f>
        <v>0</v>
      </c>
      <c r="N32" s="569">
        <f>INDICADORES!AM50</f>
        <v>153</v>
      </c>
      <c r="O32" s="569">
        <f>INDICADORES!AS50</f>
        <v>310</v>
      </c>
      <c r="P32" s="569">
        <f>INDICADORES!AV50</f>
        <v>426</v>
      </c>
      <c r="Q32" s="569">
        <f>INDICADORES!AY50</f>
        <v>533</v>
      </c>
      <c r="R32" s="568">
        <f>SUM(F32:Q32)</f>
        <v>2169</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F31/F32</f>
        <v>0.82490272373540852</v>
      </c>
      <c r="G33" s="67">
        <f t="shared" ref="G33:R33" si="0">G31/G32</f>
        <v>2.9906542056074765</v>
      </c>
      <c r="H33" s="67" t="e">
        <f t="shared" si="0"/>
        <v>#DIV/0!</v>
      </c>
      <c r="I33" s="67" t="e">
        <f t="shared" si="0"/>
        <v>#DIV/0!</v>
      </c>
      <c r="J33" s="67">
        <f t="shared" si="0"/>
        <v>0.9152542372881356</v>
      </c>
      <c r="K33" s="67">
        <f t="shared" si="0"/>
        <v>0</v>
      </c>
      <c r="L33" s="67" t="e">
        <f t="shared" si="0"/>
        <v>#DIV/0!</v>
      </c>
      <c r="M33" s="67" t="e">
        <f t="shared" si="0"/>
        <v>#DIV/0!</v>
      </c>
      <c r="N33" s="67">
        <f t="shared" si="0"/>
        <v>0</v>
      </c>
      <c r="O33" s="67">
        <f t="shared" si="0"/>
        <v>0.37419354838709679</v>
      </c>
      <c r="P33" s="67">
        <f t="shared" si="0"/>
        <v>1.2629107981220657</v>
      </c>
      <c r="Q33" s="67">
        <f t="shared" si="0"/>
        <v>0.55159474671669795</v>
      </c>
      <c r="R33" s="67">
        <f t="shared" si="0"/>
        <v>0.80497925311203322</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6">
        <v>5</v>
      </c>
      <c r="G34" s="246">
        <v>3</v>
      </c>
      <c r="H34" s="246">
        <v>0.52966101694915257</v>
      </c>
      <c r="I34" s="246">
        <v>0.52671755725190839</v>
      </c>
      <c r="J34" s="246">
        <v>0.41768292682926828</v>
      </c>
      <c r="K34" s="246">
        <v>0.38345864661654133</v>
      </c>
      <c r="L34" s="246">
        <v>0.35548172757475083</v>
      </c>
      <c r="M34" s="246">
        <v>0.75974025974025972</v>
      </c>
      <c r="N34" s="246">
        <v>0.91603053435114501</v>
      </c>
      <c r="O34" s="246">
        <v>0.45514950166112955</v>
      </c>
      <c r="P34" s="246">
        <v>1.8036529680365296</v>
      </c>
      <c r="Q34" s="246">
        <v>0.82961460446247459</v>
      </c>
      <c r="R34" s="246"/>
      <c r="U34" s="7"/>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45">
        <v>5</v>
      </c>
      <c r="G35" s="245">
        <v>5</v>
      </c>
      <c r="H35" s="245">
        <v>5</v>
      </c>
      <c r="I35" s="245">
        <v>5</v>
      </c>
      <c r="J35" s="245">
        <v>5</v>
      </c>
      <c r="K35" s="245">
        <v>5</v>
      </c>
      <c r="L35" s="245">
        <v>5</v>
      </c>
      <c r="M35" s="245">
        <v>5</v>
      </c>
      <c r="N35" s="245">
        <v>5</v>
      </c>
      <c r="O35" s="245">
        <v>5</v>
      </c>
      <c r="P35" s="245">
        <v>5</v>
      </c>
      <c r="Q35" s="245">
        <v>5</v>
      </c>
      <c r="R35" s="245">
        <v>5</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177</v>
      </c>
      <c r="H38" s="1128"/>
      <c r="I38" s="1128"/>
      <c r="J38" s="1128"/>
      <c r="K38" s="1128"/>
      <c r="L38" s="1128"/>
      <c r="M38" s="1128"/>
      <c r="N38" s="1129"/>
      <c r="O38" s="1064" t="s">
        <v>17</v>
      </c>
      <c r="P38" s="1065"/>
      <c r="Q38" s="1065"/>
      <c r="R38" s="1065"/>
      <c r="S38" s="1065"/>
      <c r="T38" s="1073"/>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153</v>
      </c>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33</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34</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c r="H42" s="942"/>
      <c r="I42" s="942"/>
      <c r="J42" s="942"/>
      <c r="K42" s="942"/>
      <c r="L42" s="942"/>
      <c r="M42" s="942"/>
      <c r="N42" s="1126"/>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176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256</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402</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LXbYS2CSADHcAZ549qLxaSaBWs0w35u9Jv7Il/XZ2XsTyC4fVmGklEeAYmjNHIpgGKgNvAVPAjGlQqJlai6kgw==" saltValue="N1LrcnT/wQ76awMUgh72fQ==" spinCount="100000" sheet="1" objects="1" scenarios="1"/>
  <customSheetViews>
    <customSheetView guid="{9C949C4D-EB11-4549-99F8-6A6E19FEDD35}" scale="130" showGridLines="0" topLeftCell="B28">
      <selection activeCell="B27" sqref="B27"/>
      <pageMargins left="0.5" right="0.43" top="1.04" bottom="0.45" header="0.31496062992125984" footer="0.31496062992125984"/>
      <pageSetup paperSize="9" scale="76" orientation="portrait" r:id="rId1"/>
      <headerFooter alignWithMargins="0"/>
    </customSheetView>
    <customSheetView guid="{B4BD0B13-0F90-4B98-B77F-542E51A48189}" scale="130" showGridLines="0" topLeftCell="B28">
      <selection activeCell="B27" sqref="B27"/>
      <pageMargins left="0.5" right="0.43" top="1.04" bottom="0.45" header="0.31496062992125984" footer="0.31496062992125984"/>
      <pageSetup paperSize="9" scale="76" orientation="portrait" r:id="rId2"/>
      <headerFooter alignWithMargins="0"/>
    </customSheetView>
    <customSheetView guid="{1132D6BB-BD35-469F-BF41-A86B335BD97B}" scale="130" showGridLines="0" topLeftCell="B28">
      <selection activeCell="B27" sqref="B27"/>
      <pageMargins left="0.5" right="0.43" top="1.04" bottom="0.45" header="0.31496062992125984" footer="0.31496062992125984"/>
      <pageSetup paperSize="9" scale="76" orientation="portrait" r:id="rId3"/>
      <headerFooter alignWithMargins="0"/>
    </customSheetView>
    <customSheetView guid="{A5C6589E-C55F-4BEC-9ECE-919FCABF52F8}" scale="130" showGridLines="0" topLeftCell="B28">
      <selection activeCell="B27" sqref="B27"/>
      <pageMargins left="0.5" right="0.43" top="1.04" bottom="0.45" header="0.31496062992125984" footer="0.31496062992125984"/>
      <pageSetup paperSize="9" scale="76" orientation="portrait" r:id="rId4"/>
      <headerFooter alignWithMargins="0"/>
    </customSheetView>
    <customSheetView guid="{01A85145-F11B-4D07-813B-8A8758CDD710}" scale="130" showGridLines="0" topLeftCell="B28">
      <selection activeCell="B27" sqref="B27"/>
      <pageMargins left="0.5" right="0.43" top="1.04" bottom="0.45" header="0.31496062992125984" footer="0.31496062992125984"/>
      <pageSetup paperSize="9" scale="76" orientation="portrait" r:id="rId5"/>
      <headerFooter alignWithMargins="0"/>
    </customSheetView>
    <customSheetView guid="{4F27A6F2-707D-47B2-BF4A-F027B75A33FC}" scale="130" showGridLines="0" topLeftCell="A26">
      <selection activeCell="G50" sqref="G50:N50"/>
      <pageMargins left="0.5" right="0.43" top="1.04" bottom="0.45" header="0.31496062992125984" footer="0.31496062992125984"/>
      <pageSetup paperSize="9" scale="76" orientation="portrait" r:id="rId6"/>
      <headerFooter alignWithMargins="0"/>
    </customSheetView>
    <customSheetView guid="{F4F98609-4C61-4A0E-851B-59BEC64AAB9F}" scale="130" showGridLines="0" topLeftCell="A26">
      <selection activeCell="G50" sqref="G50:N50"/>
      <pageMargins left="0.5" right="0.43" top="1.04" bottom="0.45" header="0.31496062992125984" footer="0.31496062992125984"/>
      <pageSetup paperSize="9" scale="76" orientation="portrait" r:id="rId7"/>
      <headerFooter alignWithMargins="0"/>
    </customSheetView>
    <customSheetView guid="{8381FC96-6810-4EAA-ACD8-B607E0FD2281}" scale="130" showGridLines="0" topLeftCell="A41">
      <selection activeCell="G50" sqref="G50:N50"/>
      <pageMargins left="0.5" right="0.43" top="1.04" bottom="0.45" header="0.31496062992125984" footer="0.31496062992125984"/>
      <pageSetup paperSize="9" scale="76" orientation="portrait" r:id="rId8"/>
      <headerFooter alignWithMargins="0"/>
    </customSheetView>
    <customSheetView guid="{7315456F-420E-439E-9602-F32EDF9D3E94}" scale="130" showGridLines="0" topLeftCell="A41">
      <selection activeCell="G50" sqref="G50:N50"/>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7">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7">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cale="130" showGridLines="0" topLeftCell="C1">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cale="130" showGridLines="0" topLeftCell="C1">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cale="130" showGridLines="0" topLeftCell="C1">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cale="130" showGridLines="0" topLeftCell="C1">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cale="130" showGridLines="0" topLeftCell="C1">
      <selection activeCell="G50" sqref="G50:N50"/>
      <pageMargins left="0.5" right="0.43" top="1.04" bottom="0.45" header="0.31496062992125984" footer="0.31496062992125984"/>
      <pageSetup paperSize="9" scale="76" orientation="portrait" r:id="rId21"/>
      <headerFooter alignWithMargins="0"/>
    </customSheetView>
    <customSheetView guid="{71206789-1A95-4243-B1E4-204F0D4BB0C1}" scale="130" showGridLines="0" topLeftCell="A41">
      <selection activeCell="G50" sqref="G50:N50"/>
      <pageMargins left="0.5" right="0.43" top="1.04" bottom="0.45" header="0.31496062992125984" footer="0.31496062992125984"/>
      <pageSetup paperSize="9" scale="76" orientation="portrait" r:id="rId22"/>
      <headerFooter alignWithMargins="0"/>
    </customSheetView>
    <customSheetView guid="{DAB8803B-91D8-4FA1-8E83-BA8E4F51ECEF}" scale="130" showGridLines="0" topLeftCell="A26">
      <selection activeCell="G50" sqref="G50:N50"/>
      <pageMargins left="0.5" right="0.43" top="1.04" bottom="0.45" header="0.31496062992125984" footer="0.31496062992125984"/>
      <pageSetup paperSize="9" scale="76" orientation="portrait" r:id="rId23"/>
      <headerFooter alignWithMargins="0"/>
    </customSheetView>
    <customSheetView guid="{4B06A440-0745-43CE-8047-97DB98249CF6}" scale="130" showGridLines="0" topLeftCell="A26">
      <selection activeCell="G50" sqref="G50:N50"/>
      <pageMargins left="0.5" right="0.43" top="1.04" bottom="0.45" header="0.31496062992125984" footer="0.31496062992125984"/>
      <pageSetup paperSize="9" scale="76" orientation="portrait" r:id="rId24"/>
      <headerFooter alignWithMargins="0"/>
    </customSheetView>
    <customSheetView guid="{201C1097-0C3C-4AFA-814C-99E885BB3BA9}" scale="130" showGridLines="0" topLeftCell="B28">
      <selection activeCell="B27" sqref="B27"/>
      <pageMargins left="0.5" right="0.43" top="1.04" bottom="0.45" header="0.31496062992125984" footer="0.31496062992125984"/>
      <pageSetup paperSize="9" scale="76" orientation="portrait" r:id="rId25"/>
      <headerFooter alignWithMargins="0"/>
    </customSheetView>
    <customSheetView guid="{44F0F931-FF8F-4146-9628-099A7B02EE59}" scale="130" showGridLines="0" topLeftCell="B28">
      <selection activeCell="B27" sqref="B27"/>
      <pageMargins left="0.5" right="0.43" top="1.04" bottom="0.45" header="0.31496062992125984" footer="0.31496062992125984"/>
      <pageSetup paperSize="9" scale="76" orientation="portrait" r:id="rId26"/>
      <headerFooter alignWithMargins="0"/>
    </customSheetView>
    <customSheetView guid="{DE4F901A-4159-44A8-9F61-37E29931259E}" scale="130" showGridLines="0" topLeftCell="B28">
      <selection activeCell="B27" sqref="B27"/>
      <pageMargins left="0.5" right="0.43" top="1.04" bottom="0.45" header="0.31496062992125984" footer="0.31496062992125984"/>
      <pageSetup paperSize="9" scale="76" orientation="portrait" r:id="rId27"/>
      <headerFooter alignWithMargins="0"/>
    </customSheetView>
    <customSheetView guid="{11E60353-53A2-40FD-8DD1-6654D3943E00}" scale="130" showGridLines="0" topLeftCell="B28">
      <selection activeCell="B27" sqref="B27"/>
      <pageMargins left="0.5" right="0.43" top="1.04" bottom="0.45" header="0.31496062992125984" footer="0.31496062992125984"/>
      <pageSetup paperSize="9" scale="76" orientation="portrait" r:id="rId28"/>
      <headerFooter alignWithMargins="0"/>
    </customSheetView>
    <customSheetView guid="{D405E5B0-829D-4CFF-BABC-C1974EED185D}" scale="130" showGridLines="0" topLeftCell="B28">
      <selection activeCell="B27" sqref="B27"/>
      <pageMargins left="0.5" right="0.43" top="1.04" bottom="0.45" header="0.31496062992125984" footer="0.31496062992125984"/>
      <pageSetup paperSize="9" scale="76" orientation="portrait" r:id="rId29"/>
      <headerFooter alignWithMargins="0"/>
    </customSheetView>
  </customSheetViews>
  <mergeCells count="88">
    <mergeCell ref="AF53:AL53"/>
    <mergeCell ref="AF55:AL55"/>
    <mergeCell ref="AF56:AL56"/>
    <mergeCell ref="AF57:AL57"/>
    <mergeCell ref="Z49:AA51"/>
    <mergeCell ref="AF49:AL49"/>
    <mergeCell ref="AF52:AL52"/>
    <mergeCell ref="AF47:AL47"/>
    <mergeCell ref="AF51:AL51"/>
    <mergeCell ref="AF48:AL48"/>
    <mergeCell ref="V49:V51"/>
    <mergeCell ref="W49:Y51"/>
    <mergeCell ref="AF50:AL50"/>
    <mergeCell ref="C49:F49"/>
    <mergeCell ref="G49:N49"/>
    <mergeCell ref="S49:U51"/>
    <mergeCell ref="V47:V48"/>
    <mergeCell ref="W47:Y48"/>
    <mergeCell ref="C50:F50"/>
    <mergeCell ref="G50:N50"/>
    <mergeCell ref="C51:F51"/>
    <mergeCell ref="G51:N51"/>
    <mergeCell ref="C48:F48"/>
    <mergeCell ref="C47:F47"/>
    <mergeCell ref="AF46:AL46"/>
    <mergeCell ref="C45:F46"/>
    <mergeCell ref="G45:H45"/>
    <mergeCell ref="O45:R45"/>
    <mergeCell ref="O44:AA44"/>
    <mergeCell ref="AF44:AL44"/>
    <mergeCell ref="S45:AA45"/>
    <mergeCell ref="G46:M46"/>
    <mergeCell ref="O46:R51"/>
    <mergeCell ref="S46:U46"/>
    <mergeCell ref="W46:Y46"/>
    <mergeCell ref="Z46:AA46"/>
    <mergeCell ref="S47:U48"/>
    <mergeCell ref="Z47:AA48"/>
    <mergeCell ref="G48:N48"/>
    <mergeCell ref="G47:N47"/>
    <mergeCell ref="C40:F40"/>
    <mergeCell ref="G40:N40"/>
    <mergeCell ref="O40:S40"/>
    <mergeCell ref="T40:AA40"/>
    <mergeCell ref="C41:F41"/>
    <mergeCell ref="G41:N41"/>
    <mergeCell ref="O41:S41"/>
    <mergeCell ref="T41:AA41"/>
    <mergeCell ref="C44:N44"/>
    <mergeCell ref="C42:F43"/>
    <mergeCell ref="G42:N43"/>
    <mergeCell ref="O42:S42"/>
    <mergeCell ref="T42:AA42"/>
    <mergeCell ref="AF39:AL39"/>
    <mergeCell ref="AF41:AL41"/>
    <mergeCell ref="AF42:AL42"/>
    <mergeCell ref="O43:S43"/>
    <mergeCell ref="T43:AA43"/>
    <mergeCell ref="C38:F38"/>
    <mergeCell ref="G38:N38"/>
    <mergeCell ref="O38:S38"/>
    <mergeCell ref="T38:AA38"/>
    <mergeCell ref="C39:F39"/>
    <mergeCell ref="G39:N39"/>
    <mergeCell ref="O39:S39"/>
    <mergeCell ref="T39:AA39"/>
    <mergeCell ref="R12:AA12"/>
    <mergeCell ref="R13:AA20"/>
    <mergeCell ref="R21:AA21"/>
    <mergeCell ref="R22:AA28"/>
    <mergeCell ref="C37:N37"/>
    <mergeCell ref="O37:AA37"/>
    <mergeCell ref="AF38:AL38"/>
    <mergeCell ref="G3:P3"/>
    <mergeCell ref="G4:P4"/>
    <mergeCell ref="G5:P5"/>
    <mergeCell ref="C7:AA7"/>
    <mergeCell ref="C8:E8"/>
    <mergeCell ref="F8:P8"/>
    <mergeCell ref="Q8:R8"/>
    <mergeCell ref="S8:T8"/>
    <mergeCell ref="U8:V8"/>
    <mergeCell ref="W8:AA8"/>
    <mergeCell ref="D35:E35"/>
    <mergeCell ref="AF8:AL8"/>
    <mergeCell ref="C9:E10"/>
    <mergeCell ref="F9:AA10"/>
    <mergeCell ref="AF9:AL9"/>
  </mergeCells>
  <pageMargins left="0.5" right="0.43" top="1.04" bottom="0.45" header="0.31496062992125984" footer="0.31496062992125984"/>
  <pageSetup paperSize="9" scale="76" orientation="portrait" r:id="rId30"/>
  <headerFooter alignWithMargins="0"/>
  <drawing r:id="rId3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9"/>
  <dimension ref="A1:AL84"/>
  <sheetViews>
    <sheetView showGridLines="0" topLeftCell="A22" workbookViewId="0">
      <selection activeCell="R13" sqref="R13:AA20"/>
    </sheetView>
  </sheetViews>
  <sheetFormatPr baseColWidth="10" defaultColWidth="11.42578125" defaultRowHeight="12.75" x14ac:dyDescent="0.2"/>
  <cols>
    <col min="1" max="2" width="1.140625" customWidth="1"/>
    <col min="3" max="3" width="4.28515625" customWidth="1"/>
    <col min="4" max="4" width="5.28515625" customWidth="1"/>
    <col min="5" max="5" width="6"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+INDICADORES!C2</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179</v>
      </c>
      <c r="G8" s="774"/>
      <c r="H8" s="774"/>
      <c r="I8" s="774"/>
      <c r="J8" s="774"/>
      <c r="K8" s="774"/>
      <c r="L8" s="774"/>
      <c r="M8" s="774"/>
      <c r="N8" s="774"/>
      <c r="O8" s="774"/>
      <c r="P8" s="775"/>
      <c r="Q8" s="823" t="s">
        <v>82</v>
      </c>
      <c r="R8" s="823"/>
      <c r="S8" s="1124"/>
      <c r="T8" s="1124"/>
      <c r="U8" s="823" t="s">
        <v>83</v>
      </c>
      <c r="V8" s="823"/>
      <c r="W8" s="819" t="s">
        <v>175</v>
      </c>
      <c r="X8" s="820"/>
      <c r="Y8" s="820"/>
      <c r="Z8" s="820"/>
      <c r="AA8" s="821"/>
      <c r="AB8" s="5"/>
      <c r="AE8" s="18"/>
      <c r="AF8" s="966"/>
      <c r="AG8" s="966"/>
      <c r="AH8" s="966"/>
      <c r="AI8" s="966"/>
      <c r="AJ8" s="966"/>
      <c r="AK8" s="966"/>
      <c r="AL8" s="966"/>
    </row>
    <row r="9" spans="2:38" ht="20.25" customHeight="1" x14ac:dyDescent="0.2">
      <c r="B9" s="4"/>
      <c r="C9" s="827" t="s">
        <v>2</v>
      </c>
      <c r="D9" s="828"/>
      <c r="E9" s="828"/>
      <c r="F9" s="1117" t="s">
        <v>292</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8.7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18.7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075" t="s">
        <v>703</v>
      </c>
      <c r="S13" s="1076"/>
      <c r="T13" s="1076"/>
      <c r="U13" s="1076"/>
      <c r="V13" s="1076"/>
      <c r="W13" s="1076"/>
      <c r="X13" s="1076"/>
      <c r="Y13" s="1076"/>
      <c r="Z13" s="1076"/>
      <c r="AA13" s="1077"/>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993</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INDICADORES!H51</f>
        <v>3837</v>
      </c>
      <c r="G31" s="569">
        <f>INDICADORES!K51</f>
        <v>3385</v>
      </c>
      <c r="H31" s="569">
        <f>INDICADORES!N51</f>
        <v>3920</v>
      </c>
      <c r="I31" s="569">
        <f>INDICADORES!T51</f>
        <v>4069</v>
      </c>
      <c r="J31" s="569">
        <f>INDICADORES!W51</f>
        <v>4371</v>
      </c>
      <c r="K31" s="569">
        <f>INDICADORES!Z51</f>
        <v>4322</v>
      </c>
      <c r="L31" s="569">
        <f>INDICADORES!AF51</f>
        <v>4400</v>
      </c>
      <c r="M31" s="569">
        <f>INDICADORES!AI51</f>
        <v>4553</v>
      </c>
      <c r="N31" s="569">
        <f>INDICADORES!AL51</f>
        <v>4705</v>
      </c>
      <c r="O31" s="569">
        <f>INDICADORES!AR51</f>
        <v>4482</v>
      </c>
      <c r="P31" s="569">
        <f>INDICADORES!AU51</f>
        <v>4317</v>
      </c>
      <c r="Q31" s="569">
        <f>INDICADORES!AX51</f>
        <v>4086</v>
      </c>
      <c r="R31" s="568">
        <f>SUM(F31:Q31)</f>
        <v>50447</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INDICADORES!I51</f>
        <v>3837</v>
      </c>
      <c r="G32" s="569">
        <f>INDICADORES!L51</f>
        <v>3385</v>
      </c>
      <c r="H32" s="569">
        <f>INDICADORES!O51</f>
        <v>3920</v>
      </c>
      <c r="I32" s="569">
        <f>INDICADORES!U51</f>
        <v>4069</v>
      </c>
      <c r="J32" s="569">
        <f>INDICADORES!X51</f>
        <v>4371</v>
      </c>
      <c r="K32" s="569">
        <f>INDICADORES!AA51</f>
        <v>4322</v>
      </c>
      <c r="L32" s="569">
        <f>INDICADORES!AG51</f>
        <v>4400</v>
      </c>
      <c r="M32" s="569">
        <f>INDICADORES!AJ51</f>
        <v>4553</v>
      </c>
      <c r="N32" s="569">
        <f>INDICADORES!AM51</f>
        <v>4618</v>
      </c>
      <c r="O32" s="569">
        <f>INDICADORES!AS51</f>
        <v>4482</v>
      </c>
      <c r="P32" s="569">
        <f>INDICADORES!AV51</f>
        <v>4237</v>
      </c>
      <c r="Q32" s="569">
        <f>INDICADORES!AY51</f>
        <v>4086</v>
      </c>
      <c r="R32" s="568">
        <f>SUM(F32:Q32)</f>
        <v>50280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F31/F32</f>
        <v>1</v>
      </c>
      <c r="G33" s="67">
        <f t="shared" ref="G33:R33" si="0">G31/G32</f>
        <v>1</v>
      </c>
      <c r="H33" s="67">
        <f t="shared" si="0"/>
        <v>1</v>
      </c>
      <c r="I33" s="67">
        <f t="shared" si="0"/>
        <v>1</v>
      </c>
      <c r="J33" s="67">
        <f t="shared" si="0"/>
        <v>1</v>
      </c>
      <c r="K33" s="67">
        <f t="shared" si="0"/>
        <v>1</v>
      </c>
      <c r="L33" s="67">
        <f t="shared" si="0"/>
        <v>1</v>
      </c>
      <c r="M33" s="67">
        <f t="shared" si="0"/>
        <v>1</v>
      </c>
      <c r="N33" s="67">
        <f t="shared" si="0"/>
        <v>1.0188393243828497</v>
      </c>
      <c r="O33" s="67">
        <f t="shared" si="0"/>
        <v>1</v>
      </c>
      <c r="P33" s="67">
        <f t="shared" si="0"/>
        <v>1.0188812839273071</v>
      </c>
      <c r="Q33" s="67">
        <f t="shared" si="0"/>
        <v>1</v>
      </c>
      <c r="R33" s="67">
        <f t="shared" si="0"/>
        <v>1.0033214001591091</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6">
        <v>1</v>
      </c>
      <c r="G34" s="246">
        <v>1</v>
      </c>
      <c r="H34" s="246">
        <v>1</v>
      </c>
      <c r="I34" s="246">
        <v>1</v>
      </c>
      <c r="J34" s="246">
        <v>1</v>
      </c>
      <c r="K34" s="246">
        <v>1</v>
      </c>
      <c r="L34" s="246">
        <v>1</v>
      </c>
      <c r="M34" s="246">
        <v>1</v>
      </c>
      <c r="N34" s="246">
        <v>1</v>
      </c>
      <c r="O34" s="246">
        <v>1</v>
      </c>
      <c r="P34" s="246">
        <v>1</v>
      </c>
      <c r="Q34" s="246">
        <v>1</v>
      </c>
      <c r="R34" s="253"/>
      <c r="U34" s="7"/>
      <c r="V34" s="7"/>
      <c r="W34" s="7"/>
      <c r="X34" s="7"/>
      <c r="Y34" s="7"/>
      <c r="Z34" s="7"/>
      <c r="AA34" s="8"/>
      <c r="AB34" s="5"/>
      <c r="AE34" s="18"/>
      <c r="AF34" s="18"/>
      <c r="AG34" s="18"/>
      <c r="AH34" s="18"/>
      <c r="AI34" s="18"/>
      <c r="AJ34" s="18"/>
      <c r="AK34" s="18"/>
      <c r="AL34" s="18"/>
    </row>
    <row r="35" spans="2:38" ht="13.5" customHeight="1" thickBot="1" x14ac:dyDescent="0.25">
      <c r="B35" s="4"/>
      <c r="C35" s="6"/>
      <c r="D35" s="809" t="s">
        <v>254</v>
      </c>
      <c r="E35" s="810"/>
      <c r="F35" s="245">
        <v>1</v>
      </c>
      <c r="G35" s="245">
        <v>1</v>
      </c>
      <c r="H35" s="245">
        <v>1</v>
      </c>
      <c r="I35" s="245">
        <v>1</v>
      </c>
      <c r="J35" s="245">
        <v>1</v>
      </c>
      <c r="K35" s="245">
        <v>1</v>
      </c>
      <c r="L35" s="245">
        <v>1</v>
      </c>
      <c r="M35" s="245">
        <v>1</v>
      </c>
      <c r="N35" s="245">
        <v>1</v>
      </c>
      <c r="O35" s="245">
        <v>1</v>
      </c>
      <c r="P35" s="245">
        <v>1</v>
      </c>
      <c r="Q35" s="245">
        <v>1</v>
      </c>
      <c r="R35" s="253">
        <f>AVERAGE(F35:Q35)</f>
        <v>1</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291</v>
      </c>
      <c r="H38" s="1128"/>
      <c r="I38" s="1128"/>
      <c r="J38" s="1128"/>
      <c r="K38" s="1128"/>
      <c r="L38" s="1128"/>
      <c r="M38" s="1128"/>
      <c r="N38" s="1129"/>
      <c r="O38" s="1064" t="s">
        <v>17</v>
      </c>
      <c r="P38" s="1065"/>
      <c r="Q38" s="1065"/>
      <c r="R38" s="1065"/>
      <c r="S38" s="1065"/>
      <c r="T38" s="948"/>
      <c r="U38" s="948"/>
      <c r="V38" s="948"/>
      <c r="W38" s="948"/>
      <c r="X38" s="948"/>
      <c r="Y38" s="948"/>
      <c r="Z38" s="948"/>
      <c r="AA38" s="949"/>
      <c r="AB38" s="5"/>
      <c r="AC38" s="20"/>
      <c r="AE38" s="9"/>
      <c r="AF38" s="877"/>
      <c r="AG38" s="877"/>
      <c r="AH38" s="877"/>
      <c r="AI38" s="877"/>
      <c r="AJ38" s="877"/>
      <c r="AK38" s="877"/>
      <c r="AL38" s="877"/>
    </row>
    <row r="39" spans="2:38" ht="24" customHeight="1" x14ac:dyDescent="0.2">
      <c r="B39" s="4"/>
      <c r="C39" s="827" t="s">
        <v>18</v>
      </c>
      <c r="D39" s="828"/>
      <c r="E39" s="828"/>
      <c r="F39" s="828"/>
      <c r="G39" s="861" t="s">
        <v>156</v>
      </c>
      <c r="H39" s="861"/>
      <c r="I39" s="861"/>
      <c r="J39" s="861"/>
      <c r="K39" s="861"/>
      <c r="L39" s="861"/>
      <c r="M39" s="861"/>
      <c r="N39" s="1101"/>
      <c r="O39" s="770" t="s">
        <v>19</v>
      </c>
      <c r="P39" s="771"/>
      <c r="Q39" s="771"/>
      <c r="R39" s="771"/>
      <c r="S39" s="771"/>
      <c r="T39" s="948"/>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33</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34</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948"/>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176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261</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dcRYVej5YJZ+7F81xNezt7AFPbZeww7/s4O0AbnbwiSxa7B6FCbUn/1GdXffuhPPvKv65DexpMNGB9ntWxPtYg==" saltValue="UgnxrpOgmZJoOn2edP2zfw==" spinCount="100000" sheet="1" objects="1" scenarios="1"/>
  <customSheetViews>
    <customSheetView guid="{9C949C4D-EB11-4549-99F8-6A6E19FEDD35}" showGridLines="0" topLeftCell="A19">
      <selection activeCell="G50" sqref="G50:N50"/>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19">
      <selection activeCell="G50" sqref="G50:N50"/>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19">
      <selection activeCell="G50" sqref="G50:N50"/>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19">
      <selection activeCell="G50" sqref="G50:N50"/>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19">
      <selection activeCell="G50" sqref="G50:N50"/>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19">
      <selection activeCell="G50" sqref="G50:N50"/>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19">
      <selection activeCell="G50" sqref="G50:N50"/>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G50" sqref="G50:N5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50" sqref="G50:N5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0">
      <selection activeCell="R13" sqref="R13:AA20"/>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0">
      <selection activeCell="R13" sqref="R13:AA20"/>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R13" sqref="R13:AA20"/>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R13" sqref="R13:AA20"/>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R13" sqref="R13:AA20"/>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R13" sqref="R13:AA20"/>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R13" sqref="R13:AA20"/>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50" sqref="G50:N50"/>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G50" sqref="G50:N5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19">
      <selection activeCell="G50" sqref="G50:N50"/>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19">
      <selection activeCell="G50" sqref="G50:N5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19">
      <selection activeCell="G50" sqref="G50:N50"/>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19">
      <selection activeCell="G50" sqref="G50:N50"/>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19">
      <selection activeCell="G50" sqref="G50:N50"/>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19">
      <selection activeCell="G50" sqref="G50:N50"/>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19">
      <selection activeCell="G50" sqref="G50:N50"/>
      <pageMargins left="0.5" right="0.43" top="1.04" bottom="0.45" header="0.31496062992125984" footer="0.31496062992125984"/>
      <pageSetup paperSize="9" scale="76" orientation="portrait" r:id="rId29"/>
      <headerFooter alignWithMargins="0"/>
    </customSheetView>
  </customSheetViews>
  <mergeCells count="88">
    <mergeCell ref="G3:P3"/>
    <mergeCell ref="G4:P4"/>
    <mergeCell ref="G5:P5"/>
    <mergeCell ref="C7:AA7"/>
    <mergeCell ref="C8:E8"/>
    <mergeCell ref="F8:P8"/>
    <mergeCell ref="Q8:R8"/>
    <mergeCell ref="S8:T8"/>
    <mergeCell ref="U8:V8"/>
    <mergeCell ref="W8:AA8"/>
    <mergeCell ref="R13:AA20"/>
    <mergeCell ref="AF8:AL8"/>
    <mergeCell ref="C9:E10"/>
    <mergeCell ref="F9:AA10"/>
    <mergeCell ref="AF9:AL9"/>
    <mergeCell ref="R12:AA12"/>
    <mergeCell ref="C37:N37"/>
    <mergeCell ref="O37:AA37"/>
    <mergeCell ref="C38:F38"/>
    <mergeCell ref="G38:N38"/>
    <mergeCell ref="O38:S38"/>
    <mergeCell ref="T38:AA38"/>
    <mergeCell ref="O39:S39"/>
    <mergeCell ref="T39:AA39"/>
    <mergeCell ref="AF39:AL39"/>
    <mergeCell ref="AF38:AL38"/>
    <mergeCell ref="R21:AA21"/>
    <mergeCell ref="R22:AA28"/>
    <mergeCell ref="AF41:AL41"/>
    <mergeCell ref="C42:F43"/>
    <mergeCell ref="G42:N43"/>
    <mergeCell ref="O42:S42"/>
    <mergeCell ref="T42:AA42"/>
    <mergeCell ref="AF42:AL42"/>
    <mergeCell ref="O43:S43"/>
    <mergeCell ref="T43:AA43"/>
    <mergeCell ref="C41:F41"/>
    <mergeCell ref="G41:N41"/>
    <mergeCell ref="O41:S41"/>
    <mergeCell ref="T41:AA41"/>
    <mergeCell ref="D35:E35"/>
    <mergeCell ref="S45:AA45"/>
    <mergeCell ref="G46:M46"/>
    <mergeCell ref="O46:R51"/>
    <mergeCell ref="S46:U46"/>
    <mergeCell ref="W46:Y46"/>
    <mergeCell ref="Z46:AA46"/>
    <mergeCell ref="Z49:AA51"/>
    <mergeCell ref="W47:Y48"/>
    <mergeCell ref="Z47:AA48"/>
    <mergeCell ref="C40:F40"/>
    <mergeCell ref="G40:N40"/>
    <mergeCell ref="O40:S40"/>
    <mergeCell ref="T40:AA40"/>
    <mergeCell ref="C39:F39"/>
    <mergeCell ref="G39:N39"/>
    <mergeCell ref="AF56:AL56"/>
    <mergeCell ref="C44:N44"/>
    <mergeCell ref="O44:AA44"/>
    <mergeCell ref="AF44:AL44"/>
    <mergeCell ref="C45:F46"/>
    <mergeCell ref="G45:H45"/>
    <mergeCell ref="O45:R45"/>
    <mergeCell ref="AF46:AL46"/>
    <mergeCell ref="C47:F47"/>
    <mergeCell ref="G47:N47"/>
    <mergeCell ref="S47:U48"/>
    <mergeCell ref="V47:V48"/>
    <mergeCell ref="AF47:AL47"/>
    <mergeCell ref="C48:F48"/>
    <mergeCell ref="G48:N48"/>
    <mergeCell ref="AF48:AL48"/>
    <mergeCell ref="AF57:AL57"/>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s>
  <pageMargins left="0.5" right="0.43" top="1.04" bottom="0.45" header="0.31496062992125984" footer="0.31496062992125984"/>
  <pageSetup paperSize="9" scale="76" orientation="portrait" r:id="rId30"/>
  <headerFooter alignWithMargins="0"/>
  <drawing r:id="rId3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21"/>
  <dimension ref="A1:AL84"/>
  <sheetViews>
    <sheetView showGridLines="0" topLeftCell="A16" workbookViewId="0">
      <selection activeCell="G50" sqref="G50:N50"/>
    </sheetView>
  </sheetViews>
  <sheetFormatPr baseColWidth="10" defaultColWidth="11.42578125" defaultRowHeight="12.75" x14ac:dyDescent="0.2"/>
  <cols>
    <col min="1" max="2" width="1.140625" customWidth="1"/>
    <col min="3" max="3" width="4.28515625" customWidth="1"/>
    <col min="4" max="5" width="5.425781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405</v>
      </c>
      <c r="G8" s="774"/>
      <c r="H8" s="774"/>
      <c r="I8" s="774"/>
      <c r="J8" s="774"/>
      <c r="K8" s="774"/>
      <c r="L8" s="774"/>
      <c r="M8" s="774"/>
      <c r="N8" s="774"/>
      <c r="O8" s="774"/>
      <c r="P8" s="775"/>
      <c r="Q8" s="823" t="s">
        <v>82</v>
      </c>
      <c r="R8" s="823"/>
      <c r="S8" s="1125"/>
      <c r="T8" s="1125"/>
      <c r="U8" s="823" t="s">
        <v>83</v>
      </c>
      <c r="V8" s="823"/>
      <c r="W8" s="819"/>
      <c r="X8" s="820"/>
      <c r="Y8" s="820"/>
      <c r="Z8" s="820"/>
      <c r="AA8" s="821"/>
      <c r="AB8" s="5"/>
      <c r="AE8" s="18"/>
      <c r="AF8" s="966"/>
      <c r="AG8" s="966"/>
      <c r="AH8" s="966"/>
      <c r="AI8" s="966"/>
      <c r="AJ8" s="966"/>
      <c r="AK8" s="966"/>
      <c r="AL8" s="966"/>
    </row>
    <row r="9" spans="2:38" ht="24" customHeight="1" x14ac:dyDescent="0.2">
      <c r="B9" s="4"/>
      <c r="C9" s="827" t="s">
        <v>2</v>
      </c>
      <c r="D9" s="828"/>
      <c r="E9" s="828"/>
      <c r="F9" s="1117" t="s">
        <v>293</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17.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075"/>
      <c r="S13" s="1076"/>
      <c r="T13" s="1076"/>
      <c r="U13" s="1076"/>
      <c r="V13" s="1076"/>
      <c r="W13" s="1076"/>
      <c r="X13" s="1076"/>
      <c r="Y13" s="1076"/>
      <c r="Z13" s="1076"/>
      <c r="AA13" s="1077"/>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2.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INDICADORES!H52</f>
        <v>2</v>
      </c>
      <c r="G31" s="569">
        <f>INDICADORES!K52</f>
        <v>3</v>
      </c>
      <c r="H31" s="569">
        <f>INDICADORES!N52</f>
        <v>3</v>
      </c>
      <c r="I31" s="569">
        <f>INDICADORES!T52</f>
        <v>2</v>
      </c>
      <c r="J31" s="569">
        <f>INDICADORES!W52</f>
        <v>0</v>
      </c>
      <c r="K31" s="569">
        <f>INDICADORES!Z52</f>
        <v>1</v>
      </c>
      <c r="L31" s="569">
        <f>INDICADORES!AF52</f>
        <v>0</v>
      </c>
      <c r="M31" s="569">
        <f>INDICADORES!AI52</f>
        <v>5</v>
      </c>
      <c r="N31" s="569">
        <f>INDICADORES!AL52</f>
        <v>2</v>
      </c>
      <c r="O31" s="569">
        <f>INDICADORES!AR52</f>
        <v>4</v>
      </c>
      <c r="P31" s="569">
        <f>INDICADORES!AU52</f>
        <v>3</v>
      </c>
      <c r="Q31" s="569">
        <f>INDICADORES!AX52</f>
        <v>7</v>
      </c>
      <c r="R31" s="568">
        <f>SUM(F31:Q31)</f>
        <v>32</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INDICADORES!I52</f>
        <v>496</v>
      </c>
      <c r="G32" s="569">
        <f>INDICADORES!L52</f>
        <v>424</v>
      </c>
      <c r="H32" s="569">
        <f>INDICADORES!O52</f>
        <v>624</v>
      </c>
      <c r="I32" s="569">
        <f>INDICADORES!U52</f>
        <v>696</v>
      </c>
      <c r="J32" s="569">
        <f>INDICADORES!X52</f>
        <v>638</v>
      </c>
      <c r="K32" s="569">
        <f>INDICADORES!AA52</f>
        <v>705</v>
      </c>
      <c r="L32" s="569">
        <f>INDICADORES!AG52</f>
        <v>708</v>
      </c>
      <c r="M32" s="569">
        <f>INDICADORES!AJ52</f>
        <v>667</v>
      </c>
      <c r="N32" s="569">
        <f>INDICADORES!AM52</f>
        <v>688</v>
      </c>
      <c r="O32" s="569">
        <f>INDICADORES!AS52</f>
        <v>713</v>
      </c>
      <c r="P32" s="569">
        <f>INDICADORES!AV52</f>
        <v>713</v>
      </c>
      <c r="Q32" s="569">
        <f>INDICADORES!AY52</f>
        <v>613</v>
      </c>
      <c r="R32" s="568">
        <f>SUM(F32:Q32)</f>
        <v>7685</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F31/F32*100</f>
        <v>0.40322580645161288</v>
      </c>
      <c r="G33" s="67">
        <f t="shared" ref="G33:R33" si="0">G31/G32*100</f>
        <v>0.70754716981132082</v>
      </c>
      <c r="H33" s="67">
        <f t="shared" si="0"/>
        <v>0.48076923076923078</v>
      </c>
      <c r="I33" s="67">
        <f t="shared" si="0"/>
        <v>0.28735632183908044</v>
      </c>
      <c r="J33" s="67">
        <f t="shared" si="0"/>
        <v>0</v>
      </c>
      <c r="K33" s="67">
        <f t="shared" si="0"/>
        <v>0.14184397163120568</v>
      </c>
      <c r="L33" s="67">
        <f t="shared" si="0"/>
        <v>0</v>
      </c>
      <c r="M33" s="67">
        <f t="shared" si="0"/>
        <v>0.7496251874062968</v>
      </c>
      <c r="N33" s="67">
        <f t="shared" si="0"/>
        <v>0.29069767441860467</v>
      </c>
      <c r="O33" s="67">
        <f t="shared" si="0"/>
        <v>0.56100981767180924</v>
      </c>
      <c r="P33" s="67">
        <f t="shared" si="0"/>
        <v>0.42075736325385693</v>
      </c>
      <c r="Q33" s="67">
        <f t="shared" si="0"/>
        <v>1.1419249592169658</v>
      </c>
      <c r="R33" s="67">
        <f t="shared" si="0"/>
        <v>0.41639557579700714</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6">
        <v>0</v>
      </c>
      <c r="G34" s="246">
        <v>0</v>
      </c>
      <c r="H34" s="246">
        <v>0</v>
      </c>
      <c r="I34" s="246">
        <v>0.81967213114754101</v>
      </c>
      <c r="J34" s="246">
        <v>0</v>
      </c>
      <c r="K34" s="246">
        <v>0</v>
      </c>
      <c r="L34" s="246">
        <v>0</v>
      </c>
      <c r="M34" s="246">
        <v>0.21413276231263384</v>
      </c>
      <c r="N34" s="246">
        <v>0</v>
      </c>
      <c r="O34" s="246">
        <v>0</v>
      </c>
      <c r="P34" s="246">
        <v>0.19960079840319359</v>
      </c>
      <c r="Q34" s="246">
        <v>0</v>
      </c>
      <c r="R34" s="246"/>
      <c r="U34" s="7"/>
      <c r="V34" s="7"/>
      <c r="W34" s="7"/>
      <c r="X34" s="7"/>
      <c r="Y34" s="7"/>
      <c r="Z34" s="7"/>
      <c r="AA34" s="8"/>
      <c r="AB34" s="5"/>
      <c r="AE34" s="18"/>
      <c r="AF34" s="18"/>
      <c r="AG34" s="18"/>
      <c r="AH34" s="18"/>
      <c r="AI34" s="18"/>
      <c r="AJ34" s="18"/>
      <c r="AK34" s="18"/>
      <c r="AL34" s="18"/>
    </row>
    <row r="35" spans="2:38" ht="14.25" customHeight="1" x14ac:dyDescent="0.2">
      <c r="B35" s="4"/>
      <c r="C35" s="6"/>
      <c r="D35" s="809" t="s">
        <v>254</v>
      </c>
      <c r="E35" s="810"/>
      <c r="F35" s="245">
        <v>0.5</v>
      </c>
      <c r="G35" s="245">
        <v>0.5</v>
      </c>
      <c r="H35" s="245">
        <v>0.5</v>
      </c>
      <c r="I35" s="245">
        <v>0.5</v>
      </c>
      <c r="J35" s="245">
        <v>0.5</v>
      </c>
      <c r="K35" s="245">
        <v>0.5</v>
      </c>
      <c r="L35" s="245">
        <v>0.5</v>
      </c>
      <c r="M35" s="245">
        <v>0.5</v>
      </c>
      <c r="N35" s="245">
        <v>0.5</v>
      </c>
      <c r="O35" s="245">
        <v>0.5</v>
      </c>
      <c r="P35" s="245">
        <v>0.5</v>
      </c>
      <c r="Q35" s="245">
        <v>0.5</v>
      </c>
      <c r="R35" s="245">
        <v>0.5</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406</v>
      </c>
      <c r="H38" s="1128"/>
      <c r="I38" s="1128"/>
      <c r="J38" s="1128"/>
      <c r="K38" s="1128"/>
      <c r="L38" s="1128"/>
      <c r="M38" s="1128"/>
      <c r="N38" s="1129"/>
      <c r="O38" s="1064" t="s">
        <v>17</v>
      </c>
      <c r="P38" s="1065"/>
      <c r="Q38" s="1065"/>
      <c r="R38" s="1065"/>
      <c r="S38" s="1065"/>
      <c r="T38" s="1073"/>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169</v>
      </c>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180</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68</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59">
        <v>1</v>
      </c>
      <c r="H42" s="942"/>
      <c r="I42" s="942"/>
      <c r="J42" s="942"/>
      <c r="K42" s="942"/>
      <c r="L42" s="942"/>
      <c r="M42" s="942"/>
      <c r="N42" s="1126"/>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t="s">
        <v>114</v>
      </c>
      <c r="H46" s="938"/>
      <c r="I46" s="938"/>
      <c r="J46" s="938"/>
      <c r="K46" s="938"/>
      <c r="L46" s="938"/>
      <c r="M46" s="938"/>
      <c r="N46" s="15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38" t="s">
        <v>176</v>
      </c>
      <c r="H48" s="938"/>
      <c r="I48" s="938"/>
      <c r="J48" s="938"/>
      <c r="K48" s="938"/>
      <c r="L48" s="938"/>
      <c r="M48" s="938"/>
      <c r="N48" s="856"/>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648</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402</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hNf4IzcRdjvuJ3aKWgkSOsUIs8R7GmRt7l1RS2xxBwIVyTrL5+XFBAKrDT1VgomN9uVkLIZCws+2Z3962H5WRA==" saltValue="2/cvznRccroTLf8S79SLKA==" spinCount="100000" sheet="1" objects="1" scenarios="1"/>
  <customSheetViews>
    <customSheetView guid="{9C949C4D-EB11-4549-99F8-6A6E19FEDD35}" showGridLines="0" topLeftCell="A13">
      <selection activeCell="G50" sqref="G50:N50"/>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19">
      <selection activeCell="G50" sqref="G50:N50"/>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19">
      <selection activeCell="G50" sqref="G50:N50"/>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19">
      <selection activeCell="G50" sqref="G50:N50"/>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19">
      <selection activeCell="G50" sqref="G50:N50"/>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19">
      <selection activeCell="G50" sqref="G50:N50"/>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19">
      <selection activeCell="G50" sqref="G50:N50"/>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G50" sqref="G50:N5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50" sqref="G50:N5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3">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3">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3">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3">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3">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3">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3">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50" sqref="G50:N50"/>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G50" sqref="G50:N5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19">
      <selection activeCell="G50" sqref="G50:N50"/>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19">
      <selection activeCell="G50" sqref="G50:N5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19">
      <selection activeCell="G50" sqref="G50:N50"/>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19">
      <selection activeCell="G50" sqref="G50:N50"/>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19">
      <selection activeCell="G50" sqref="G50:N50"/>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19">
      <selection activeCell="G50" sqref="G50:N50"/>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19">
      <selection activeCell="G50" sqref="G50:N50"/>
      <pageMargins left="0.5" right="0.43" top="1.04" bottom="0.45" header="0.31496062992125984" footer="0.31496062992125984"/>
      <pageSetup paperSize="9" scale="76" orientation="portrait" r:id="rId29"/>
      <headerFooter alignWithMargins="0"/>
    </customSheetView>
  </customSheetViews>
  <mergeCells count="88">
    <mergeCell ref="D35:E35"/>
    <mergeCell ref="R21:AA21"/>
    <mergeCell ref="G3:P3"/>
    <mergeCell ref="G4:P4"/>
    <mergeCell ref="G5:P5"/>
    <mergeCell ref="C7:AA7"/>
    <mergeCell ref="C8:E8"/>
    <mergeCell ref="F8:P8"/>
    <mergeCell ref="Q8:R8"/>
    <mergeCell ref="S8:T8"/>
    <mergeCell ref="U8:V8"/>
    <mergeCell ref="W8:AA8"/>
    <mergeCell ref="R22:AA28"/>
    <mergeCell ref="R13:AA20"/>
    <mergeCell ref="C40:F40"/>
    <mergeCell ref="G40:N40"/>
    <mergeCell ref="O40:S40"/>
    <mergeCell ref="T40:AA40"/>
    <mergeCell ref="AF8:AL8"/>
    <mergeCell ref="C9:E10"/>
    <mergeCell ref="F9:AA10"/>
    <mergeCell ref="AF9:AL9"/>
    <mergeCell ref="R12:AA12"/>
    <mergeCell ref="C37:N37"/>
    <mergeCell ref="O37:AA37"/>
    <mergeCell ref="C38:F38"/>
    <mergeCell ref="G38:N38"/>
    <mergeCell ref="O38:S38"/>
    <mergeCell ref="T38:AA38"/>
    <mergeCell ref="AF38:AL38"/>
    <mergeCell ref="C39:F39"/>
    <mergeCell ref="G39:N39"/>
    <mergeCell ref="O39:S39"/>
    <mergeCell ref="T39:AA39"/>
    <mergeCell ref="AF39:AL39"/>
    <mergeCell ref="C48:F48"/>
    <mergeCell ref="G48:N48"/>
    <mergeCell ref="AF48:AL48"/>
    <mergeCell ref="Z49:AA51"/>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56:AL56"/>
    <mergeCell ref="AF57:AL57"/>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V47:V48"/>
    <mergeCell ref="W47:Y48"/>
    <mergeCell ref="Z47:AA48"/>
    <mergeCell ref="AF47:AL47"/>
  </mergeCells>
  <pageMargins left="0.5" right="0.43" top="1.04" bottom="0.45" header="0.31496062992125984" footer="0.31496062992125984"/>
  <pageSetup paperSize="9" scale="76"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84"/>
  <sheetViews>
    <sheetView showGridLines="0" topLeftCell="L1" zoomScale="106" zoomScaleNormal="106" zoomScalePageLayoutView="110" workbookViewId="0">
      <selection activeCell="Q31" sqref="Q31"/>
    </sheetView>
  </sheetViews>
  <sheetFormatPr baseColWidth="10" defaultColWidth="11.42578125" defaultRowHeight="12.75" x14ac:dyDescent="0.2"/>
  <cols>
    <col min="1" max="2" width="1.140625" customWidth="1"/>
    <col min="3" max="3" width="4.28515625" customWidth="1"/>
    <col min="4" max="4" width="5.7109375" customWidth="1"/>
    <col min="5" max="5" width="7.42578125" customWidth="1"/>
    <col min="6" max="17" width="7.28515625" bestFit="1" customWidth="1"/>
    <col min="18" max="18" width="12.140625" customWidth="1"/>
    <col min="19" max="28" width="8.7109375" customWidth="1"/>
    <col min="29" max="29" width="0.855468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GRAL'!G3:P3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15.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9"/>
      <c r="AD7" s="5"/>
    </row>
    <row r="8" spans="2:40" ht="24" customHeight="1" x14ac:dyDescent="0.2">
      <c r="B8" s="4"/>
      <c r="C8" s="770" t="s">
        <v>1</v>
      </c>
      <c r="D8" s="771"/>
      <c r="E8" s="772"/>
      <c r="F8" s="773" t="s">
        <v>1040</v>
      </c>
      <c r="G8" s="774"/>
      <c r="H8" s="774"/>
      <c r="I8" s="774"/>
      <c r="J8" s="774"/>
      <c r="K8" s="774"/>
      <c r="L8" s="774"/>
      <c r="M8" s="774"/>
      <c r="N8" s="774"/>
      <c r="O8" s="774"/>
      <c r="P8" s="775"/>
      <c r="Q8" s="776" t="s">
        <v>82</v>
      </c>
      <c r="R8" s="772"/>
      <c r="S8" s="777"/>
      <c r="T8" s="778"/>
      <c r="U8" s="776" t="s">
        <v>83</v>
      </c>
      <c r="V8" s="772"/>
      <c r="W8" s="779" t="s">
        <v>84</v>
      </c>
      <c r="X8" s="780"/>
      <c r="Y8" s="780"/>
      <c r="Z8" s="780"/>
      <c r="AA8" s="780"/>
      <c r="AB8" s="780"/>
      <c r="AC8" s="781"/>
      <c r="AD8" s="5"/>
      <c r="AG8" s="18"/>
      <c r="AH8" s="18"/>
      <c r="AI8" s="18"/>
    </row>
    <row r="9" spans="2:40" ht="22.5" customHeight="1" x14ac:dyDescent="0.2">
      <c r="B9" s="4"/>
      <c r="C9" s="782" t="s">
        <v>2</v>
      </c>
      <c r="D9" s="783"/>
      <c r="E9" s="784"/>
      <c r="F9" s="788" t="s">
        <v>1041</v>
      </c>
      <c r="G9" s="789"/>
      <c r="H9" s="789"/>
      <c r="I9" s="789"/>
      <c r="J9" s="789"/>
      <c r="K9" s="789"/>
      <c r="L9" s="789"/>
      <c r="M9" s="789"/>
      <c r="N9" s="789"/>
      <c r="O9" s="789"/>
      <c r="P9" s="789"/>
      <c r="Q9" s="789"/>
      <c r="R9" s="789"/>
      <c r="S9" s="789"/>
      <c r="T9" s="789"/>
      <c r="U9" s="789"/>
      <c r="V9" s="789"/>
      <c r="W9" s="789"/>
      <c r="X9" s="789"/>
      <c r="Y9" s="789"/>
      <c r="Z9" s="789"/>
      <c r="AA9" s="789"/>
      <c r="AB9" s="789"/>
      <c r="AC9" s="790"/>
      <c r="AD9" s="5"/>
      <c r="AG9" s="18"/>
      <c r="AH9" s="18"/>
      <c r="AI9" s="18"/>
    </row>
    <row r="10" spans="2:40" ht="25.5" customHeight="1" x14ac:dyDescent="0.2">
      <c r="B10" s="4"/>
      <c r="C10" s="785"/>
      <c r="D10" s="786"/>
      <c r="E10" s="787"/>
      <c r="F10" s="791"/>
      <c r="G10" s="792"/>
      <c r="H10" s="792"/>
      <c r="I10" s="792"/>
      <c r="J10" s="792"/>
      <c r="K10" s="792"/>
      <c r="L10" s="792"/>
      <c r="M10" s="792"/>
      <c r="N10" s="792"/>
      <c r="O10" s="792"/>
      <c r="P10" s="792"/>
      <c r="Q10" s="792"/>
      <c r="R10" s="792"/>
      <c r="S10" s="792"/>
      <c r="T10" s="792"/>
      <c r="U10" s="792"/>
      <c r="V10" s="792"/>
      <c r="W10" s="792"/>
      <c r="X10" s="792"/>
      <c r="Y10" s="792"/>
      <c r="Z10" s="792"/>
      <c r="AA10" s="792"/>
      <c r="AB10" s="792"/>
      <c r="AC10" s="793"/>
      <c r="AD10" s="5"/>
      <c r="AG10" s="18"/>
      <c r="AH10" s="18"/>
      <c r="AI10" s="18"/>
    </row>
    <row r="11" spans="2:40" ht="3.75" customHeight="1" thickBot="1" x14ac:dyDescent="0.25">
      <c r="B11" s="4"/>
      <c r="C11" s="26"/>
      <c r="D11" s="27"/>
      <c r="E11" s="27"/>
      <c r="F11" s="27"/>
      <c r="G11" s="21"/>
      <c r="H11" s="21"/>
      <c r="I11" s="21"/>
      <c r="J11" s="21"/>
      <c r="K11" s="21"/>
      <c r="L11" s="21"/>
      <c r="M11" s="21"/>
      <c r="N11" s="21"/>
      <c r="O11" s="21"/>
      <c r="P11" s="21"/>
      <c r="Q11" s="21"/>
      <c r="R11" s="21"/>
      <c r="S11" s="21"/>
      <c r="T11" s="21"/>
      <c r="U11" s="21"/>
      <c r="V11" s="21"/>
      <c r="W11" s="21"/>
      <c r="X11" s="21"/>
      <c r="Y11" s="21"/>
      <c r="Z11" s="21"/>
      <c r="AA11" s="21"/>
      <c r="AB11" s="21"/>
      <c r="AC11" s="22"/>
      <c r="AD11" s="5"/>
      <c r="AG11" s="18"/>
      <c r="AH11" s="18"/>
      <c r="AI11" s="18"/>
      <c r="AJ11" s="18"/>
      <c r="AK11" s="18"/>
      <c r="AL11" s="18"/>
      <c r="AM11" s="18"/>
      <c r="AN11" s="18"/>
    </row>
    <row r="12" spans="2:40" ht="17.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5"/>
      <c r="AB12" s="795"/>
      <c r="AC12" s="796"/>
      <c r="AD12" s="5"/>
    </row>
    <row r="13" spans="2:40" ht="21.75" customHeight="1" x14ac:dyDescent="0.2">
      <c r="B13" s="4"/>
      <c r="C13" s="6"/>
      <c r="D13" s="7"/>
      <c r="E13" s="7"/>
      <c r="F13" s="7"/>
      <c r="G13" s="7"/>
      <c r="H13" s="7"/>
      <c r="I13" s="7"/>
      <c r="J13" s="7"/>
      <c r="K13" s="7"/>
      <c r="L13" s="7"/>
      <c r="M13" s="7"/>
      <c r="N13" s="7"/>
      <c r="O13" s="7"/>
      <c r="P13" s="7"/>
      <c r="Q13" s="7"/>
      <c r="R13" s="797" t="s">
        <v>1289</v>
      </c>
      <c r="S13" s="798"/>
      <c r="T13" s="798"/>
      <c r="U13" s="798"/>
      <c r="V13" s="798"/>
      <c r="W13" s="798"/>
      <c r="X13" s="798"/>
      <c r="Y13" s="798"/>
      <c r="Z13" s="798"/>
      <c r="AA13" s="798"/>
      <c r="AB13" s="798"/>
      <c r="AC13" s="799"/>
      <c r="AD13" s="5"/>
    </row>
    <row r="14" spans="2:40" ht="17.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1"/>
      <c r="AB14" s="801"/>
      <c r="AC14" s="802"/>
      <c r="AD14" s="5"/>
    </row>
    <row r="15" spans="2:40"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1"/>
      <c r="AB15" s="801"/>
      <c r="AC15" s="802"/>
      <c r="AD15" s="5"/>
    </row>
    <row r="16" spans="2:40" ht="26.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1"/>
      <c r="AB16" s="801"/>
      <c r="AC16" s="802"/>
      <c r="AD16" s="5"/>
    </row>
    <row r="17" spans="2:40" ht="21"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1"/>
      <c r="AB17" s="801"/>
      <c r="AC17" s="802"/>
      <c r="AD17" s="5"/>
    </row>
    <row r="18" spans="2:40"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1"/>
      <c r="AB18" s="801"/>
      <c r="AC18" s="802"/>
      <c r="AD18" s="5"/>
    </row>
    <row r="19" spans="2:40" ht="36.75" customHeight="1" x14ac:dyDescent="0.2">
      <c r="B19" s="4"/>
      <c r="C19" s="6"/>
      <c r="D19" s="7"/>
      <c r="E19" s="7"/>
      <c r="F19" s="7"/>
      <c r="G19" s="7"/>
      <c r="H19" s="7"/>
      <c r="I19" s="7"/>
      <c r="J19" s="7"/>
      <c r="K19" s="7"/>
      <c r="L19" s="7"/>
      <c r="M19" s="7"/>
      <c r="N19" s="7"/>
      <c r="O19" s="7"/>
      <c r="P19" s="7"/>
      <c r="Q19" s="7"/>
      <c r="R19" s="800"/>
      <c r="S19" s="801"/>
      <c r="T19" s="801"/>
      <c r="U19" s="801"/>
      <c r="V19" s="801"/>
      <c r="W19" s="801"/>
      <c r="X19" s="801"/>
      <c r="Y19" s="801"/>
      <c r="Z19" s="801"/>
      <c r="AA19" s="801"/>
      <c r="AB19" s="801"/>
      <c r="AC19" s="802"/>
      <c r="AD19" s="5"/>
    </row>
    <row r="20" spans="2:40" ht="15.75" customHeight="1" thickBot="1" x14ac:dyDescent="0.25">
      <c r="B20" s="4"/>
      <c r="C20" s="6"/>
      <c r="D20" s="7"/>
      <c r="E20" s="7"/>
      <c r="F20" s="7"/>
      <c r="G20" s="7"/>
      <c r="H20" s="7"/>
      <c r="I20" s="7"/>
      <c r="J20" s="7"/>
      <c r="K20" s="7"/>
      <c r="L20" s="7"/>
      <c r="M20" s="7"/>
      <c r="N20" s="7"/>
      <c r="O20" s="7"/>
      <c r="P20" s="7"/>
      <c r="Q20" s="7"/>
      <c r="R20" s="803"/>
      <c r="S20" s="804"/>
      <c r="T20" s="804"/>
      <c r="U20" s="804"/>
      <c r="V20" s="804"/>
      <c r="W20" s="804"/>
      <c r="X20" s="804"/>
      <c r="Y20" s="804"/>
      <c r="Z20" s="804"/>
      <c r="AA20" s="804"/>
      <c r="AB20" s="804"/>
      <c r="AC20" s="805"/>
      <c r="AD20" s="5"/>
    </row>
    <row r="21" spans="2:40" ht="17.25" customHeight="1" thickBot="1" x14ac:dyDescent="0.25">
      <c r="B21" s="4"/>
      <c r="C21" s="6"/>
      <c r="D21" s="7"/>
      <c r="E21" s="7"/>
      <c r="F21" s="7"/>
      <c r="G21" s="7"/>
      <c r="H21" s="7"/>
      <c r="I21" s="7"/>
      <c r="J21" s="7"/>
      <c r="K21" s="7"/>
      <c r="L21" s="7"/>
      <c r="M21" s="7"/>
      <c r="N21" s="7"/>
      <c r="O21" s="7"/>
      <c r="P21" s="7"/>
      <c r="Q21" s="7"/>
      <c r="R21" s="806" t="s">
        <v>192</v>
      </c>
      <c r="S21" s="807"/>
      <c r="T21" s="807"/>
      <c r="U21" s="807"/>
      <c r="V21" s="807"/>
      <c r="W21" s="807"/>
      <c r="X21" s="807"/>
      <c r="Y21" s="807"/>
      <c r="Z21" s="807"/>
      <c r="AA21" s="807"/>
      <c r="AB21" s="807"/>
      <c r="AC21" s="808"/>
      <c r="AD21" s="5"/>
    </row>
    <row r="22" spans="2:40" ht="15" customHeight="1" x14ac:dyDescent="0.2">
      <c r="B22" s="4"/>
      <c r="C22" s="6"/>
      <c r="D22" s="7"/>
      <c r="E22" s="7"/>
      <c r="F22" s="7"/>
      <c r="G22" s="7"/>
      <c r="H22" s="7"/>
      <c r="I22" s="7"/>
      <c r="J22" s="7"/>
      <c r="K22" s="7"/>
      <c r="L22" s="7"/>
      <c r="M22" s="7"/>
      <c r="N22" s="7"/>
      <c r="O22" s="7"/>
      <c r="P22" s="7"/>
      <c r="Q22" s="7"/>
      <c r="R22" s="760" t="s">
        <v>1288</v>
      </c>
      <c r="S22" s="761"/>
      <c r="T22" s="761"/>
      <c r="U22" s="761"/>
      <c r="V22" s="761"/>
      <c r="W22" s="761"/>
      <c r="X22" s="761"/>
      <c r="Y22" s="761"/>
      <c r="Z22" s="761"/>
      <c r="AA22" s="761"/>
      <c r="AB22" s="761"/>
      <c r="AC22" s="762"/>
      <c r="AD22" s="5"/>
    </row>
    <row r="23" spans="2:40" ht="19.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1"/>
      <c r="AB23" s="761"/>
      <c r="AC23" s="762"/>
      <c r="AD23" s="5"/>
    </row>
    <row r="24" spans="2:40" ht="16.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1"/>
      <c r="AB24" s="761"/>
      <c r="AC24" s="762"/>
      <c r="AD24" s="5"/>
    </row>
    <row r="25" spans="2:40"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1"/>
      <c r="AB25" s="761"/>
      <c r="AC25" s="762"/>
      <c r="AD25" s="5"/>
    </row>
    <row r="26" spans="2:40" ht="23.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1"/>
      <c r="AB26" s="761"/>
      <c r="AC26" s="762"/>
      <c r="AD26" s="5"/>
    </row>
    <row r="27" spans="2:40" ht="1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1"/>
      <c r="AB27" s="761"/>
      <c r="AC27" s="762"/>
      <c r="AD27" s="5"/>
      <c r="AH27" s="141" t="s">
        <v>288</v>
      </c>
    </row>
    <row r="28" spans="2:40" ht="15.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4"/>
      <c r="AB28" s="764"/>
      <c r="AC28" s="765"/>
      <c r="AD28" s="5"/>
    </row>
    <row r="29" spans="2:40"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22.5" customHeight="1" x14ac:dyDescent="0.2">
      <c r="B30" s="4"/>
      <c r="C30" s="6"/>
      <c r="D30" s="295"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B30" s="7"/>
      <c r="AC30" s="8"/>
      <c r="AD30" s="5"/>
      <c r="AG30" s="18"/>
      <c r="AH30" s="18"/>
      <c r="AI30" s="18"/>
      <c r="AJ30" s="18"/>
      <c r="AK30" s="18"/>
      <c r="AL30" s="18"/>
      <c r="AM30" s="18"/>
      <c r="AN30" s="18"/>
    </row>
    <row r="31" spans="2:40" ht="22.5" customHeight="1" x14ac:dyDescent="0.25">
      <c r="B31" s="4"/>
      <c r="C31" s="6"/>
      <c r="D31" s="70" t="s">
        <v>16</v>
      </c>
      <c r="E31" s="71"/>
      <c r="F31" s="566">
        <f>+INDICADORES!H9</f>
        <v>2445</v>
      </c>
      <c r="G31" s="566">
        <f>+INDICADORES!K9</f>
        <v>6835</v>
      </c>
      <c r="H31" s="566">
        <f>+INDICADORES!N9</f>
        <v>6489</v>
      </c>
      <c r="I31" s="566">
        <f>+INDICADORES!T9</f>
        <v>8003</v>
      </c>
      <c r="J31" s="566">
        <f>+INDICADORES!W9</f>
        <v>9780</v>
      </c>
      <c r="K31" s="566">
        <f>+INDICADORES!Z9</f>
        <v>5086</v>
      </c>
      <c r="L31" s="566">
        <f>+INDICADORES!AF9</f>
        <v>1661</v>
      </c>
      <c r="M31" s="566">
        <f>+INDICADORES!AI9</f>
        <v>1908</v>
      </c>
      <c r="N31" s="566">
        <f>+INDICADORES!AL9</f>
        <v>1904</v>
      </c>
      <c r="O31" s="566">
        <f>+INDICADORES!AR9</f>
        <v>1153</v>
      </c>
      <c r="P31" s="566">
        <f>+INDICADORES!AU9</f>
        <v>1340</v>
      </c>
      <c r="Q31" s="566">
        <f>+INDICADORES!AX9</f>
        <v>968</v>
      </c>
      <c r="R31" s="568">
        <f>SUM(F31:Q31)</f>
        <v>47572</v>
      </c>
      <c r="U31" s="28"/>
      <c r="V31" s="28"/>
      <c r="W31" s="7"/>
      <c r="X31" s="7"/>
      <c r="Y31" s="7"/>
      <c r="Z31" s="7"/>
      <c r="AA31" s="7"/>
      <c r="AB31" s="7"/>
      <c r="AC31" s="8"/>
      <c r="AD31" s="5"/>
      <c r="AG31" s="18"/>
      <c r="AH31" s="18"/>
      <c r="AI31" s="18"/>
      <c r="AJ31" s="18"/>
      <c r="AK31" s="18"/>
      <c r="AL31" s="18"/>
      <c r="AM31" s="18"/>
      <c r="AN31" s="18"/>
    </row>
    <row r="32" spans="2:40" ht="22.5" customHeight="1" x14ac:dyDescent="0.25">
      <c r="B32" s="4"/>
      <c r="C32" s="6"/>
      <c r="D32" s="70" t="s">
        <v>18</v>
      </c>
      <c r="E32" s="71"/>
      <c r="F32" s="566">
        <f>+INDICADORES!I9</f>
        <v>757</v>
      </c>
      <c r="G32" s="566">
        <f>+INDICADORES!L9</f>
        <v>1230</v>
      </c>
      <c r="H32" s="566">
        <f>+INDICADORES!O9</f>
        <v>1254</v>
      </c>
      <c r="I32" s="566">
        <f>+INDICADORES!U9</f>
        <v>1329</v>
      </c>
      <c r="J32" s="566">
        <f>+INDICADORES!X9</f>
        <v>1679</v>
      </c>
      <c r="K32" s="566">
        <f>+INDICADORES!AA9</f>
        <v>1469</v>
      </c>
      <c r="L32" s="566">
        <f>+INDICADORES!AG9</f>
        <v>1081</v>
      </c>
      <c r="M32" s="566">
        <f>+INDICADORES!AJ9</f>
        <v>1174</v>
      </c>
      <c r="N32" s="566">
        <f>+INDICADORES!AM9</f>
        <v>1191</v>
      </c>
      <c r="O32" s="566">
        <f>+INDICADORES!AS9</f>
        <v>701</v>
      </c>
      <c r="P32" s="566">
        <f>+INDICADORES!AV9</f>
        <v>686</v>
      </c>
      <c r="Q32" s="566">
        <f>+INDICADORES!AY9</f>
        <v>402</v>
      </c>
      <c r="R32" s="568">
        <f>SUM(F32:Q32)</f>
        <v>12953</v>
      </c>
      <c r="U32" s="28"/>
      <c r="V32" s="28"/>
      <c r="W32" s="7"/>
      <c r="X32" s="7"/>
      <c r="Y32" s="7"/>
      <c r="Z32" s="7"/>
      <c r="AA32" s="7"/>
      <c r="AB32" s="7"/>
      <c r="AC32" s="8"/>
      <c r="AD32" s="5"/>
      <c r="AG32" s="18"/>
      <c r="AH32" s="18"/>
      <c r="AI32" s="18"/>
      <c r="AJ32" s="18"/>
      <c r="AK32" s="18"/>
      <c r="AL32" s="18"/>
      <c r="AM32" s="18"/>
      <c r="AN32" s="18"/>
    </row>
    <row r="33" spans="2:40" ht="22.5" customHeight="1" thickBot="1" x14ac:dyDescent="0.3">
      <c r="B33" s="4"/>
      <c r="C33" s="6"/>
      <c r="D33" s="48" t="s">
        <v>692</v>
      </c>
      <c r="E33" s="50"/>
      <c r="F33" s="67">
        <f t="shared" ref="F33:Q33" si="0">F31/F32</f>
        <v>3.2298546895640685</v>
      </c>
      <c r="G33" s="67">
        <f t="shared" si="0"/>
        <v>5.5569105691056908</v>
      </c>
      <c r="H33" s="67">
        <f t="shared" si="0"/>
        <v>5.1746411483253585</v>
      </c>
      <c r="I33" s="67">
        <f t="shared" si="0"/>
        <v>6.0218209179834465</v>
      </c>
      <c r="J33" s="67">
        <f t="shared" si="0"/>
        <v>5.8248957712924359</v>
      </c>
      <c r="K33" s="67">
        <f t="shared" si="0"/>
        <v>3.4622191967324709</v>
      </c>
      <c r="L33" s="67">
        <f t="shared" si="0"/>
        <v>1.5365402405180388</v>
      </c>
      <c r="M33" s="67">
        <f t="shared" si="0"/>
        <v>1.625212947189097</v>
      </c>
      <c r="N33" s="67">
        <f t="shared" si="0"/>
        <v>1.598656591099916</v>
      </c>
      <c r="O33" s="67">
        <f t="shared" si="0"/>
        <v>1.6447931526390871</v>
      </c>
      <c r="P33" s="67">
        <f t="shared" si="0"/>
        <v>1.9533527696793003</v>
      </c>
      <c r="Q33" s="67">
        <f t="shared" si="0"/>
        <v>2.4079601990049753</v>
      </c>
      <c r="R33" s="87">
        <f>R31/R32</f>
        <v>3.6726627036207828</v>
      </c>
      <c r="U33" s="28"/>
      <c r="V33" s="28"/>
      <c r="W33" s="7"/>
      <c r="X33" s="7"/>
      <c r="Y33" s="7"/>
      <c r="Z33" s="7"/>
      <c r="AA33" s="7"/>
      <c r="AB33" s="7"/>
      <c r="AC33" s="8"/>
      <c r="AD33" s="5"/>
      <c r="AG33" s="18"/>
      <c r="AH33" s="18"/>
      <c r="AI33" s="18"/>
      <c r="AJ33" s="18"/>
      <c r="AK33" s="18"/>
      <c r="AL33" s="18"/>
      <c r="AM33" s="18"/>
      <c r="AN33" s="18"/>
    </row>
    <row r="34" spans="2:40" ht="22.5" customHeight="1" thickBot="1" x14ac:dyDescent="0.3">
      <c r="B34" s="4"/>
      <c r="C34" s="6"/>
      <c r="D34" s="48" t="s">
        <v>651</v>
      </c>
      <c r="E34" s="59"/>
      <c r="F34" s="243"/>
      <c r="G34" s="243"/>
      <c r="H34" s="243"/>
      <c r="I34" s="243"/>
      <c r="J34" s="243"/>
      <c r="K34" s="243"/>
      <c r="L34" s="243"/>
      <c r="M34" s="243"/>
      <c r="N34" s="243"/>
      <c r="O34" s="243"/>
      <c r="P34" s="243"/>
      <c r="Q34" s="243"/>
      <c r="R34" s="244"/>
      <c r="U34" s="28"/>
      <c r="V34" s="28"/>
      <c r="W34" s="7"/>
      <c r="X34" s="7"/>
      <c r="Y34" s="7"/>
      <c r="Z34" s="7"/>
      <c r="AA34" s="7"/>
      <c r="AB34" s="7"/>
      <c r="AC34" s="8"/>
      <c r="AD34" s="5"/>
      <c r="AG34" s="18"/>
      <c r="AH34" s="18"/>
      <c r="AI34" s="18"/>
      <c r="AJ34" s="18"/>
      <c r="AK34" s="18"/>
      <c r="AL34" s="18"/>
      <c r="AM34" s="18"/>
      <c r="AN34" s="18"/>
    </row>
    <row r="35" spans="2:40" ht="15" customHeight="1" thickBot="1" x14ac:dyDescent="0.25">
      <c r="B35" s="4"/>
      <c r="C35" s="6"/>
      <c r="D35" s="809" t="s">
        <v>254</v>
      </c>
      <c r="E35" s="810"/>
      <c r="F35" s="245">
        <v>3</v>
      </c>
      <c r="G35" s="245">
        <v>3</v>
      </c>
      <c r="H35" s="245">
        <v>3</v>
      </c>
      <c r="I35" s="245">
        <v>3</v>
      </c>
      <c r="J35" s="245">
        <v>3</v>
      </c>
      <c r="K35" s="245">
        <v>3</v>
      </c>
      <c r="L35" s="245">
        <v>3</v>
      </c>
      <c r="M35" s="245">
        <v>3</v>
      </c>
      <c r="N35" s="245">
        <v>3</v>
      </c>
      <c r="O35" s="245">
        <v>3</v>
      </c>
      <c r="P35" s="245">
        <v>3</v>
      </c>
      <c r="Q35" s="245">
        <v>3</v>
      </c>
      <c r="R35" s="244">
        <f>+AVERAGE(F35:Q35)</f>
        <v>3</v>
      </c>
      <c r="U35" s="7"/>
      <c r="V35" s="7"/>
      <c r="W35" s="7"/>
      <c r="X35" s="7"/>
      <c r="Y35" s="7"/>
      <c r="Z35" s="7"/>
      <c r="AA35" s="7"/>
      <c r="AB35" s="7"/>
      <c r="AC35" s="8"/>
      <c r="AD35" s="5"/>
      <c r="AG35" s="18"/>
      <c r="AH35" s="18"/>
      <c r="AI35" s="18"/>
      <c r="AJ35" s="18"/>
      <c r="AK35" s="18"/>
      <c r="AL35" s="18"/>
      <c r="AM35" s="18"/>
      <c r="AN35" s="18"/>
    </row>
    <row r="36" spans="2:40" ht="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3.5" thickBot="1" x14ac:dyDescent="0.25">
      <c r="B37" s="4"/>
      <c r="C37" s="811" t="s">
        <v>85</v>
      </c>
      <c r="D37" s="812"/>
      <c r="E37" s="812"/>
      <c r="F37" s="812"/>
      <c r="G37" s="812"/>
      <c r="H37" s="812"/>
      <c r="I37" s="812"/>
      <c r="J37" s="812"/>
      <c r="K37" s="812"/>
      <c r="L37" s="812"/>
      <c r="M37" s="812"/>
      <c r="N37" s="813"/>
      <c r="O37" s="814" t="s">
        <v>86</v>
      </c>
      <c r="P37" s="815"/>
      <c r="Q37" s="815"/>
      <c r="R37" s="815"/>
      <c r="S37" s="815"/>
      <c r="T37" s="815"/>
      <c r="U37" s="815"/>
      <c r="V37" s="815"/>
      <c r="W37" s="815"/>
      <c r="X37" s="815"/>
      <c r="Y37" s="815"/>
      <c r="Z37" s="815"/>
      <c r="AA37" s="815"/>
      <c r="AB37" s="815"/>
      <c r="AC37" s="816"/>
      <c r="AD37" s="5"/>
      <c r="AF37" s="18"/>
      <c r="AG37" s="18"/>
      <c r="AH37" s="18"/>
    </row>
    <row r="38" spans="2:40" ht="35.25" customHeight="1" thickBot="1" x14ac:dyDescent="0.25">
      <c r="B38" s="4"/>
      <c r="C38" s="817" t="s">
        <v>16</v>
      </c>
      <c r="D38" s="818"/>
      <c r="E38" s="818"/>
      <c r="F38" s="818"/>
      <c r="G38" s="819" t="s">
        <v>1104</v>
      </c>
      <c r="H38" s="820"/>
      <c r="I38" s="820"/>
      <c r="J38" s="820"/>
      <c r="K38" s="820"/>
      <c r="L38" s="820"/>
      <c r="M38" s="820"/>
      <c r="N38" s="821"/>
      <c r="O38" s="822" t="s">
        <v>17</v>
      </c>
      <c r="P38" s="823"/>
      <c r="Q38" s="823"/>
      <c r="R38" s="823"/>
      <c r="S38" s="823"/>
      <c r="T38" s="824"/>
      <c r="U38" s="825"/>
      <c r="V38" s="825"/>
      <c r="W38" s="825"/>
      <c r="X38" s="825"/>
      <c r="Y38" s="825"/>
      <c r="Z38" s="825"/>
      <c r="AA38" s="825"/>
      <c r="AB38" s="825"/>
      <c r="AC38" s="826"/>
      <c r="AD38" s="29"/>
      <c r="AF38" s="9"/>
      <c r="AG38" s="19"/>
      <c r="AH38" s="19"/>
    </row>
    <row r="39" spans="2:40" ht="29.25" customHeight="1" x14ac:dyDescent="0.2">
      <c r="B39" s="4"/>
      <c r="C39" s="827" t="s">
        <v>18</v>
      </c>
      <c r="D39" s="828"/>
      <c r="E39" s="828"/>
      <c r="F39" s="828"/>
      <c r="G39" s="779" t="s">
        <v>1105</v>
      </c>
      <c r="H39" s="780"/>
      <c r="I39" s="780"/>
      <c r="J39" s="780"/>
      <c r="K39" s="780"/>
      <c r="L39" s="780"/>
      <c r="M39" s="780"/>
      <c r="N39" s="781"/>
      <c r="O39" s="827" t="s">
        <v>19</v>
      </c>
      <c r="P39" s="828"/>
      <c r="Q39" s="828"/>
      <c r="R39" s="828"/>
      <c r="S39" s="828"/>
      <c r="T39" s="824"/>
      <c r="U39" s="825"/>
      <c r="V39" s="825"/>
      <c r="W39" s="825"/>
      <c r="X39" s="825"/>
      <c r="Y39" s="825"/>
      <c r="Z39" s="825"/>
      <c r="AA39" s="825"/>
      <c r="AB39" s="825"/>
      <c r="AC39" s="826"/>
      <c r="AD39" s="29"/>
      <c r="AF39" s="9"/>
      <c r="AG39" s="19"/>
      <c r="AH39" s="19"/>
    </row>
    <row r="40" spans="2:40" ht="25.5" customHeight="1" x14ac:dyDescent="0.2">
      <c r="B40" s="4"/>
      <c r="C40" s="827" t="s">
        <v>20</v>
      </c>
      <c r="D40" s="828"/>
      <c r="E40" s="828"/>
      <c r="F40" s="828"/>
      <c r="G40" s="779" t="s">
        <v>87</v>
      </c>
      <c r="H40" s="780"/>
      <c r="I40" s="780"/>
      <c r="J40" s="780"/>
      <c r="K40" s="780"/>
      <c r="L40" s="780"/>
      <c r="M40" s="780"/>
      <c r="N40" s="781"/>
      <c r="O40" s="829" t="s">
        <v>88</v>
      </c>
      <c r="P40" s="830"/>
      <c r="Q40" s="830"/>
      <c r="R40" s="830"/>
      <c r="S40" s="830"/>
      <c r="T40" s="831" t="s">
        <v>22</v>
      </c>
      <c r="U40" s="831"/>
      <c r="V40" s="831"/>
      <c r="W40" s="831"/>
      <c r="X40" s="831"/>
      <c r="Y40" s="831"/>
      <c r="Z40" s="831"/>
      <c r="AA40" s="831"/>
      <c r="AB40" s="831"/>
      <c r="AC40" s="832"/>
      <c r="AD40" s="29"/>
      <c r="AF40" s="9"/>
      <c r="AG40" s="19"/>
      <c r="AH40" s="19"/>
    </row>
    <row r="41" spans="2:40" ht="12.75" customHeight="1" x14ac:dyDescent="0.2">
      <c r="B41" s="4"/>
      <c r="C41" s="827" t="s">
        <v>21</v>
      </c>
      <c r="D41" s="828"/>
      <c r="E41" s="828"/>
      <c r="F41" s="828"/>
      <c r="G41" s="779" t="s">
        <v>34</v>
      </c>
      <c r="H41" s="780"/>
      <c r="I41" s="780"/>
      <c r="J41" s="780"/>
      <c r="K41" s="780"/>
      <c r="L41" s="780"/>
      <c r="M41" s="780"/>
      <c r="N41" s="781"/>
      <c r="O41" s="829" t="s">
        <v>24</v>
      </c>
      <c r="P41" s="830"/>
      <c r="Q41" s="830"/>
      <c r="R41" s="830"/>
      <c r="S41" s="830"/>
      <c r="T41" s="831" t="s">
        <v>25</v>
      </c>
      <c r="U41" s="831"/>
      <c r="V41" s="831"/>
      <c r="W41" s="831"/>
      <c r="X41" s="831"/>
      <c r="Y41" s="831"/>
      <c r="Z41" s="831"/>
      <c r="AA41" s="831"/>
      <c r="AB41" s="831"/>
      <c r="AC41" s="832"/>
      <c r="AD41" s="29"/>
      <c r="AF41" s="9"/>
      <c r="AG41" s="20"/>
      <c r="AH41" s="20"/>
    </row>
    <row r="42" spans="2:40" x14ac:dyDescent="0.2">
      <c r="B42" s="4"/>
      <c r="C42" s="827" t="s">
        <v>23</v>
      </c>
      <c r="D42" s="828"/>
      <c r="E42" s="828"/>
      <c r="F42" s="828"/>
      <c r="G42" s="835">
        <v>1</v>
      </c>
      <c r="H42" s="836"/>
      <c r="I42" s="836"/>
      <c r="J42" s="836"/>
      <c r="K42" s="836"/>
      <c r="L42" s="836"/>
      <c r="M42" s="836"/>
      <c r="N42" s="837"/>
      <c r="O42" s="827" t="s">
        <v>26</v>
      </c>
      <c r="P42" s="828"/>
      <c r="Q42" s="828"/>
      <c r="R42" s="828"/>
      <c r="S42" s="828"/>
      <c r="T42" s="831"/>
      <c r="U42" s="831"/>
      <c r="V42" s="831"/>
      <c r="W42" s="831"/>
      <c r="X42" s="831"/>
      <c r="Y42" s="831"/>
      <c r="Z42" s="831"/>
      <c r="AA42" s="831"/>
      <c r="AB42" s="831"/>
      <c r="AC42" s="832"/>
      <c r="AD42" s="29"/>
      <c r="AF42" s="9"/>
      <c r="AG42" s="20"/>
      <c r="AH42" s="20"/>
    </row>
    <row r="43" spans="2:40" ht="13.5" customHeight="1" thickBot="1" x14ac:dyDescent="0.25">
      <c r="B43" s="4"/>
      <c r="C43" s="833"/>
      <c r="D43" s="834"/>
      <c r="E43" s="834"/>
      <c r="F43" s="834"/>
      <c r="G43" s="838"/>
      <c r="H43" s="839"/>
      <c r="I43" s="839"/>
      <c r="J43" s="839"/>
      <c r="K43" s="839"/>
      <c r="L43" s="839"/>
      <c r="M43" s="839"/>
      <c r="N43" s="840"/>
      <c r="O43" s="833" t="s">
        <v>89</v>
      </c>
      <c r="P43" s="834"/>
      <c r="Q43" s="834"/>
      <c r="R43" s="834"/>
      <c r="S43" s="834"/>
      <c r="T43" s="841" t="s">
        <v>90</v>
      </c>
      <c r="U43" s="841"/>
      <c r="V43" s="841"/>
      <c r="W43" s="841"/>
      <c r="X43" s="841"/>
      <c r="Y43" s="841"/>
      <c r="Z43" s="841"/>
      <c r="AA43" s="841"/>
      <c r="AB43" s="841"/>
      <c r="AC43" s="842"/>
      <c r="AD43" s="29"/>
      <c r="AF43" s="9"/>
      <c r="AG43" s="20"/>
      <c r="AH43" s="20"/>
    </row>
    <row r="44" spans="2:40" ht="13.5" thickBot="1" x14ac:dyDescent="0.25">
      <c r="B44" s="4"/>
      <c r="C44" s="811" t="s">
        <v>80</v>
      </c>
      <c r="D44" s="812"/>
      <c r="E44" s="812"/>
      <c r="F44" s="812"/>
      <c r="G44" s="812"/>
      <c r="H44" s="812"/>
      <c r="I44" s="812"/>
      <c r="J44" s="812"/>
      <c r="K44" s="812"/>
      <c r="L44" s="812"/>
      <c r="M44" s="812"/>
      <c r="N44" s="813"/>
      <c r="O44" s="843" t="s">
        <v>91</v>
      </c>
      <c r="P44" s="844"/>
      <c r="Q44" s="844"/>
      <c r="R44" s="844"/>
      <c r="S44" s="844"/>
      <c r="T44" s="844"/>
      <c r="U44" s="844"/>
      <c r="V44" s="844"/>
      <c r="W44" s="844"/>
      <c r="X44" s="844"/>
      <c r="Y44" s="844"/>
      <c r="Z44" s="844"/>
      <c r="AA44" s="844"/>
      <c r="AB44" s="844"/>
      <c r="AC44" s="845"/>
      <c r="AD44" s="29"/>
      <c r="AF44" s="9"/>
      <c r="AG44" s="20"/>
      <c r="AH44" s="20"/>
    </row>
    <row r="45" spans="2:40" ht="18" x14ac:dyDescent="0.2">
      <c r="B45" s="4"/>
      <c r="C45" s="785" t="s">
        <v>92</v>
      </c>
      <c r="D45" s="786"/>
      <c r="E45" s="786"/>
      <c r="F45" s="787"/>
      <c r="G45" s="849" t="s">
        <v>93</v>
      </c>
      <c r="H45" s="850"/>
      <c r="I45" s="30" t="s">
        <v>94</v>
      </c>
      <c r="J45" s="31" t="s">
        <v>95</v>
      </c>
      <c r="K45" s="30"/>
      <c r="L45" s="31" t="s">
        <v>96</v>
      </c>
      <c r="M45" s="32"/>
      <c r="N45" s="156"/>
      <c r="O45" s="851" t="s">
        <v>97</v>
      </c>
      <c r="P45" s="852"/>
      <c r="Q45" s="852"/>
      <c r="R45" s="852"/>
      <c r="S45" s="853" t="s">
        <v>98</v>
      </c>
      <c r="T45" s="854"/>
      <c r="U45" s="854"/>
      <c r="V45" s="854"/>
      <c r="W45" s="854"/>
      <c r="X45" s="854"/>
      <c r="Y45" s="854"/>
      <c r="Z45" s="854"/>
      <c r="AA45" s="854"/>
      <c r="AB45" s="854"/>
      <c r="AC45" s="855"/>
      <c r="AD45" s="29"/>
      <c r="AF45" s="9"/>
      <c r="AG45" s="20"/>
      <c r="AH45" s="20"/>
    </row>
    <row r="46" spans="2:40" x14ac:dyDescent="0.2">
      <c r="B46" s="4"/>
      <c r="C46" s="846"/>
      <c r="D46" s="847"/>
      <c r="E46" s="847"/>
      <c r="F46" s="848"/>
      <c r="G46" s="856"/>
      <c r="H46" s="857"/>
      <c r="I46" s="857"/>
      <c r="J46" s="857"/>
      <c r="K46" s="857"/>
      <c r="L46" s="857"/>
      <c r="M46" s="858"/>
      <c r="N46" s="156"/>
      <c r="O46" s="829" t="s">
        <v>99</v>
      </c>
      <c r="P46" s="830"/>
      <c r="Q46" s="830"/>
      <c r="R46" s="830"/>
      <c r="S46" s="861" t="s">
        <v>100</v>
      </c>
      <c r="T46" s="861"/>
      <c r="U46" s="861"/>
      <c r="V46" s="34" t="s">
        <v>94</v>
      </c>
      <c r="W46" s="862" t="s">
        <v>101</v>
      </c>
      <c r="X46" s="862"/>
      <c r="Y46" s="862"/>
      <c r="Z46" s="862"/>
      <c r="AA46" s="862"/>
      <c r="AB46" s="863"/>
      <c r="AC46" s="864"/>
      <c r="AD46" s="29"/>
      <c r="AF46" s="9"/>
      <c r="AG46" s="20"/>
      <c r="AH46" s="20"/>
    </row>
    <row r="47" spans="2:40" ht="27" customHeight="1" x14ac:dyDescent="0.2">
      <c r="B47" s="4"/>
      <c r="C47" s="865" t="s">
        <v>102</v>
      </c>
      <c r="D47" s="866"/>
      <c r="E47" s="866"/>
      <c r="F47" s="867"/>
      <c r="G47" s="856"/>
      <c r="H47" s="857"/>
      <c r="I47" s="857"/>
      <c r="J47" s="857"/>
      <c r="K47" s="857"/>
      <c r="L47" s="857"/>
      <c r="M47" s="857"/>
      <c r="N47" s="868"/>
      <c r="O47" s="829"/>
      <c r="P47" s="830"/>
      <c r="Q47" s="830"/>
      <c r="R47" s="830"/>
      <c r="S47" s="862" t="s">
        <v>89</v>
      </c>
      <c r="T47" s="862"/>
      <c r="U47" s="862"/>
      <c r="V47" s="869" t="s">
        <v>94</v>
      </c>
      <c r="W47" s="862" t="s">
        <v>103</v>
      </c>
      <c r="X47" s="862"/>
      <c r="Y47" s="862"/>
      <c r="Z47" s="862"/>
      <c r="AA47" s="862"/>
      <c r="AB47" s="870"/>
      <c r="AC47" s="871"/>
      <c r="AD47" s="29"/>
      <c r="AF47" s="9"/>
      <c r="AG47" s="20"/>
      <c r="AH47" s="20"/>
    </row>
    <row r="48" spans="2:40" x14ac:dyDescent="0.2">
      <c r="B48" s="4"/>
      <c r="C48" s="829" t="s">
        <v>28</v>
      </c>
      <c r="D48" s="830"/>
      <c r="E48" s="830"/>
      <c r="F48" s="830"/>
      <c r="G48" s="874" t="s">
        <v>104</v>
      </c>
      <c r="H48" s="875"/>
      <c r="I48" s="875"/>
      <c r="J48" s="875"/>
      <c r="K48" s="875"/>
      <c r="L48" s="875"/>
      <c r="M48" s="875"/>
      <c r="N48" s="876"/>
      <c r="O48" s="829"/>
      <c r="P48" s="830"/>
      <c r="Q48" s="830"/>
      <c r="R48" s="830"/>
      <c r="S48" s="862"/>
      <c r="T48" s="862"/>
      <c r="U48" s="862"/>
      <c r="V48" s="869"/>
      <c r="W48" s="862"/>
      <c r="X48" s="862"/>
      <c r="Y48" s="862"/>
      <c r="Z48" s="862"/>
      <c r="AA48" s="862"/>
      <c r="AB48" s="872"/>
      <c r="AC48" s="873"/>
      <c r="AD48" s="29"/>
      <c r="AF48" s="9"/>
      <c r="AG48" s="20"/>
      <c r="AH48" s="20"/>
    </row>
    <row r="49" spans="1:40" ht="12.75" customHeight="1" x14ac:dyDescent="0.2">
      <c r="B49" s="4"/>
      <c r="C49" s="829" t="s">
        <v>27</v>
      </c>
      <c r="D49" s="830"/>
      <c r="E49" s="830"/>
      <c r="F49" s="830"/>
      <c r="G49" s="878" t="s">
        <v>287</v>
      </c>
      <c r="H49" s="879"/>
      <c r="I49" s="879"/>
      <c r="J49" s="879"/>
      <c r="K49" s="879"/>
      <c r="L49" s="879"/>
      <c r="M49" s="879"/>
      <c r="N49" s="880"/>
      <c r="O49" s="829"/>
      <c r="P49" s="830"/>
      <c r="Q49" s="830"/>
      <c r="R49" s="830"/>
      <c r="S49" s="862" t="s">
        <v>105</v>
      </c>
      <c r="T49" s="862"/>
      <c r="U49" s="862"/>
      <c r="V49" s="869" t="s">
        <v>94</v>
      </c>
      <c r="W49" s="697" t="s">
        <v>553</v>
      </c>
      <c r="X49" s="697"/>
      <c r="Y49" s="697"/>
      <c r="Z49" s="697"/>
      <c r="AA49" s="697"/>
      <c r="AB49" s="685" t="s">
        <v>94</v>
      </c>
      <c r="AC49" s="686"/>
      <c r="AD49" s="29"/>
      <c r="AF49" s="9"/>
      <c r="AG49" s="20"/>
      <c r="AH49" s="20"/>
    </row>
    <row r="50" spans="1:40" x14ac:dyDescent="0.2">
      <c r="B50" s="4"/>
      <c r="C50" s="829" t="s">
        <v>106</v>
      </c>
      <c r="D50" s="830"/>
      <c r="E50" s="830"/>
      <c r="F50" s="830"/>
      <c r="G50" s="883"/>
      <c r="H50" s="884"/>
      <c r="I50" s="884"/>
      <c r="J50" s="884"/>
      <c r="K50" s="884"/>
      <c r="L50" s="884"/>
      <c r="M50" s="884"/>
      <c r="N50" s="885"/>
      <c r="O50" s="829"/>
      <c r="P50" s="830"/>
      <c r="Q50" s="830"/>
      <c r="R50" s="830"/>
      <c r="S50" s="862"/>
      <c r="T50" s="862"/>
      <c r="U50" s="862"/>
      <c r="V50" s="869"/>
      <c r="W50" s="697"/>
      <c r="X50" s="697"/>
      <c r="Y50" s="697"/>
      <c r="Z50" s="697"/>
      <c r="AA50" s="697"/>
      <c r="AB50" s="685"/>
      <c r="AC50" s="686"/>
      <c r="AD50" s="29"/>
      <c r="AF50" s="9"/>
      <c r="AG50" s="20"/>
      <c r="AH50" s="20"/>
    </row>
    <row r="51" spans="1:40" ht="13.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7"/>
      <c r="AA51" s="707"/>
      <c r="AB51" s="703"/>
      <c r="AC51" s="704"/>
      <c r="AD51" s="29"/>
      <c r="AF51" s="9"/>
      <c r="AG51" s="20"/>
      <c r="AH51" s="20"/>
    </row>
    <row r="52" spans="1:40" ht="13.5"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19"/>
      <c r="AH52" s="19"/>
    </row>
    <row r="53" spans="1:40" x14ac:dyDescent="0.2">
      <c r="A53" s="7"/>
      <c r="C53" s="15"/>
      <c r="D53" s="20"/>
      <c r="E53" s="20"/>
      <c r="F53" s="20"/>
      <c r="G53" s="20"/>
      <c r="H53" s="20"/>
      <c r="I53" s="20"/>
      <c r="J53" s="20"/>
      <c r="K53" s="20"/>
      <c r="L53" s="20"/>
      <c r="M53" s="20"/>
      <c r="N53" s="20"/>
      <c r="O53" s="51"/>
      <c r="P53" s="15"/>
      <c r="Q53" s="16"/>
      <c r="R53" s="16"/>
      <c r="S53" s="16"/>
      <c r="T53" s="16"/>
      <c r="U53" s="16"/>
      <c r="V53" s="16"/>
      <c r="W53" s="16"/>
      <c r="X53" s="16"/>
      <c r="Y53" s="16"/>
      <c r="Z53" s="16"/>
      <c r="AA53" s="16"/>
      <c r="AB53" s="16"/>
      <c r="AD53" s="20"/>
      <c r="AF53" s="9"/>
      <c r="AG53" s="19"/>
      <c r="AH53" s="19"/>
      <c r="AN53">
        <f>SUBTOTAL(9,AN38:AN52)</f>
        <v>0</v>
      </c>
    </row>
    <row r="54" spans="1:40" ht="22.5" customHeight="1" x14ac:dyDescent="0.2">
      <c r="C54" s="15"/>
      <c r="D54" s="20"/>
      <c r="E54" s="20"/>
      <c r="F54" s="20"/>
      <c r="G54" s="20"/>
      <c r="H54" s="20"/>
      <c r="I54" s="20"/>
      <c r="J54" s="20"/>
      <c r="K54" s="20"/>
      <c r="L54" s="20"/>
      <c r="M54" s="20"/>
      <c r="N54" s="20"/>
      <c r="AC54" s="16"/>
      <c r="AE54" s="20"/>
      <c r="AG54" s="9"/>
      <c r="AH54" s="877"/>
      <c r="AI54" s="877"/>
      <c r="AJ54" s="877"/>
      <c r="AK54" s="877"/>
      <c r="AL54" s="877"/>
      <c r="AM54" s="877"/>
      <c r="AN54" s="877"/>
    </row>
    <row r="55" spans="1:40" ht="22.5" customHeight="1" x14ac:dyDescent="0.2">
      <c r="C55" s="15"/>
      <c r="D55" s="20"/>
      <c r="E55" s="20"/>
      <c r="F55" s="20"/>
      <c r="G55" s="20"/>
      <c r="H55" s="20"/>
      <c r="I55" s="20"/>
      <c r="J55" s="20"/>
      <c r="K55" s="20"/>
      <c r="L55" s="20"/>
      <c r="M55" s="20"/>
      <c r="N55" s="20"/>
      <c r="AC55" s="16"/>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C56" s="16"/>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C57" s="16"/>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40"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40"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dqhT032CLRQ23rA4fA18AADEgVyl7XgYtN7QgubsGx7I1/BNHM7l84Oolzhqe6uxmDSqMr92m60phH2x2Nupg==" saltValue="iB6MNmTF3ae3Y6ephz72OQ==" spinCount="100000" sheet="1" objects="1" scenarios="1"/>
  <customSheetViews>
    <customSheetView guid="{9C949C4D-EB11-4549-99F8-6A6E19FEDD35}" scale="106" showGridLines="0" topLeftCell="E21">
      <selection activeCell="T39" sqref="T39:AC39"/>
      <pageMargins left="0.57999999999999996" right="0.45" top="1.1549999999999998" bottom="0.39" header="0.3" footer="0.3"/>
      <pageSetup paperSize="9" scale="80" orientation="portrait" r:id="rId1"/>
      <headerFooter alignWithMargins="0"/>
    </customSheetView>
    <customSheetView guid="{B4BD0B13-0F90-4B98-B77F-542E51A48189}" scale="106" showGridLines="0" topLeftCell="E21">
      <selection activeCell="T39" sqref="T39:AC39"/>
      <pageMargins left="0.57999999999999996" right="0.45" top="1.1549999999999998" bottom="0.39" header="0.3" footer="0.3"/>
      <pageSetup paperSize="9" scale="80" orientation="portrait" r:id="rId2"/>
      <headerFooter alignWithMargins="0"/>
    </customSheetView>
    <customSheetView guid="{1132D6BB-BD35-469F-BF41-A86B335BD97B}" scale="106" showGridLines="0" topLeftCell="E1">
      <selection activeCell="T39" sqref="T39:AC39"/>
      <pageMargins left="0.57999999999999996" right="0.45" top="1.1549999999999998" bottom="0.39" header="0.3" footer="0.3"/>
      <pageSetup paperSize="9" scale="80" orientation="portrait" r:id="rId3"/>
      <headerFooter alignWithMargins="0"/>
    </customSheetView>
    <customSheetView guid="{A5C6589E-C55F-4BEC-9ECE-919FCABF52F8}" scale="106" showGridLines="0" topLeftCell="E1">
      <selection activeCell="T39" sqref="T39:AC39"/>
      <pageMargins left="0.57999999999999996" right="0.45" top="1.1549999999999998" bottom="0.39" header="0.3" footer="0.3"/>
      <pageSetup paperSize="9" scale="80" orientation="portrait" r:id="rId4"/>
      <headerFooter alignWithMargins="0"/>
    </customSheetView>
    <customSheetView guid="{01A85145-F11B-4D07-813B-8A8758CDD710}" scale="91" showGridLines="0" topLeftCell="A23">
      <selection activeCell="X31" sqref="X31"/>
      <pageMargins left="0.57999999999999996" right="0.45" top="1.1549999999999998" bottom="0.39" header="0.3" footer="0.3"/>
      <pageSetup paperSize="9" scale="80" orientation="portrait" r:id="rId5"/>
      <headerFooter alignWithMargins="0"/>
    </customSheetView>
    <customSheetView guid="{4F27A6F2-707D-47B2-BF4A-F027B75A33FC}" scale="91" showGridLines="0">
      <selection activeCell="W31" sqref="W31"/>
      <pageMargins left="0.57999999999999996" right="0.45" top="1.1549999999999998" bottom="0.39" header="0.3" footer="0.3"/>
      <pageSetup paperSize="9" scale="80" orientation="portrait" r:id="rId6"/>
      <headerFooter alignWithMargins="0"/>
    </customSheetView>
    <customSheetView guid="{F4F98609-4C61-4A0E-851B-59BEC64AAB9F}" scale="110" showGridLines="0" topLeftCell="F25">
      <selection activeCell="R22" sqref="R22:AC28"/>
      <pageMargins left="0.57999999999999996" right="0.45" top="1.1549999999999998" bottom="0.39" header="0.3" footer="0.3"/>
      <pageSetup paperSize="9" scale="80" orientation="portrait" r:id="rId7"/>
      <headerFooter alignWithMargins="0"/>
    </customSheetView>
    <customSheetView guid="{8381FC96-6810-4EAA-ACD8-B607E0FD2281}" scale="110" showGridLines="0" topLeftCell="H35">
      <selection activeCell="R13" sqref="R13:AC20"/>
      <pageMargins left="0.57999999999999996" right="0.45" top="1.1549999999999998" bottom="0.39" header="0.3" footer="0.3"/>
      <pageSetup paperSize="9" scale="80" orientation="portrait" r:id="rId8"/>
      <headerFooter alignWithMargins="0"/>
    </customSheetView>
    <customSheetView guid="{7315456F-420E-439E-9602-F32EDF9D3E94}" scale="110" showGridLines="0" topLeftCell="H35">
      <selection activeCell="R13" sqref="R13:AC20"/>
      <pageMargins left="0.57999999999999996" right="0.45" top="1.1549999999999998" bottom="0.39" header="0.3" footer="0.3"/>
      <pageSetup paperSize="9" scale="80" orientation="portrait" r:id="rId9"/>
      <headerFooter alignWithMargins="0"/>
    </customSheetView>
    <customSheetView guid="{216CB5F9-6788-4A70-880A-08553118F167}" scale="90" showGridLines="0" topLeftCell="A22">
      <selection activeCell="R22" sqref="R22:AA28"/>
      <pageMargins left="0.57999999999999996" right="0.45" top="1.1549999999999998" bottom="0.39" header="0.3" footer="0.3"/>
      <pageSetup paperSize="9" scale="80" orientation="portrait" r:id="rId10"/>
      <headerFooter alignWithMargins="0"/>
    </customSheetView>
    <customSheetView guid="{B0451CD7-59C4-4E11-B7C2-BC13CF4127A6}" scale="90" showGridLines="0" topLeftCell="A22">
      <selection activeCell="R22" sqref="R22:AA28"/>
      <pageMargins left="0.57999999999999996" right="0.45" top="1.1549999999999998" bottom="0.39" header="0.3" footer="0.3"/>
      <pageSetup paperSize="9" scale="80" orientation="portrait" r:id="rId11"/>
      <headerFooter alignWithMargins="0"/>
    </customSheetView>
    <customSheetView guid="{7A5BCE0F-1F1B-4E52-9652-01329CBCC77F}" scale="90" showGridLines="0" topLeftCell="A22">
      <selection activeCell="R22" sqref="R22:AA28"/>
      <pageMargins left="0.57999999999999996" right="0.45" top="1.1549999999999998" bottom="0.39" header="0.3" footer="0.3"/>
      <pageSetup paperSize="9" scale="80" orientation="portrait" r:id="rId12"/>
      <headerFooter alignWithMargins="0"/>
    </customSheetView>
    <customSheetView guid="{62DF5315-3D99-4C8E-BAEC-100B3280B10D}" scale="90" showGridLines="0" topLeftCell="A22">
      <selection activeCell="R22" sqref="R22:AA28"/>
      <pageMargins left="0.57999999999999996" right="0.45" top="1.1549999999999998" bottom="0.39" header="0.3" footer="0.3"/>
      <pageSetup paperSize="9" scale="80" orientation="portrait" r:id="rId13"/>
      <headerFooter alignWithMargins="0"/>
    </customSheetView>
    <customSheetView guid="{CAC1BF5B-64DA-4E65-B9F3-F58AF1593EA5}" scale="90" showGridLines="0" topLeftCell="A22">
      <selection activeCell="R22" sqref="R22:AA28"/>
      <pageMargins left="0.57999999999999996" right="0.45" top="1.1549999999999998" bottom="0.39" header="0.3" footer="0.3"/>
      <pageSetup paperSize="9" scale="80" orientation="portrait" r:id="rId14"/>
      <headerFooter alignWithMargins="0"/>
    </customSheetView>
    <customSheetView guid="{E4188361-4B87-4969-89CB-DD6AB944FA81}" scale="90" showGridLines="0" topLeftCell="A22">
      <selection activeCell="R22" sqref="R22:AA28"/>
      <pageMargins left="0.57999999999999996" right="0.45" top="1.1549999999999998" bottom="0.39" header="0.3" footer="0.3"/>
      <pageSetup paperSize="9" scale="80" orientation="portrait" r:id="rId15"/>
      <headerFooter alignWithMargins="0"/>
    </customSheetView>
    <customSheetView guid="{0001DF65-3B0F-497C-ACF5-D49EC607FD88}" scale="90" showGridLines="0" topLeftCell="A22">
      <selection activeCell="R22" sqref="R22:AA28"/>
      <pageMargins left="0.57999999999999996" right="0.45" top="1.1549999999999998" bottom="0.39" header="0.3" footer="0.3"/>
      <pageSetup paperSize="9" scale="80" orientation="portrait" r:id="rId16"/>
      <headerFooter alignWithMargins="0"/>
    </customSheetView>
    <customSheetView guid="{39DA2FDD-4E3D-481D-A336-9D29DBC11B08}" scale="110" showGridLines="0" topLeftCell="A22">
      <selection activeCell="R22" sqref="R22:AC28"/>
      <pageMargins left="0.57999999999999996" right="0.45" top="1.1549999999999998" bottom="0.39" header="0.3" footer="0.3"/>
      <pageSetup paperSize="9" scale="80" orientation="portrait" r:id="rId17"/>
      <headerFooter alignWithMargins="0"/>
    </customSheetView>
    <customSheetView guid="{95329FFD-9B66-4A76-A861-4EF913CB9438}" scale="110" showGridLines="0">
      <selection activeCell="F9" sqref="F9:AC10"/>
      <pageMargins left="0.57999999999999996" right="0.45" top="1.1549999999999998" bottom="0.39" header="0.3" footer="0.3"/>
      <pageSetup paperSize="9" scale="80" orientation="portrait" r:id="rId18"/>
      <headerFooter alignWithMargins="0"/>
    </customSheetView>
    <customSheetView guid="{F7DB7EE5-42A9-41B9-A823-ADC3C22C28DE}" scale="110" showGridLines="0">
      <selection activeCell="F9" sqref="F9:AC10"/>
      <pageMargins left="0.57999999999999996" right="0.45" top="1.1549999999999998" bottom="0.39" header="0.3" footer="0.3"/>
      <pageSetup paperSize="9" scale="80" orientation="portrait" r:id="rId19"/>
      <headerFooter alignWithMargins="0"/>
    </customSheetView>
    <customSheetView guid="{187695E8-F439-4E8B-9390-62D53A41785B}" scale="110" showGridLines="0">
      <selection activeCell="F9" sqref="F9:AC10"/>
      <pageMargins left="0.57999999999999996" right="0.45" top="1.1549999999999998" bottom="0.39" header="0.3" footer="0.3"/>
      <pageSetup paperSize="9" scale="80" orientation="portrait" r:id="rId20"/>
      <headerFooter alignWithMargins="0"/>
    </customSheetView>
    <customSheetView guid="{C3D58349-1F04-4F6C-B93C-BB0D41DB41D6}" scale="110" showGridLines="0" topLeftCell="H23">
      <selection activeCell="R13" sqref="R13:AC20"/>
      <pageMargins left="0.57999999999999996" right="0.45" top="1.1549999999999998" bottom="0.39" header="0.3" footer="0.3"/>
      <pageSetup paperSize="9" scale="80" orientation="portrait" r:id="rId21"/>
      <headerFooter alignWithMargins="0"/>
    </customSheetView>
    <customSheetView guid="{71206789-1A95-4243-B1E4-204F0D4BB0C1}" scale="110" showGridLines="0" topLeftCell="H35">
      <selection activeCell="R13" sqref="R13:AC20"/>
      <pageMargins left="0.57999999999999996" right="0.45" top="1.1549999999999998" bottom="0.39" header="0.3" footer="0.3"/>
      <pageSetup paperSize="9" scale="80" orientation="portrait" r:id="rId22"/>
      <headerFooter alignWithMargins="0"/>
    </customSheetView>
    <customSheetView guid="{DAB8803B-91D8-4FA1-8E83-BA8E4F51ECEF}" scale="110" showGridLines="0" topLeftCell="J25">
      <selection activeCell="R13" sqref="R13:AC20"/>
      <pageMargins left="0.57999999999999996" right="0.45" top="1.1549999999999998" bottom="0.39" header="0.3" footer="0.3"/>
      <pageSetup paperSize="9" scale="80" orientation="portrait" r:id="rId23"/>
      <headerFooter alignWithMargins="0"/>
    </customSheetView>
    <customSheetView guid="{4B06A440-0745-43CE-8047-97DB98249CF6}" scale="91" showGridLines="0">
      <selection activeCell="W31" sqref="W31"/>
      <pageMargins left="0.57999999999999996" right="0.45" top="1.1549999999999998" bottom="0.39" header="0.3" footer="0.3"/>
      <pageSetup paperSize="9" scale="80" orientation="portrait" r:id="rId24"/>
      <headerFooter alignWithMargins="0"/>
    </customSheetView>
    <customSheetView guid="{201C1097-0C3C-4AFA-814C-99E885BB3BA9}" scale="91" showGridLines="0" topLeftCell="A23">
      <selection activeCell="X31" sqref="X31"/>
      <pageMargins left="0.57999999999999996" right="0.45" top="1.1549999999999998" bottom="0.39" header="0.3" footer="0.3"/>
      <pageSetup paperSize="9" scale="80" orientation="portrait" r:id="rId25"/>
      <headerFooter alignWithMargins="0"/>
    </customSheetView>
    <customSheetView guid="{44F0F931-FF8F-4146-9628-099A7B02EE59}" scale="91" showGridLines="0" topLeftCell="A23">
      <selection activeCell="X31" sqref="X31"/>
      <pageMargins left="0.57999999999999996" right="0.45" top="1.1549999999999998" bottom="0.39" header="0.3" footer="0.3"/>
      <pageSetup paperSize="9" scale="80" orientation="portrait" r:id="rId26"/>
      <headerFooter alignWithMargins="0"/>
    </customSheetView>
    <customSheetView guid="{DE4F901A-4159-44A8-9F61-37E29931259E}" scale="106" showGridLines="0" topLeftCell="E21">
      <selection activeCell="X31" sqref="X31"/>
      <pageMargins left="0.57999999999999996" right="0.45" top="1.1549999999999998" bottom="0.39" header="0.3" footer="0.3"/>
      <pageSetup paperSize="9" scale="80" orientation="portrait" r:id="rId27"/>
      <headerFooter alignWithMargins="0"/>
    </customSheetView>
    <customSheetView guid="{11E60353-53A2-40FD-8DD1-6654D3943E00}" scale="106" showGridLines="0" topLeftCell="E21">
      <selection activeCell="X31" sqref="X31"/>
      <pageMargins left="0.57999999999999996" right="0.45" top="1.1549999999999998" bottom="0.39" header="0.3" footer="0.3"/>
      <pageSetup paperSize="9" scale="80" orientation="portrait" r:id="rId28"/>
      <headerFooter alignWithMargins="0"/>
    </customSheetView>
    <customSheetView guid="{D405E5B0-829D-4CFF-BABC-C1974EED185D}" scale="106" showGridLines="0" topLeftCell="E1">
      <selection activeCell="T39" sqref="T39:AC39"/>
      <pageMargins left="0.57999999999999996" right="0.45" top="1.1549999999999998" bottom="0.39" header="0.3" footer="0.3"/>
      <pageSetup paperSize="9" scale="80" orientation="portrait" r:id="rId29"/>
      <headerFooter alignWithMargins="0"/>
    </customSheetView>
  </customSheetViews>
  <mergeCells count="74">
    <mergeCell ref="AH56:AN56"/>
    <mergeCell ref="AH57:AN57"/>
    <mergeCell ref="C49:F49"/>
    <mergeCell ref="G49:N49"/>
    <mergeCell ref="S49:U51"/>
    <mergeCell ref="V49:V51"/>
    <mergeCell ref="W49:AA51"/>
    <mergeCell ref="AB49:AC51"/>
    <mergeCell ref="C50:F50"/>
    <mergeCell ref="G50:N50"/>
    <mergeCell ref="C51:F51"/>
    <mergeCell ref="G51:N51"/>
    <mergeCell ref="AB47:AC48"/>
    <mergeCell ref="C48:F48"/>
    <mergeCell ref="G48:N48"/>
    <mergeCell ref="AH54:AN54"/>
    <mergeCell ref="AH55:AN55"/>
    <mergeCell ref="C44:N44"/>
    <mergeCell ref="O44:AC44"/>
    <mergeCell ref="C45:F46"/>
    <mergeCell ref="G45:H45"/>
    <mergeCell ref="O45:R45"/>
    <mergeCell ref="S45:AC45"/>
    <mergeCell ref="G46:M46"/>
    <mergeCell ref="O46:R51"/>
    <mergeCell ref="S46:U46"/>
    <mergeCell ref="W46:AA46"/>
    <mergeCell ref="AB46:AC46"/>
    <mergeCell ref="C47:F47"/>
    <mergeCell ref="G47:N47"/>
    <mergeCell ref="S47:U48"/>
    <mergeCell ref="V47:V48"/>
    <mergeCell ref="W47:AA48"/>
    <mergeCell ref="C41:F41"/>
    <mergeCell ref="G41:N41"/>
    <mergeCell ref="O41:S41"/>
    <mergeCell ref="T41:AC41"/>
    <mergeCell ref="C42:F43"/>
    <mergeCell ref="G42:N43"/>
    <mergeCell ref="O42:S42"/>
    <mergeCell ref="T42:AC42"/>
    <mergeCell ref="O43:S43"/>
    <mergeCell ref="T43:AC43"/>
    <mergeCell ref="C39:F39"/>
    <mergeCell ref="G39:N39"/>
    <mergeCell ref="O39:S39"/>
    <mergeCell ref="T39:AC39"/>
    <mergeCell ref="C40:F40"/>
    <mergeCell ref="G40:N40"/>
    <mergeCell ref="O40:S40"/>
    <mergeCell ref="T40:AC40"/>
    <mergeCell ref="D35:E35"/>
    <mergeCell ref="C37:N37"/>
    <mergeCell ref="O37:AC37"/>
    <mergeCell ref="C38:F38"/>
    <mergeCell ref="G38:N38"/>
    <mergeCell ref="O38:S38"/>
    <mergeCell ref="T38:AC38"/>
    <mergeCell ref="R22:AC28"/>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s>
  <pageMargins left="0.57999999999999996" right="0.45" top="1.1549999999999998" bottom="0.39" header="0.3" footer="0.3"/>
  <pageSetup paperSize="9" scale="80" orientation="portrait" r:id="rId30"/>
  <headerFooter alignWithMargins="0"/>
  <drawing r:id="rId3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2"/>
  <dimension ref="A1:AL84"/>
  <sheetViews>
    <sheetView showGridLines="0" topLeftCell="A26" workbookViewId="0">
      <selection activeCell="Q32" sqref="Q32"/>
    </sheetView>
  </sheetViews>
  <sheetFormatPr baseColWidth="10" defaultColWidth="11.42578125" defaultRowHeight="12.75" x14ac:dyDescent="0.2"/>
  <cols>
    <col min="1" max="2" width="1.140625" customWidth="1"/>
    <col min="3" max="3" width="4.28515625" customWidth="1"/>
    <col min="4" max="4" width="5.28515625" customWidth="1"/>
    <col min="5" max="5" width="5.1406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159</v>
      </c>
      <c r="G8" s="774"/>
      <c r="H8" s="774"/>
      <c r="I8" s="774"/>
      <c r="J8" s="774"/>
      <c r="K8" s="774"/>
      <c r="L8" s="774"/>
      <c r="M8" s="774"/>
      <c r="N8" s="774"/>
      <c r="O8" s="774"/>
      <c r="P8" s="775"/>
      <c r="Q8" s="823" t="s">
        <v>82</v>
      </c>
      <c r="R8" s="823"/>
      <c r="S8" s="1125"/>
      <c r="T8" s="1125"/>
      <c r="U8" s="823" t="s">
        <v>83</v>
      </c>
      <c r="V8" s="823"/>
      <c r="W8" s="819" t="s">
        <v>175</v>
      </c>
      <c r="X8" s="820"/>
      <c r="Y8" s="820"/>
      <c r="Z8" s="820"/>
      <c r="AA8" s="821"/>
      <c r="AB8" s="5"/>
      <c r="AE8" s="18"/>
      <c r="AF8" s="966"/>
      <c r="AG8" s="966"/>
      <c r="AH8" s="966"/>
      <c r="AI8" s="966"/>
      <c r="AJ8" s="966"/>
      <c r="AK8" s="966"/>
      <c r="AL8" s="966"/>
    </row>
    <row r="9" spans="2:38" ht="22.5" customHeight="1" x14ac:dyDescent="0.2">
      <c r="B9" s="4"/>
      <c r="C9" s="827" t="s">
        <v>2</v>
      </c>
      <c r="D9" s="828"/>
      <c r="E9" s="828"/>
      <c r="F9" s="1117" t="s">
        <v>294</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960" t="s">
        <v>722</v>
      </c>
      <c r="S13" s="961"/>
      <c r="T13" s="961"/>
      <c r="U13" s="961"/>
      <c r="V13" s="961"/>
      <c r="W13" s="961"/>
      <c r="X13" s="961"/>
      <c r="Y13" s="961"/>
      <c r="Z13" s="961"/>
      <c r="AA13" s="962"/>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18.7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760" t="s">
        <v>1254</v>
      </c>
      <c r="S22" s="761"/>
      <c r="T22" s="761"/>
      <c r="U22" s="761"/>
      <c r="V22" s="761"/>
      <c r="W22" s="761"/>
      <c r="X22" s="761"/>
      <c r="Y22" s="761"/>
      <c r="Z22" s="761"/>
      <c r="AA22" s="7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1"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INDICADORES!H53</f>
        <v>41460</v>
      </c>
      <c r="G31" s="569">
        <f>INDICADORES!K53</f>
        <v>26012</v>
      </c>
      <c r="H31" s="569">
        <f>INDICADORES!N53</f>
        <v>45036</v>
      </c>
      <c r="I31" s="569">
        <f>INDICADORES!T53</f>
        <v>40608</v>
      </c>
      <c r="J31" s="569">
        <f>INDICADORES!W53</f>
        <v>33217</v>
      </c>
      <c r="K31" s="569">
        <f>INDICADORES!Z53</f>
        <v>38155</v>
      </c>
      <c r="L31" s="569">
        <f>INDICADORES!AF53</f>
        <v>33337</v>
      </c>
      <c r="M31" s="569">
        <f>INDICADORES!AI53</f>
        <v>34949</v>
      </c>
      <c r="N31" s="569">
        <f>INDICADORES!AL53</f>
        <v>41655</v>
      </c>
      <c r="O31" s="569">
        <f>INDICADORES!AR53</f>
        <v>26303</v>
      </c>
      <c r="P31" s="569">
        <f>INDICADORES!AU53</f>
        <v>19888</v>
      </c>
      <c r="Q31" s="569">
        <f>INDICADORES!AX53</f>
        <v>22404</v>
      </c>
      <c r="R31" s="568">
        <f>SUM(F31:Q31)</f>
        <v>403024</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INDICADORES!I53</f>
        <v>1003</v>
      </c>
      <c r="G32" s="569">
        <f>INDICADORES!L53</f>
        <v>600</v>
      </c>
      <c r="H32" s="569">
        <f>INDICADORES!O53</f>
        <v>890</v>
      </c>
      <c r="I32" s="569">
        <f>INDICADORES!U53</f>
        <v>867</v>
      </c>
      <c r="J32" s="569">
        <f>INDICADORES!X53</f>
        <v>702</v>
      </c>
      <c r="K32" s="569">
        <f>INDICADORES!AA53</f>
        <v>794</v>
      </c>
      <c r="L32" s="569">
        <f>INDICADORES!AG53</f>
        <v>675</v>
      </c>
      <c r="M32" s="569">
        <f>INDICADORES!AJ53</f>
        <v>729</v>
      </c>
      <c r="N32" s="569">
        <f>INDICADORES!AM53</f>
        <v>731</v>
      </c>
      <c r="O32" s="569">
        <f>INDICADORES!AS53</f>
        <v>536</v>
      </c>
      <c r="P32" s="569">
        <f>INDICADORES!AV53</f>
        <v>440</v>
      </c>
      <c r="Q32" s="569">
        <f>INDICADORES!AY53</f>
        <v>495</v>
      </c>
      <c r="R32" s="568">
        <f>SUM(F32:Q32)</f>
        <v>8462</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F31/F32</f>
        <v>41.335992023928213</v>
      </c>
      <c r="G33" s="67">
        <f t="shared" ref="G33:Q33" si="0">G31/G32</f>
        <v>43.353333333333332</v>
      </c>
      <c r="H33" s="67">
        <f t="shared" si="0"/>
        <v>50.602247191011237</v>
      </c>
      <c r="I33" s="67">
        <f t="shared" si="0"/>
        <v>46.837370242214533</v>
      </c>
      <c r="J33" s="67">
        <f t="shared" si="0"/>
        <v>47.317663817663821</v>
      </c>
      <c r="K33" s="67">
        <f t="shared" si="0"/>
        <v>48.054156171284632</v>
      </c>
      <c r="L33" s="67">
        <f t="shared" si="0"/>
        <v>49.388148148148147</v>
      </c>
      <c r="M33" s="67">
        <f t="shared" si="0"/>
        <v>47.941015089163237</v>
      </c>
      <c r="N33" s="67">
        <f t="shared" si="0"/>
        <v>56.98358413132695</v>
      </c>
      <c r="O33" s="67">
        <f t="shared" si="0"/>
        <v>49.072761194029852</v>
      </c>
      <c r="P33" s="67">
        <f t="shared" si="0"/>
        <v>45.2</v>
      </c>
      <c r="Q33" s="67">
        <f t="shared" si="0"/>
        <v>45.260606060606058</v>
      </c>
      <c r="R33" s="67">
        <f>R31/R32</f>
        <v>47.627511226660367</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6">
        <v>25</v>
      </c>
      <c r="G34" s="246">
        <v>30</v>
      </c>
      <c r="H34" s="246">
        <v>27.25</v>
      </c>
      <c r="I34" s="246" t="e">
        <v>#DIV/0!</v>
      </c>
      <c r="J34" s="246">
        <v>32</v>
      </c>
      <c r="K34" s="246" t="e">
        <v>#DIV/0!</v>
      </c>
      <c r="L34" s="246">
        <v>36</v>
      </c>
      <c r="M34" s="246">
        <v>28</v>
      </c>
      <c r="N34" s="246" t="e">
        <v>#DIV/0!</v>
      </c>
      <c r="O34" s="246">
        <v>55.024263431542458</v>
      </c>
      <c r="P34" s="246">
        <v>37.502742230347351</v>
      </c>
      <c r="Q34" s="246">
        <v>65.863712374581937</v>
      </c>
      <c r="R34" s="246"/>
      <c r="U34" s="7"/>
      <c r="V34" s="7"/>
      <c r="W34" s="7"/>
      <c r="X34" s="7"/>
      <c r="Y34" s="7"/>
      <c r="Z34" s="7"/>
      <c r="AA34" s="8"/>
      <c r="AB34" s="5"/>
      <c r="AE34" s="18"/>
      <c r="AF34" s="18"/>
      <c r="AG34" s="18"/>
      <c r="AH34" s="18"/>
      <c r="AI34" s="18"/>
      <c r="AJ34" s="18"/>
      <c r="AK34" s="18"/>
      <c r="AL34" s="18"/>
    </row>
    <row r="35" spans="2:38" ht="14.25" customHeight="1" x14ac:dyDescent="0.2">
      <c r="B35" s="4"/>
      <c r="C35" s="6"/>
      <c r="D35" s="809" t="s">
        <v>254</v>
      </c>
      <c r="E35" s="810"/>
      <c r="F35" s="245">
        <v>29</v>
      </c>
      <c r="G35" s="245">
        <v>29</v>
      </c>
      <c r="H35" s="245">
        <v>29</v>
      </c>
      <c r="I35" s="245">
        <v>29</v>
      </c>
      <c r="J35" s="245">
        <v>29</v>
      </c>
      <c r="K35" s="245">
        <v>29</v>
      </c>
      <c r="L35" s="245">
        <v>29</v>
      </c>
      <c r="M35" s="245">
        <v>29</v>
      </c>
      <c r="N35" s="245">
        <v>29</v>
      </c>
      <c r="O35" s="245">
        <v>29</v>
      </c>
      <c r="P35" s="245">
        <v>29</v>
      </c>
      <c r="Q35" s="245">
        <v>29</v>
      </c>
      <c r="R35" s="245">
        <v>29</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182</v>
      </c>
      <c r="H38" s="1128"/>
      <c r="I38" s="1128"/>
      <c r="J38" s="1128"/>
      <c r="K38" s="1128"/>
      <c r="L38" s="1128"/>
      <c r="M38" s="1128"/>
      <c r="N38" s="1129"/>
      <c r="O38" s="1064" t="s">
        <v>17</v>
      </c>
      <c r="P38" s="1065"/>
      <c r="Q38" s="1065"/>
      <c r="R38" s="1065"/>
      <c r="S38" s="1065"/>
      <c r="T38" s="1073"/>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46</v>
      </c>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183</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47</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c r="H42" s="942"/>
      <c r="I42" s="942"/>
      <c r="J42" s="942"/>
      <c r="K42" s="942"/>
      <c r="L42" s="942"/>
      <c r="M42" s="942"/>
      <c r="N42" s="1126"/>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38" t="s">
        <v>176</v>
      </c>
      <c r="H48" s="938"/>
      <c r="I48" s="938"/>
      <c r="J48" s="938"/>
      <c r="K48" s="938"/>
      <c r="L48" s="938"/>
      <c r="M48" s="938"/>
      <c r="N48" s="856"/>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649</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402</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6iTnHdomTmcnDczpeY/kd9ybgXkdW1kMUNSdC5JnAoGate/Fkmtt6RoVlln8kWQLvxFPIw+GUd26AJLfQfJ+sQ==" saltValue="8KWh2OlSajxtAbpppaiz9Q==" spinCount="100000" sheet="1" objects="1" scenarios="1"/>
  <customSheetViews>
    <customSheetView guid="{9C949C4D-EB11-4549-99F8-6A6E19FEDD35}" showGridLines="0" topLeftCell="A26">
      <selection activeCell="O31" sqref="O31"/>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6">
      <selection activeCell="O31" sqref="O31"/>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6">
      <selection activeCell="O31" sqref="O31"/>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6">
      <selection activeCell="O31" sqref="O31"/>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6">
      <selection activeCell="N32" sqref="N32"/>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6">
      <selection activeCell="N32" sqref="N32"/>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6">
      <selection activeCell="M32" sqref="M32"/>
      <pageMargins left="0.5" right="0.43" top="1.04" bottom="0.45" header="0.31496062992125984" footer="0.31496062992125984"/>
      <pageSetup paperSize="9" scale="76" orientation="portrait" r:id="rId7"/>
      <headerFooter alignWithMargins="0"/>
    </customSheetView>
    <customSheetView guid="{8381FC96-6810-4EAA-ACD8-B607E0FD2281}" showGridLines="0" topLeftCell="A20">
      <selection activeCell="G32" sqref="G32"/>
      <pageMargins left="0.5" right="0.43" top="1.04" bottom="0.45" header="0.31496062992125984" footer="0.31496062992125984"/>
      <pageSetup paperSize="9" scale="76" orientation="portrait" r:id="rId8"/>
      <headerFooter alignWithMargins="0"/>
    </customSheetView>
    <customSheetView guid="{7315456F-420E-439E-9602-F32EDF9D3E94}" showGridLines="0" topLeftCell="A20">
      <selection activeCell="G32" sqref="G32"/>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3">
      <selection activeCell="F35" sqref="F35:R35"/>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3">
      <selection activeCell="F35" sqref="F35:R35"/>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3">
      <selection activeCell="F35" sqref="F35:R35"/>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3">
      <selection activeCell="F35" sqref="F35:R35"/>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3">
      <selection activeCell="F35" sqref="F35:R35"/>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3">
      <selection activeCell="F35" sqref="F35:R35"/>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3">
      <selection activeCell="F35" sqref="F35:R35"/>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topLeftCell="A23">
      <selection activeCell="H31" sqref="H31"/>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A20">
      <selection activeCell="G32" sqref="G32"/>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6">
      <selection activeCell="M32" sqref="M32"/>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6">
      <selection activeCell="N32" sqref="N32"/>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6">
      <selection activeCell="N32" sqref="N32"/>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6">
      <selection activeCell="N32" sqref="N32"/>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6">
      <selection activeCell="N32" sqref="N32"/>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6">
      <selection activeCell="O31" sqref="O31"/>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6">
      <selection activeCell="O31" sqref="O31"/>
      <pageMargins left="0.5" right="0.43" top="1.04" bottom="0.45" header="0.31496062992125984" footer="0.31496062992125984"/>
      <pageSetup paperSize="9" scale="76" orientation="portrait" r:id="rId29"/>
      <headerFooter alignWithMargins="0"/>
    </customSheetView>
  </customSheetViews>
  <mergeCells count="88">
    <mergeCell ref="G3:P3"/>
    <mergeCell ref="G4:P4"/>
    <mergeCell ref="G5:P5"/>
    <mergeCell ref="C7:AA7"/>
    <mergeCell ref="C8:E8"/>
    <mergeCell ref="F8:P8"/>
    <mergeCell ref="Q8:R8"/>
    <mergeCell ref="S8:T8"/>
    <mergeCell ref="U8:V8"/>
    <mergeCell ref="W8:AA8"/>
    <mergeCell ref="C38:F38"/>
    <mergeCell ref="G38:N38"/>
    <mergeCell ref="O38:S38"/>
    <mergeCell ref="T38:AA38"/>
    <mergeCell ref="AF8:AL8"/>
    <mergeCell ref="C9:E10"/>
    <mergeCell ref="F9:AA10"/>
    <mergeCell ref="AF9:AL9"/>
    <mergeCell ref="R12:AA12"/>
    <mergeCell ref="R22:AA28"/>
    <mergeCell ref="R21:AA21"/>
    <mergeCell ref="AF38:AL38"/>
    <mergeCell ref="D35:E35"/>
    <mergeCell ref="R13:AA20"/>
    <mergeCell ref="C37:N37"/>
    <mergeCell ref="O37:AA37"/>
    <mergeCell ref="C40:F40"/>
    <mergeCell ref="G40:N40"/>
    <mergeCell ref="O40:S40"/>
    <mergeCell ref="T40:AA40"/>
    <mergeCell ref="C41:F41"/>
    <mergeCell ref="G41:N41"/>
    <mergeCell ref="O41:S41"/>
    <mergeCell ref="T41:AA41"/>
    <mergeCell ref="C39:F39"/>
    <mergeCell ref="G39:N39"/>
    <mergeCell ref="O39:S39"/>
    <mergeCell ref="T39:AA39"/>
    <mergeCell ref="AF39:AL39"/>
    <mergeCell ref="C47:F47"/>
    <mergeCell ref="G47:N47"/>
    <mergeCell ref="S47:U48"/>
    <mergeCell ref="V47:V48"/>
    <mergeCell ref="W47:Y48"/>
    <mergeCell ref="C48:F48"/>
    <mergeCell ref="G48:N48"/>
    <mergeCell ref="AF57:AL57"/>
    <mergeCell ref="AF49:AL49"/>
    <mergeCell ref="C50:F50"/>
    <mergeCell ref="G50:N50"/>
    <mergeCell ref="AF50:AL50"/>
    <mergeCell ref="C51:F51"/>
    <mergeCell ref="G51:N51"/>
    <mergeCell ref="AF51:AL51"/>
    <mergeCell ref="C49:F49"/>
    <mergeCell ref="G49:N49"/>
    <mergeCell ref="S49:U51"/>
    <mergeCell ref="V49:V51"/>
    <mergeCell ref="W49:Y51"/>
    <mergeCell ref="O46:R51"/>
    <mergeCell ref="S46:U46"/>
    <mergeCell ref="W46:Y46"/>
    <mergeCell ref="Z49:AA51"/>
    <mergeCell ref="AF56:AL56"/>
    <mergeCell ref="AF52:AL52"/>
    <mergeCell ref="AF53:AL53"/>
    <mergeCell ref="AF55:AL55"/>
    <mergeCell ref="Z47:AA48"/>
    <mergeCell ref="AF47:AL47"/>
    <mergeCell ref="Z46:AA46"/>
    <mergeCell ref="AF46:AL46"/>
    <mergeCell ref="AF48:AL48"/>
    <mergeCell ref="C44:N44"/>
    <mergeCell ref="O44:AA44"/>
    <mergeCell ref="AF44:AL44"/>
    <mergeCell ref="C45:F46"/>
    <mergeCell ref="G45:H45"/>
    <mergeCell ref="O45:R45"/>
    <mergeCell ref="S45:AA45"/>
    <mergeCell ref="G46:M46"/>
    <mergeCell ref="AF41:AL41"/>
    <mergeCell ref="C42:F43"/>
    <mergeCell ref="G42:N43"/>
    <mergeCell ref="O42:S42"/>
    <mergeCell ref="T42:AA42"/>
    <mergeCell ref="AF42:AL42"/>
    <mergeCell ref="O43:S43"/>
    <mergeCell ref="T43:AA43"/>
  </mergeCells>
  <pageMargins left="0.5" right="0.43" top="1.04" bottom="0.45" header="0.31496062992125984" footer="0.31496062992125984"/>
  <pageSetup paperSize="9" scale="76" orientation="portrait" r:id="rId30"/>
  <headerFooter alignWithMargins="0"/>
  <drawing r:id="rId3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3"/>
  <dimension ref="A1:AM84"/>
  <sheetViews>
    <sheetView showGridLines="0" topLeftCell="A28" workbookViewId="0"/>
  </sheetViews>
  <sheetFormatPr baseColWidth="10" defaultColWidth="11.42578125" defaultRowHeight="12.75" x14ac:dyDescent="0.2"/>
  <cols>
    <col min="1" max="2" width="1.140625" customWidth="1"/>
    <col min="3" max="3" width="4.28515625" customWidth="1"/>
    <col min="4" max="4" width="4.85546875" customWidth="1"/>
    <col min="5" max="5" width="5.7109375" customWidth="1"/>
    <col min="6" max="28" width="8.7109375" customWidth="1"/>
    <col min="29" max="30" width="1.140625" customWidth="1"/>
    <col min="33" max="33" width="62.85546875" customWidth="1"/>
  </cols>
  <sheetData>
    <row r="1" spans="2:39" ht="6" customHeight="1" thickBot="1" x14ac:dyDescent="0.25"/>
    <row r="2" spans="2:39"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3"/>
    </row>
    <row r="3" spans="2:39" x14ac:dyDescent="0.2">
      <c r="B3" s="4"/>
      <c r="G3" s="766" t="str">
        <f>+'OP MEDICINA GRAL'!G3</f>
        <v>HOSPITAL REGIONAL DE MONIQUIRÁ E.S.E.</v>
      </c>
      <c r="H3" s="766"/>
      <c r="I3" s="766"/>
      <c r="J3" s="766"/>
      <c r="K3" s="766"/>
      <c r="L3" s="766"/>
      <c r="M3" s="766"/>
      <c r="N3" s="766"/>
      <c r="O3" s="766"/>
      <c r="P3" s="766"/>
      <c r="AC3" s="5"/>
    </row>
    <row r="4" spans="2:39" x14ac:dyDescent="0.2">
      <c r="B4" s="4"/>
      <c r="G4" s="766" t="s">
        <v>58</v>
      </c>
      <c r="H4" s="766"/>
      <c r="I4" s="766"/>
      <c r="J4" s="766"/>
      <c r="K4" s="766"/>
      <c r="L4" s="766"/>
      <c r="M4" s="766"/>
      <c r="N4" s="766"/>
      <c r="O4" s="766"/>
      <c r="P4" s="766"/>
      <c r="AC4" s="5"/>
    </row>
    <row r="5" spans="2:39" x14ac:dyDescent="0.2">
      <c r="B5" s="4"/>
      <c r="G5" s="766" t="s">
        <v>0</v>
      </c>
      <c r="H5" s="766"/>
      <c r="I5" s="766"/>
      <c r="J5" s="766"/>
      <c r="K5" s="766"/>
      <c r="L5" s="766"/>
      <c r="M5" s="766"/>
      <c r="N5" s="766"/>
      <c r="O5" s="766"/>
      <c r="P5" s="766"/>
      <c r="AC5" s="5"/>
    </row>
    <row r="6" spans="2:39" ht="4.5" customHeight="1" thickBot="1" x14ac:dyDescent="0.25">
      <c r="B6" s="4"/>
      <c r="AC6" s="5"/>
    </row>
    <row r="7" spans="2:39"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3"/>
      <c r="AC7" s="5"/>
    </row>
    <row r="8" spans="2:39" ht="29.25" customHeight="1" x14ac:dyDescent="0.2">
      <c r="B8" s="4"/>
      <c r="C8" s="822" t="s">
        <v>1</v>
      </c>
      <c r="D8" s="823"/>
      <c r="E8" s="823"/>
      <c r="F8" s="773" t="s">
        <v>184</v>
      </c>
      <c r="G8" s="774"/>
      <c r="H8" s="774"/>
      <c r="I8" s="774"/>
      <c r="J8" s="774"/>
      <c r="K8" s="774"/>
      <c r="L8" s="774"/>
      <c r="M8" s="774"/>
      <c r="N8" s="774"/>
      <c r="O8" s="774"/>
      <c r="P8" s="775"/>
      <c r="Q8" s="823" t="s">
        <v>82</v>
      </c>
      <c r="R8" s="823"/>
      <c r="S8" s="1125"/>
      <c r="T8" s="1125"/>
      <c r="U8" s="562"/>
      <c r="V8" s="823" t="s">
        <v>83</v>
      </c>
      <c r="W8" s="823"/>
      <c r="X8" s="819" t="s">
        <v>175</v>
      </c>
      <c r="Y8" s="820"/>
      <c r="Z8" s="820"/>
      <c r="AA8" s="820"/>
      <c r="AB8" s="821"/>
      <c r="AC8" s="5"/>
      <c r="AF8" s="18"/>
      <c r="AG8" s="966"/>
      <c r="AH8" s="966"/>
      <c r="AI8" s="966"/>
      <c r="AJ8" s="966"/>
      <c r="AK8" s="966"/>
      <c r="AL8" s="966"/>
      <c r="AM8" s="966"/>
    </row>
    <row r="9" spans="2:39" ht="24" customHeight="1" x14ac:dyDescent="0.2">
      <c r="B9" s="4"/>
      <c r="C9" s="827" t="s">
        <v>2</v>
      </c>
      <c r="D9" s="828"/>
      <c r="E9" s="828"/>
      <c r="F9" s="1117" t="s">
        <v>295</v>
      </c>
      <c r="G9" s="1117"/>
      <c r="H9" s="1117"/>
      <c r="I9" s="1117"/>
      <c r="J9" s="1117"/>
      <c r="K9" s="1117"/>
      <c r="L9" s="1117"/>
      <c r="M9" s="1117"/>
      <c r="N9" s="1117"/>
      <c r="O9" s="1117"/>
      <c r="P9" s="1117"/>
      <c r="Q9" s="1117"/>
      <c r="R9" s="1117"/>
      <c r="S9" s="1117"/>
      <c r="T9" s="1117"/>
      <c r="U9" s="1117"/>
      <c r="V9" s="1117"/>
      <c r="W9" s="1117"/>
      <c r="X9" s="1117"/>
      <c r="Y9" s="1117"/>
      <c r="Z9" s="1117"/>
      <c r="AA9" s="1117"/>
      <c r="AB9" s="1118"/>
      <c r="AC9" s="5"/>
      <c r="AF9" s="18"/>
      <c r="AG9" s="966"/>
      <c r="AH9" s="966"/>
      <c r="AI9" s="966"/>
      <c r="AJ9" s="966"/>
      <c r="AK9" s="966"/>
      <c r="AL9" s="966"/>
      <c r="AM9" s="966"/>
    </row>
    <row r="10" spans="2:39" ht="32.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20"/>
      <c r="AC10" s="5"/>
      <c r="AF10" s="18"/>
      <c r="AG10" s="18"/>
      <c r="AH10" s="18"/>
      <c r="AI10" s="18"/>
    </row>
    <row r="11" spans="2:39"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7"/>
      <c r="AB11" s="8"/>
      <c r="AC11" s="5"/>
      <c r="AF11" s="18"/>
      <c r="AG11" s="18"/>
      <c r="AH11" s="18"/>
      <c r="AI11" s="18"/>
      <c r="AJ11" s="18"/>
      <c r="AK11" s="18"/>
      <c r="AL11" s="18"/>
      <c r="AM11" s="18"/>
    </row>
    <row r="12" spans="2:39" ht="18.7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8"/>
      <c r="AB12" s="969"/>
      <c r="AC12" s="5"/>
      <c r="AF12" s="18"/>
      <c r="AG12" s="18"/>
      <c r="AH12" s="18"/>
      <c r="AI12" s="18"/>
      <c r="AJ12" s="18"/>
      <c r="AK12" s="18"/>
      <c r="AL12" s="18"/>
      <c r="AM12" s="18"/>
    </row>
    <row r="13" spans="2:39" ht="30.75" customHeight="1" x14ac:dyDescent="0.2">
      <c r="B13" s="4"/>
      <c r="C13" s="6"/>
      <c r="D13" s="7"/>
      <c r="E13" s="7"/>
      <c r="F13" s="7"/>
      <c r="G13" s="7"/>
      <c r="H13" s="7"/>
      <c r="I13" s="7"/>
      <c r="J13" s="7"/>
      <c r="K13" s="7"/>
      <c r="L13" s="7"/>
      <c r="M13" s="7"/>
      <c r="N13" s="7"/>
      <c r="O13" s="7"/>
      <c r="P13" s="7"/>
      <c r="Q13" s="7"/>
      <c r="R13" s="1075" t="s">
        <v>723</v>
      </c>
      <c r="S13" s="1076"/>
      <c r="T13" s="1076"/>
      <c r="U13" s="1076"/>
      <c r="V13" s="1076"/>
      <c r="W13" s="1076"/>
      <c r="X13" s="1076"/>
      <c r="Y13" s="1076"/>
      <c r="Z13" s="1076"/>
      <c r="AA13" s="1076"/>
      <c r="AB13" s="1077"/>
      <c r="AC13" s="5"/>
      <c r="AF13" s="18"/>
      <c r="AG13" s="18"/>
      <c r="AH13" s="18"/>
      <c r="AI13" s="18"/>
      <c r="AJ13" s="18"/>
      <c r="AK13" s="18"/>
      <c r="AL13" s="18"/>
      <c r="AM13" s="18"/>
    </row>
    <row r="14" spans="2:39"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1"/>
      <c r="AB14" s="762"/>
      <c r="AC14" s="5"/>
      <c r="AF14" s="18"/>
      <c r="AG14" s="18"/>
      <c r="AH14" s="18"/>
      <c r="AI14" s="18"/>
      <c r="AJ14" s="18"/>
      <c r="AK14" s="18"/>
      <c r="AL14" s="18"/>
      <c r="AM14" s="18"/>
    </row>
    <row r="15" spans="2:39" ht="30.75"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1"/>
      <c r="AB15" s="762"/>
      <c r="AC15" s="5"/>
      <c r="AF15" s="18"/>
      <c r="AG15" s="18"/>
      <c r="AH15" s="18"/>
      <c r="AI15" s="18"/>
      <c r="AJ15" s="18"/>
      <c r="AK15" s="18"/>
      <c r="AL15" s="18"/>
      <c r="AM15" s="18"/>
    </row>
    <row r="16" spans="2:39" ht="27.75"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1"/>
      <c r="AB16" s="762"/>
      <c r="AC16" s="5"/>
      <c r="AF16" s="18"/>
      <c r="AG16" s="18"/>
      <c r="AH16" s="18"/>
      <c r="AI16" s="18"/>
      <c r="AJ16" s="18"/>
      <c r="AK16" s="18"/>
      <c r="AL16" s="18"/>
      <c r="AM16" s="18"/>
    </row>
    <row r="17" spans="2:39" ht="19.5"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1"/>
      <c r="AB17" s="762"/>
      <c r="AC17" s="5"/>
      <c r="AF17" s="18"/>
      <c r="AG17" s="18"/>
      <c r="AH17" s="18"/>
      <c r="AI17" s="18"/>
      <c r="AJ17" s="18"/>
      <c r="AK17" s="18"/>
      <c r="AL17" s="18"/>
      <c r="AM17" s="18"/>
    </row>
    <row r="18" spans="2:39" ht="30.75"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1"/>
      <c r="AB18" s="762"/>
      <c r="AC18" s="5"/>
      <c r="AF18" s="18"/>
      <c r="AG18" s="18"/>
      <c r="AH18" s="18"/>
      <c r="AI18" s="18"/>
      <c r="AJ18" s="18"/>
      <c r="AK18" s="18"/>
      <c r="AL18" s="18"/>
      <c r="AM18" s="18"/>
    </row>
    <row r="19" spans="2:39" ht="26.25"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1"/>
      <c r="AB19" s="762"/>
      <c r="AC19" s="5"/>
      <c r="AF19" s="18"/>
      <c r="AG19" s="18"/>
      <c r="AH19" s="18"/>
      <c r="AI19" s="18"/>
      <c r="AJ19" s="18"/>
      <c r="AK19" s="18"/>
      <c r="AL19" s="18"/>
      <c r="AM19" s="18"/>
    </row>
    <row r="20" spans="2:39"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4"/>
      <c r="AB20" s="765"/>
      <c r="AC20" s="5"/>
      <c r="AF20" s="18"/>
      <c r="AG20" s="18"/>
      <c r="AH20" s="18"/>
      <c r="AI20" s="18"/>
      <c r="AJ20" s="18"/>
      <c r="AK20" s="18"/>
      <c r="AL20" s="18"/>
      <c r="AM20" s="18"/>
    </row>
    <row r="21" spans="2:39"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8"/>
      <c r="AB21" s="969"/>
      <c r="AC21" s="5"/>
      <c r="AF21" s="18"/>
      <c r="AG21" s="18"/>
      <c r="AH21" s="18"/>
      <c r="AI21" s="18"/>
      <c r="AJ21" s="18"/>
      <c r="AK21" s="18"/>
      <c r="AL21" s="18"/>
      <c r="AM21" s="18"/>
    </row>
    <row r="22" spans="2:39" ht="18" customHeight="1" x14ac:dyDescent="0.2">
      <c r="B22" s="4"/>
      <c r="C22" s="6"/>
      <c r="D22" s="7"/>
      <c r="E22" s="7"/>
      <c r="F22" s="7"/>
      <c r="G22" s="7"/>
      <c r="H22" s="7"/>
      <c r="I22" s="7"/>
      <c r="J22" s="7"/>
      <c r="K22" s="7"/>
      <c r="L22" s="7"/>
      <c r="M22" s="7"/>
      <c r="N22" s="7"/>
      <c r="O22" s="7"/>
      <c r="P22" s="7"/>
      <c r="Q22" s="7"/>
      <c r="R22" s="1158" t="s">
        <v>724</v>
      </c>
      <c r="S22" s="1159"/>
      <c r="T22" s="1159"/>
      <c r="U22" s="1159"/>
      <c r="V22" s="1159"/>
      <c r="W22" s="1159"/>
      <c r="X22" s="1159"/>
      <c r="Y22" s="1159"/>
      <c r="Z22" s="1159"/>
      <c r="AA22" s="1159"/>
      <c r="AB22" s="1160"/>
      <c r="AC22" s="5"/>
      <c r="AF22" s="18"/>
      <c r="AG22" s="18"/>
      <c r="AH22" s="18"/>
      <c r="AI22" s="18"/>
      <c r="AJ22" s="18"/>
      <c r="AK22" s="18"/>
      <c r="AL22" s="18"/>
      <c r="AM22" s="18"/>
    </row>
    <row r="23" spans="2:39" ht="18" customHeight="1" x14ac:dyDescent="0.2">
      <c r="B23" s="4"/>
      <c r="C23" s="6"/>
      <c r="D23" s="7"/>
      <c r="E23" s="7"/>
      <c r="F23" s="7"/>
      <c r="G23" s="7"/>
      <c r="H23" s="7"/>
      <c r="I23" s="7"/>
      <c r="J23" s="7"/>
      <c r="K23" s="7"/>
      <c r="L23" s="7"/>
      <c r="M23" s="7"/>
      <c r="N23" s="7"/>
      <c r="O23" s="7"/>
      <c r="P23" s="7"/>
      <c r="Q23" s="7"/>
      <c r="R23" s="905"/>
      <c r="S23" s="906"/>
      <c r="T23" s="906"/>
      <c r="U23" s="906"/>
      <c r="V23" s="906"/>
      <c r="W23" s="906"/>
      <c r="X23" s="906"/>
      <c r="Y23" s="906"/>
      <c r="Z23" s="906"/>
      <c r="AA23" s="906"/>
      <c r="AB23" s="907"/>
      <c r="AC23" s="5"/>
      <c r="AF23" s="18"/>
      <c r="AG23" s="18"/>
      <c r="AH23" s="18"/>
      <c r="AI23" s="18"/>
      <c r="AJ23" s="18"/>
      <c r="AK23" s="18"/>
      <c r="AL23" s="18"/>
      <c r="AM23" s="18"/>
    </row>
    <row r="24" spans="2:39" ht="18" customHeight="1" x14ac:dyDescent="0.2">
      <c r="B24" s="4"/>
      <c r="C24" s="6"/>
      <c r="D24" s="7"/>
      <c r="E24" s="7"/>
      <c r="F24" s="7"/>
      <c r="G24" s="7"/>
      <c r="H24" s="7"/>
      <c r="I24" s="7"/>
      <c r="J24" s="7"/>
      <c r="K24" s="7"/>
      <c r="L24" s="7"/>
      <c r="M24" s="7"/>
      <c r="N24" s="7"/>
      <c r="O24" s="7"/>
      <c r="P24" s="7"/>
      <c r="Q24" s="7"/>
      <c r="R24" s="905"/>
      <c r="S24" s="906"/>
      <c r="T24" s="906"/>
      <c r="U24" s="906"/>
      <c r="V24" s="906"/>
      <c r="W24" s="906"/>
      <c r="X24" s="906"/>
      <c r="Y24" s="906"/>
      <c r="Z24" s="906"/>
      <c r="AA24" s="906"/>
      <c r="AB24" s="907"/>
      <c r="AC24" s="5"/>
      <c r="AF24" s="18"/>
      <c r="AG24" s="18"/>
      <c r="AH24" s="18"/>
      <c r="AI24" s="18"/>
      <c r="AJ24" s="18"/>
      <c r="AK24" s="18"/>
      <c r="AL24" s="18"/>
      <c r="AM24" s="18"/>
    </row>
    <row r="25" spans="2:39" ht="18" customHeight="1" x14ac:dyDescent="0.2">
      <c r="B25" s="4"/>
      <c r="C25" s="6"/>
      <c r="D25" s="7"/>
      <c r="E25" s="7"/>
      <c r="F25" s="7"/>
      <c r="G25" s="7"/>
      <c r="H25" s="7"/>
      <c r="I25" s="7"/>
      <c r="J25" s="7"/>
      <c r="K25" s="7"/>
      <c r="L25" s="7"/>
      <c r="M25" s="7"/>
      <c r="N25" s="7"/>
      <c r="O25" s="7"/>
      <c r="P25" s="7"/>
      <c r="Q25" s="7"/>
      <c r="R25" s="905"/>
      <c r="S25" s="906"/>
      <c r="T25" s="906"/>
      <c r="U25" s="906"/>
      <c r="V25" s="906"/>
      <c r="W25" s="906"/>
      <c r="X25" s="906"/>
      <c r="Y25" s="906"/>
      <c r="Z25" s="906"/>
      <c r="AA25" s="906"/>
      <c r="AB25" s="907"/>
      <c r="AC25" s="5"/>
      <c r="AF25" s="18"/>
      <c r="AG25" s="18"/>
      <c r="AH25" s="18"/>
      <c r="AI25" s="18"/>
      <c r="AJ25" s="18"/>
      <c r="AK25" s="18"/>
      <c r="AL25" s="18"/>
      <c r="AM25" s="18"/>
    </row>
    <row r="26" spans="2:39" ht="18" customHeight="1" x14ac:dyDescent="0.2">
      <c r="B26" s="4"/>
      <c r="C26" s="6"/>
      <c r="D26" s="7"/>
      <c r="E26" s="7"/>
      <c r="F26" s="7"/>
      <c r="G26" s="7"/>
      <c r="H26" s="7"/>
      <c r="I26" s="7"/>
      <c r="J26" s="7"/>
      <c r="K26" s="7"/>
      <c r="L26" s="7"/>
      <c r="M26" s="7"/>
      <c r="N26" s="7"/>
      <c r="O26" s="7"/>
      <c r="P26" s="7"/>
      <c r="Q26" s="7"/>
      <c r="R26" s="905"/>
      <c r="S26" s="906"/>
      <c r="T26" s="906"/>
      <c r="U26" s="906"/>
      <c r="V26" s="906"/>
      <c r="W26" s="906"/>
      <c r="X26" s="906"/>
      <c r="Y26" s="906"/>
      <c r="Z26" s="906"/>
      <c r="AA26" s="906"/>
      <c r="AB26" s="907"/>
      <c r="AC26" s="5"/>
      <c r="AF26" s="18"/>
      <c r="AG26" s="18"/>
      <c r="AH26" s="18"/>
      <c r="AI26" s="18"/>
      <c r="AJ26" s="18"/>
      <c r="AK26" s="18"/>
      <c r="AL26" s="18"/>
      <c r="AM26" s="18"/>
    </row>
    <row r="27" spans="2:39" ht="18" customHeight="1" x14ac:dyDescent="0.2">
      <c r="B27" s="4"/>
      <c r="C27" s="6"/>
      <c r="D27" s="7"/>
      <c r="E27" s="7"/>
      <c r="F27" s="7"/>
      <c r="G27" s="7"/>
      <c r="H27" s="7"/>
      <c r="I27" s="7"/>
      <c r="J27" s="7"/>
      <c r="K27" s="7"/>
      <c r="L27" s="7"/>
      <c r="M27" s="7"/>
      <c r="N27" s="7"/>
      <c r="O27" s="7"/>
      <c r="P27" s="7"/>
      <c r="Q27" s="7"/>
      <c r="R27" s="905"/>
      <c r="S27" s="906"/>
      <c r="T27" s="906"/>
      <c r="U27" s="906"/>
      <c r="V27" s="906"/>
      <c r="W27" s="906"/>
      <c r="X27" s="906"/>
      <c r="Y27" s="906"/>
      <c r="Z27" s="906"/>
      <c r="AA27" s="906"/>
      <c r="AB27" s="907"/>
      <c r="AC27" s="5"/>
      <c r="AF27" s="18"/>
      <c r="AG27" s="18"/>
      <c r="AH27" s="18"/>
      <c r="AI27" s="18"/>
      <c r="AJ27" s="18"/>
      <c r="AK27" s="18"/>
      <c r="AL27" s="18"/>
      <c r="AM27" s="18"/>
    </row>
    <row r="28" spans="2:39" ht="21.75" customHeight="1" thickBot="1" x14ac:dyDescent="0.25">
      <c r="B28" s="4"/>
      <c r="C28" s="6"/>
      <c r="D28" s="7"/>
      <c r="E28" s="7"/>
      <c r="F28" s="7"/>
      <c r="G28" s="7"/>
      <c r="H28" s="7"/>
      <c r="I28" s="7"/>
      <c r="J28" s="7"/>
      <c r="K28" s="7"/>
      <c r="L28" s="7"/>
      <c r="M28" s="7"/>
      <c r="N28" s="7"/>
      <c r="O28" s="7"/>
      <c r="P28" s="7"/>
      <c r="Q28" s="7"/>
      <c r="R28" s="908"/>
      <c r="S28" s="909"/>
      <c r="T28" s="909"/>
      <c r="U28" s="909"/>
      <c r="V28" s="909"/>
      <c r="W28" s="909"/>
      <c r="X28" s="909"/>
      <c r="Y28" s="909"/>
      <c r="Z28" s="909"/>
      <c r="AA28" s="909"/>
      <c r="AB28" s="910"/>
      <c r="AC28" s="5"/>
      <c r="AF28" s="18"/>
      <c r="AG28" s="18"/>
      <c r="AH28" s="18"/>
      <c r="AI28" s="18"/>
      <c r="AJ28" s="18"/>
      <c r="AK28" s="18"/>
      <c r="AL28" s="18"/>
      <c r="AM28" s="18"/>
    </row>
    <row r="29" spans="2:39"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8"/>
      <c r="AC29" s="5"/>
      <c r="AF29" s="18"/>
      <c r="AG29" s="18"/>
      <c r="AH29" s="18"/>
      <c r="AI29" s="18"/>
      <c r="AJ29" s="18"/>
      <c r="AK29" s="18"/>
      <c r="AL29" s="18"/>
      <c r="AM29" s="18"/>
    </row>
    <row r="30" spans="2:39"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V30" s="7"/>
      <c r="W30" s="7"/>
      <c r="X30" s="7"/>
      <c r="Y30" s="7"/>
      <c r="Z30" s="7"/>
      <c r="AA30" s="7"/>
      <c r="AB30" s="8"/>
      <c r="AC30" s="5"/>
      <c r="AF30" s="18"/>
      <c r="AG30" s="18"/>
      <c r="AH30" s="18"/>
      <c r="AI30" s="18"/>
      <c r="AJ30" s="18"/>
      <c r="AK30" s="18"/>
      <c r="AL30" s="18"/>
      <c r="AM30" s="18"/>
    </row>
    <row r="31" spans="2:39" ht="22.5" customHeight="1" x14ac:dyDescent="0.2">
      <c r="B31" s="4"/>
      <c r="C31" s="6"/>
      <c r="D31" s="70" t="s">
        <v>16</v>
      </c>
      <c r="E31" s="71"/>
      <c r="F31" s="569">
        <f>INDICADORES!H54</f>
        <v>0</v>
      </c>
      <c r="G31" s="569">
        <f>INDICADORES!K54</f>
        <v>1</v>
      </c>
      <c r="H31" s="569">
        <f>INDICADORES!N54</f>
        <v>0</v>
      </c>
      <c r="I31" s="569">
        <f>INDICADORES!T54</f>
        <v>0</v>
      </c>
      <c r="J31" s="569">
        <f>INDICADORES!W54</f>
        <v>0</v>
      </c>
      <c r="K31" s="569">
        <f>INDICADORES!Z54</f>
        <v>0</v>
      </c>
      <c r="L31" s="569">
        <f>INDICADORES!AF54</f>
        <v>0</v>
      </c>
      <c r="M31" s="569">
        <f>INDICADORES!AI54</f>
        <v>0</v>
      </c>
      <c r="N31" s="569">
        <f>INDICADORES!AL54</f>
        <v>0</v>
      </c>
      <c r="O31" s="569">
        <f>INDICADORES!AR54</f>
        <v>0</v>
      </c>
      <c r="P31" s="569">
        <f>INDICADORES!AU54</f>
        <v>0</v>
      </c>
      <c r="Q31" s="569">
        <f>INDICADORES!AX54</f>
        <v>0</v>
      </c>
      <c r="R31" s="568">
        <f>SUM(F31:Q31)</f>
        <v>1</v>
      </c>
      <c r="V31" s="7"/>
      <c r="W31" s="7"/>
      <c r="X31" s="7"/>
      <c r="Y31" s="7"/>
      <c r="Z31" s="7"/>
      <c r="AA31" s="7"/>
      <c r="AB31" s="8"/>
      <c r="AC31" s="5"/>
      <c r="AF31" s="18"/>
      <c r="AG31" s="18"/>
      <c r="AH31" s="18"/>
      <c r="AI31" s="18"/>
      <c r="AJ31" s="18"/>
      <c r="AK31" s="18"/>
      <c r="AL31" s="18"/>
      <c r="AM31" s="18"/>
    </row>
    <row r="32" spans="2:39" ht="22.5" customHeight="1" x14ac:dyDescent="0.2">
      <c r="B32" s="4"/>
      <c r="C32" s="6"/>
      <c r="D32" s="70" t="s">
        <v>18</v>
      </c>
      <c r="E32" s="71"/>
      <c r="F32" s="569">
        <f>INDICADORES!I54</f>
        <v>64</v>
      </c>
      <c r="G32" s="569">
        <f>INDICADORES!L54</f>
        <v>43</v>
      </c>
      <c r="H32" s="569">
        <f>INDICADORES!O54</f>
        <v>69</v>
      </c>
      <c r="I32" s="569">
        <f>INDICADORES!U54</f>
        <v>83</v>
      </c>
      <c r="J32" s="569">
        <f>INDICADORES!X54</f>
        <v>74</v>
      </c>
      <c r="K32" s="569">
        <f>INDICADORES!AA54</f>
        <v>66</v>
      </c>
      <c r="L32" s="569">
        <f>INDICADORES!AG54</f>
        <v>67</v>
      </c>
      <c r="M32" s="569">
        <f>INDICADORES!AJ54</f>
        <v>78</v>
      </c>
      <c r="N32" s="569">
        <f>INDICADORES!AM54</f>
        <v>68</v>
      </c>
      <c r="O32" s="569">
        <f>INDICADORES!AS54</f>
        <v>74</v>
      </c>
      <c r="P32" s="569">
        <f>INDICADORES!AV54</f>
        <v>74</v>
      </c>
      <c r="Q32" s="569">
        <f>INDICADORES!AY54</f>
        <v>72</v>
      </c>
      <c r="R32" s="568">
        <f>SUM(F32:Q32)</f>
        <v>832</v>
      </c>
      <c r="V32" s="7"/>
      <c r="W32" s="7"/>
      <c r="X32" s="7"/>
      <c r="Y32" s="7"/>
      <c r="Z32" s="7"/>
      <c r="AA32" s="7"/>
      <c r="AB32" s="8"/>
      <c r="AC32" s="5"/>
      <c r="AF32" s="18"/>
      <c r="AG32" s="18"/>
      <c r="AH32" s="18"/>
      <c r="AI32" s="18"/>
      <c r="AJ32" s="18"/>
      <c r="AK32" s="18"/>
      <c r="AL32" s="18"/>
      <c r="AM32" s="18"/>
    </row>
    <row r="33" spans="2:39" ht="22.5" customHeight="1" thickBot="1" x14ac:dyDescent="0.25">
      <c r="B33" s="4"/>
      <c r="C33" s="6"/>
      <c r="D33" s="48" t="s">
        <v>692</v>
      </c>
      <c r="E33" s="72"/>
      <c r="F33" s="67">
        <f>F31/F32*100000</f>
        <v>0</v>
      </c>
      <c r="G33" s="67">
        <f t="shared" ref="G33:R33" si="0">G31/G32*100000</f>
        <v>2325.5813953488373</v>
      </c>
      <c r="H33" s="67">
        <f t="shared" si="0"/>
        <v>0</v>
      </c>
      <c r="I33" s="67">
        <f t="shared" si="0"/>
        <v>0</v>
      </c>
      <c r="J33" s="67">
        <f t="shared" si="0"/>
        <v>0</v>
      </c>
      <c r="K33" s="67">
        <f t="shared" si="0"/>
        <v>0</v>
      </c>
      <c r="L33" s="67">
        <f t="shared" si="0"/>
        <v>0</v>
      </c>
      <c r="M33" s="67">
        <f t="shared" si="0"/>
        <v>0</v>
      </c>
      <c r="N33" s="67">
        <f t="shared" si="0"/>
        <v>0</v>
      </c>
      <c r="O33" s="67">
        <f t="shared" si="0"/>
        <v>0</v>
      </c>
      <c r="P33" s="67">
        <f t="shared" si="0"/>
        <v>0</v>
      </c>
      <c r="Q33" s="67">
        <f t="shared" si="0"/>
        <v>0</v>
      </c>
      <c r="R33" s="67">
        <f t="shared" si="0"/>
        <v>120.19230769230769</v>
      </c>
      <c r="V33" s="7"/>
      <c r="W33" s="7"/>
      <c r="X33" s="7"/>
      <c r="Y33" s="7"/>
      <c r="Z33" s="7"/>
      <c r="AA33" s="7"/>
      <c r="AB33" s="8"/>
      <c r="AC33" s="5"/>
      <c r="AF33" s="18"/>
      <c r="AG33" s="18"/>
      <c r="AH33" s="18"/>
      <c r="AI33" s="18"/>
      <c r="AJ33" s="18"/>
      <c r="AK33" s="18"/>
      <c r="AL33" s="18"/>
      <c r="AM33" s="18"/>
    </row>
    <row r="34" spans="2:39" ht="23.25" customHeight="1" thickBot="1" x14ac:dyDescent="0.25">
      <c r="B34" s="4"/>
      <c r="C34" s="6"/>
      <c r="D34" s="48" t="s">
        <v>651</v>
      </c>
      <c r="E34" s="72"/>
      <c r="F34" s="246">
        <v>0</v>
      </c>
      <c r="G34" s="246">
        <v>0</v>
      </c>
      <c r="H34" s="246">
        <v>0</v>
      </c>
      <c r="I34" s="246">
        <v>0</v>
      </c>
      <c r="J34" s="246">
        <v>0</v>
      </c>
      <c r="K34" s="246">
        <v>0</v>
      </c>
      <c r="L34" s="246">
        <v>0</v>
      </c>
      <c r="M34" s="246">
        <v>0</v>
      </c>
      <c r="N34" s="246">
        <v>0</v>
      </c>
      <c r="O34" s="246">
        <v>0</v>
      </c>
      <c r="P34" s="246">
        <v>0</v>
      </c>
      <c r="Q34" s="246">
        <v>0</v>
      </c>
      <c r="R34" s="253"/>
      <c r="V34" s="7"/>
      <c r="W34" s="7"/>
      <c r="X34" s="7"/>
      <c r="Y34" s="7"/>
      <c r="Z34" s="7"/>
      <c r="AA34" s="7"/>
      <c r="AB34" s="8"/>
      <c r="AC34" s="5"/>
      <c r="AF34" s="18"/>
      <c r="AG34" s="18"/>
      <c r="AH34" s="18"/>
      <c r="AI34" s="18"/>
      <c r="AJ34" s="18"/>
      <c r="AK34" s="18"/>
      <c r="AL34" s="18"/>
      <c r="AM34" s="18"/>
    </row>
    <row r="35" spans="2:39" ht="16.5" customHeight="1" thickBot="1" x14ac:dyDescent="0.25">
      <c r="B35" s="4"/>
      <c r="C35" s="6"/>
      <c r="D35" s="809" t="s">
        <v>254</v>
      </c>
      <c r="E35" s="810"/>
      <c r="F35" s="252">
        <v>0</v>
      </c>
      <c r="G35" s="252">
        <v>0</v>
      </c>
      <c r="H35" s="252">
        <v>0</v>
      </c>
      <c r="I35" s="252">
        <v>0</v>
      </c>
      <c r="J35" s="252">
        <v>0</v>
      </c>
      <c r="K35" s="252">
        <v>0</v>
      </c>
      <c r="L35" s="252">
        <v>0</v>
      </c>
      <c r="M35" s="252">
        <v>0</v>
      </c>
      <c r="N35" s="252">
        <v>0</v>
      </c>
      <c r="O35" s="252">
        <v>0</v>
      </c>
      <c r="P35" s="252">
        <v>0</v>
      </c>
      <c r="Q35" s="252">
        <v>0</v>
      </c>
      <c r="R35" s="253">
        <f>AVERAGE(F35:Q35)</f>
        <v>0</v>
      </c>
      <c r="V35" s="7"/>
      <c r="W35" s="7"/>
      <c r="X35" s="7"/>
      <c r="Y35" s="7"/>
      <c r="Z35" s="7"/>
      <c r="AA35" s="7"/>
      <c r="AB35" s="8"/>
      <c r="AC35" s="5"/>
      <c r="AF35" s="18"/>
      <c r="AG35" s="18"/>
      <c r="AH35" s="18"/>
      <c r="AI35" s="18"/>
      <c r="AJ35" s="18"/>
      <c r="AK35" s="18"/>
      <c r="AL35" s="18"/>
      <c r="AM35" s="18"/>
    </row>
    <row r="36" spans="2:39"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8"/>
      <c r="AC36" s="5"/>
      <c r="AF36" s="18"/>
      <c r="AG36" s="18"/>
      <c r="AH36" s="18"/>
      <c r="AI36" s="18"/>
      <c r="AJ36" s="18"/>
      <c r="AK36" s="18"/>
      <c r="AL36" s="18"/>
      <c r="AM36" s="18"/>
    </row>
    <row r="37" spans="2:39"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6"/>
      <c r="AC37" s="5"/>
      <c r="AF37" s="18"/>
      <c r="AG37" s="18"/>
      <c r="AH37" s="18"/>
      <c r="AI37" s="18"/>
      <c r="AJ37" s="18"/>
      <c r="AK37" s="18"/>
      <c r="AL37" s="18"/>
      <c r="AM37" s="18"/>
    </row>
    <row r="38" spans="2:39" ht="42.75" customHeight="1" thickBot="1" x14ac:dyDescent="0.25">
      <c r="B38" s="4"/>
      <c r="C38" s="817" t="s">
        <v>16</v>
      </c>
      <c r="D38" s="818"/>
      <c r="E38" s="818"/>
      <c r="F38" s="818"/>
      <c r="G38" s="1128" t="s">
        <v>644</v>
      </c>
      <c r="H38" s="1128"/>
      <c r="I38" s="1128"/>
      <c r="J38" s="1128"/>
      <c r="K38" s="1128"/>
      <c r="L38" s="1128"/>
      <c r="M38" s="1128"/>
      <c r="N38" s="1129"/>
      <c r="O38" s="1064" t="s">
        <v>17</v>
      </c>
      <c r="P38" s="1065"/>
      <c r="Q38" s="1065"/>
      <c r="R38" s="1065"/>
      <c r="S38" s="1065"/>
      <c r="T38" s="1073"/>
      <c r="U38" s="1073"/>
      <c r="V38" s="1073"/>
      <c r="W38" s="1073"/>
      <c r="X38" s="1073"/>
      <c r="Y38" s="1073"/>
      <c r="Z38" s="1073"/>
      <c r="AA38" s="1073"/>
      <c r="AB38" s="1074"/>
      <c r="AC38" s="5"/>
      <c r="AD38" s="20"/>
      <c r="AF38" s="9"/>
      <c r="AG38" s="877"/>
      <c r="AH38" s="877"/>
      <c r="AI38" s="877"/>
      <c r="AJ38" s="877"/>
      <c r="AK38" s="877"/>
      <c r="AL38" s="877"/>
      <c r="AM38" s="877"/>
    </row>
    <row r="39" spans="2:39" ht="24" customHeight="1" x14ac:dyDescent="0.2">
      <c r="B39" s="4"/>
      <c r="C39" s="827" t="s">
        <v>18</v>
      </c>
      <c r="D39" s="828"/>
      <c r="E39" s="828"/>
      <c r="F39" s="828"/>
      <c r="G39" s="861" t="s">
        <v>643</v>
      </c>
      <c r="H39" s="861"/>
      <c r="I39" s="861"/>
      <c r="J39" s="861"/>
      <c r="K39" s="861"/>
      <c r="L39" s="861"/>
      <c r="M39" s="861"/>
      <c r="N39" s="1101"/>
      <c r="O39" s="770" t="s">
        <v>19</v>
      </c>
      <c r="P39" s="771"/>
      <c r="Q39" s="771"/>
      <c r="R39" s="771"/>
      <c r="S39" s="771"/>
      <c r="T39" s="1073"/>
      <c r="U39" s="1073"/>
      <c r="V39" s="1073"/>
      <c r="W39" s="1073"/>
      <c r="X39" s="1073"/>
      <c r="Y39" s="1073"/>
      <c r="Z39" s="1073"/>
      <c r="AA39" s="1073"/>
      <c r="AB39" s="1074"/>
      <c r="AC39" s="5"/>
      <c r="AD39" s="20"/>
      <c r="AF39" s="9"/>
      <c r="AG39" s="877"/>
      <c r="AH39" s="877"/>
      <c r="AI39" s="877"/>
      <c r="AJ39" s="877"/>
      <c r="AK39" s="877"/>
      <c r="AL39" s="877"/>
      <c r="AM39" s="877"/>
    </row>
    <row r="40" spans="2:39" ht="27" customHeight="1" x14ac:dyDescent="0.2">
      <c r="B40" s="4"/>
      <c r="C40" s="827" t="s">
        <v>20</v>
      </c>
      <c r="D40" s="828"/>
      <c r="E40" s="828"/>
      <c r="F40" s="828"/>
      <c r="G40" s="861" t="s">
        <v>640</v>
      </c>
      <c r="H40" s="861"/>
      <c r="I40" s="861"/>
      <c r="J40" s="861"/>
      <c r="K40" s="861"/>
      <c r="L40" s="861"/>
      <c r="M40" s="861"/>
      <c r="N40" s="1101"/>
      <c r="O40" s="865" t="s">
        <v>88</v>
      </c>
      <c r="P40" s="866"/>
      <c r="Q40" s="866"/>
      <c r="R40" s="866"/>
      <c r="S40" s="866"/>
      <c r="T40" s="948" t="s">
        <v>22</v>
      </c>
      <c r="U40" s="948"/>
      <c r="V40" s="948"/>
      <c r="W40" s="948"/>
      <c r="X40" s="948"/>
      <c r="Y40" s="948"/>
      <c r="Z40" s="948"/>
      <c r="AA40" s="948"/>
      <c r="AB40" s="949"/>
      <c r="AC40" s="5"/>
      <c r="AD40" s="20"/>
      <c r="AF40" s="9"/>
      <c r="AG40" s="19"/>
      <c r="AH40" s="19"/>
      <c r="AI40" s="19"/>
      <c r="AJ40" s="19"/>
      <c r="AK40" s="19"/>
      <c r="AL40" s="19"/>
      <c r="AM40" s="19"/>
    </row>
    <row r="41" spans="2:39" ht="21" customHeight="1" thickBot="1" x14ac:dyDescent="0.25">
      <c r="B41" s="4"/>
      <c r="C41" s="827" t="s">
        <v>21</v>
      </c>
      <c r="D41" s="828"/>
      <c r="E41" s="828"/>
      <c r="F41" s="828"/>
      <c r="G41" s="861" t="s">
        <v>641</v>
      </c>
      <c r="H41" s="861"/>
      <c r="I41" s="861"/>
      <c r="J41" s="861"/>
      <c r="K41" s="861"/>
      <c r="L41" s="861"/>
      <c r="M41" s="861"/>
      <c r="N41" s="1101"/>
      <c r="O41" s="865" t="s">
        <v>24</v>
      </c>
      <c r="P41" s="866"/>
      <c r="Q41" s="866"/>
      <c r="R41" s="866"/>
      <c r="S41" s="866"/>
      <c r="T41" s="948" t="s">
        <v>174</v>
      </c>
      <c r="U41" s="948"/>
      <c r="V41" s="948"/>
      <c r="W41" s="948"/>
      <c r="X41" s="948"/>
      <c r="Y41" s="948"/>
      <c r="Z41" s="948"/>
      <c r="AA41" s="948"/>
      <c r="AB41" s="949"/>
      <c r="AC41" s="5"/>
      <c r="AD41" s="20"/>
      <c r="AF41" s="9"/>
      <c r="AG41" s="792"/>
      <c r="AH41" s="792"/>
      <c r="AI41" s="792"/>
      <c r="AJ41" s="792"/>
      <c r="AK41" s="792"/>
      <c r="AL41" s="792"/>
      <c r="AM41" s="792"/>
    </row>
    <row r="42" spans="2:39" ht="20.25" customHeight="1" x14ac:dyDescent="0.2">
      <c r="B42" s="4"/>
      <c r="C42" s="827" t="s">
        <v>23</v>
      </c>
      <c r="D42" s="828"/>
      <c r="E42" s="828"/>
      <c r="F42" s="828"/>
      <c r="G42" s="942" t="s">
        <v>642</v>
      </c>
      <c r="H42" s="942"/>
      <c r="I42" s="942"/>
      <c r="J42" s="942"/>
      <c r="K42" s="942"/>
      <c r="L42" s="942"/>
      <c r="M42" s="942"/>
      <c r="N42" s="1126"/>
      <c r="O42" s="770" t="s">
        <v>26</v>
      </c>
      <c r="P42" s="771"/>
      <c r="Q42" s="771"/>
      <c r="R42" s="771"/>
      <c r="S42" s="771"/>
      <c r="T42" s="1073"/>
      <c r="U42" s="1073"/>
      <c r="V42" s="1073"/>
      <c r="W42" s="1073"/>
      <c r="X42" s="1073"/>
      <c r="Y42" s="1073"/>
      <c r="Z42" s="1073"/>
      <c r="AA42" s="1073"/>
      <c r="AB42" s="1074"/>
      <c r="AC42" s="5"/>
      <c r="AD42" s="20"/>
      <c r="AF42" s="9"/>
      <c r="AG42" s="792"/>
      <c r="AH42" s="792"/>
      <c r="AI42" s="792"/>
      <c r="AJ42" s="792"/>
      <c r="AK42" s="792"/>
      <c r="AL42" s="792"/>
      <c r="AM42" s="792"/>
    </row>
    <row r="43" spans="2:39"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181</v>
      </c>
      <c r="U43" s="953"/>
      <c r="V43" s="953"/>
      <c r="W43" s="953"/>
      <c r="X43" s="953"/>
      <c r="Y43" s="953"/>
      <c r="Z43" s="953"/>
      <c r="AA43" s="953"/>
      <c r="AB43" s="954"/>
      <c r="AC43" s="5"/>
      <c r="AD43" s="20"/>
      <c r="AF43" s="9"/>
      <c r="AG43" s="20"/>
      <c r="AH43" s="20"/>
      <c r="AI43" s="20"/>
      <c r="AJ43" s="20"/>
      <c r="AK43" s="20"/>
      <c r="AL43" s="20"/>
      <c r="AM43" s="20"/>
    </row>
    <row r="44" spans="2:39"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29"/>
      <c r="AB44" s="930"/>
      <c r="AC44" s="5"/>
      <c r="AD44" s="20"/>
      <c r="AF44" s="9"/>
      <c r="AG44" s="792"/>
      <c r="AH44" s="792"/>
      <c r="AI44" s="792"/>
      <c r="AJ44" s="792"/>
      <c r="AK44" s="792"/>
      <c r="AL44" s="792"/>
      <c r="AM44" s="792"/>
    </row>
    <row r="45" spans="2:39"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8"/>
      <c r="AB45" s="1039"/>
      <c r="AC45" s="5"/>
      <c r="AD45" s="20"/>
      <c r="AF45" s="9"/>
      <c r="AG45" s="20"/>
      <c r="AH45" s="20"/>
      <c r="AI45" s="20"/>
      <c r="AJ45" s="20"/>
      <c r="AK45" s="20"/>
      <c r="AL45" s="20"/>
      <c r="AM45" s="20"/>
    </row>
    <row r="46" spans="2:39" ht="27.75" customHeight="1" x14ac:dyDescent="0.2">
      <c r="B46" s="4"/>
      <c r="C46" s="846"/>
      <c r="D46" s="847"/>
      <c r="E46" s="847"/>
      <c r="F46" s="848"/>
      <c r="G46" s="938" t="s">
        <v>114</v>
      </c>
      <c r="H46" s="938"/>
      <c r="I46" s="938"/>
      <c r="J46" s="938"/>
      <c r="K46" s="938"/>
      <c r="L46" s="938"/>
      <c r="M46" s="938"/>
      <c r="N46" s="156"/>
      <c r="O46" s="1023" t="s">
        <v>99</v>
      </c>
      <c r="P46" s="1024"/>
      <c r="Q46" s="1024"/>
      <c r="R46" s="1024"/>
      <c r="S46" s="861" t="s">
        <v>100</v>
      </c>
      <c r="T46" s="861"/>
      <c r="U46" s="861"/>
      <c r="V46" s="861"/>
      <c r="W46" s="34" t="s">
        <v>94</v>
      </c>
      <c r="X46" s="779" t="s">
        <v>101</v>
      </c>
      <c r="Y46" s="780"/>
      <c r="Z46" s="1029"/>
      <c r="AA46" s="863" t="s">
        <v>94</v>
      </c>
      <c r="AB46" s="864"/>
      <c r="AC46" s="5"/>
      <c r="AD46" s="20"/>
      <c r="AF46" s="9"/>
      <c r="AG46" s="792"/>
      <c r="AH46" s="792"/>
      <c r="AI46" s="792"/>
      <c r="AJ46" s="792"/>
      <c r="AK46" s="792"/>
      <c r="AL46" s="792"/>
      <c r="AM46" s="792"/>
    </row>
    <row r="47" spans="2:39"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1"/>
      <c r="W47" s="869" t="s">
        <v>94</v>
      </c>
      <c r="X47" s="1111" t="s">
        <v>103</v>
      </c>
      <c r="Y47" s="1112"/>
      <c r="Z47" s="1113"/>
      <c r="AA47" s="1115"/>
      <c r="AB47" s="1116"/>
      <c r="AC47" s="5"/>
      <c r="AD47" s="20"/>
      <c r="AF47" s="9"/>
      <c r="AG47" s="792"/>
      <c r="AH47" s="792"/>
      <c r="AI47" s="792"/>
      <c r="AJ47" s="792"/>
      <c r="AK47" s="792"/>
      <c r="AL47" s="792"/>
      <c r="AM47" s="792"/>
    </row>
    <row r="48" spans="2:39" ht="22.5" customHeight="1" x14ac:dyDescent="0.2">
      <c r="B48" s="4"/>
      <c r="C48" s="829" t="s">
        <v>28</v>
      </c>
      <c r="D48" s="830"/>
      <c r="E48" s="830"/>
      <c r="F48" s="830"/>
      <c r="G48" s="942" t="s">
        <v>176</v>
      </c>
      <c r="H48" s="942"/>
      <c r="I48" s="942"/>
      <c r="J48" s="942"/>
      <c r="K48" s="942"/>
      <c r="L48" s="942"/>
      <c r="M48" s="942"/>
      <c r="N48" s="874"/>
      <c r="O48" s="1023"/>
      <c r="P48" s="1024"/>
      <c r="Q48" s="1024"/>
      <c r="R48" s="1024"/>
      <c r="S48" s="861"/>
      <c r="T48" s="861"/>
      <c r="U48" s="861"/>
      <c r="V48" s="861"/>
      <c r="W48" s="869"/>
      <c r="X48" s="991"/>
      <c r="Y48" s="992"/>
      <c r="Z48" s="1114"/>
      <c r="AA48" s="1115"/>
      <c r="AB48" s="1116"/>
      <c r="AC48" s="5"/>
      <c r="AD48" s="20"/>
      <c r="AF48" s="9"/>
      <c r="AG48" s="792"/>
      <c r="AH48" s="792"/>
      <c r="AI48" s="792"/>
      <c r="AJ48" s="792"/>
      <c r="AK48" s="792"/>
      <c r="AL48" s="792"/>
      <c r="AM48" s="792"/>
    </row>
    <row r="49" spans="1:39" ht="14.25" customHeight="1" x14ac:dyDescent="0.2">
      <c r="B49" s="4"/>
      <c r="C49" s="829" t="s">
        <v>27</v>
      </c>
      <c r="D49" s="830"/>
      <c r="E49" s="830"/>
      <c r="F49" s="830"/>
      <c r="G49" s="937" t="s">
        <v>424</v>
      </c>
      <c r="H49" s="938"/>
      <c r="I49" s="938"/>
      <c r="J49" s="938"/>
      <c r="K49" s="938"/>
      <c r="L49" s="938"/>
      <c r="M49" s="938"/>
      <c r="N49" s="856"/>
      <c r="O49" s="1023"/>
      <c r="P49" s="1024"/>
      <c r="Q49" s="1024"/>
      <c r="R49" s="1024"/>
      <c r="S49" s="861" t="s">
        <v>105</v>
      </c>
      <c r="T49" s="861"/>
      <c r="U49" s="861"/>
      <c r="V49" s="861"/>
      <c r="W49" s="869" t="s">
        <v>94</v>
      </c>
      <c r="X49" s="697" t="s">
        <v>553</v>
      </c>
      <c r="Y49" s="697"/>
      <c r="Z49" s="697"/>
      <c r="AA49" s="685" t="s">
        <v>94</v>
      </c>
      <c r="AB49" s="686"/>
      <c r="AC49" s="5"/>
      <c r="AD49" s="20"/>
      <c r="AF49" s="9"/>
      <c r="AG49" s="792"/>
      <c r="AH49" s="792"/>
      <c r="AI49" s="792"/>
      <c r="AJ49" s="792"/>
      <c r="AK49" s="792"/>
      <c r="AL49" s="792"/>
      <c r="AM49" s="792"/>
    </row>
    <row r="50" spans="1:39"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1"/>
      <c r="W50" s="869"/>
      <c r="X50" s="697"/>
      <c r="Y50" s="697"/>
      <c r="Z50" s="697"/>
      <c r="AA50" s="685"/>
      <c r="AB50" s="686"/>
      <c r="AC50" s="5"/>
      <c r="AD50" s="20"/>
      <c r="AF50" s="9"/>
      <c r="AG50" s="792"/>
      <c r="AH50" s="792"/>
      <c r="AI50" s="792"/>
      <c r="AJ50" s="792"/>
      <c r="AK50" s="792"/>
      <c r="AL50" s="792"/>
      <c r="AM50" s="792"/>
    </row>
    <row r="51" spans="1:39" ht="21.75" customHeight="1" thickBot="1" x14ac:dyDescent="0.25">
      <c r="B51" s="4"/>
      <c r="C51" s="859" t="s">
        <v>107</v>
      </c>
      <c r="D51" s="860"/>
      <c r="E51" s="860"/>
      <c r="F51" s="860"/>
      <c r="G51" s="722" t="s">
        <v>402</v>
      </c>
      <c r="H51" s="705"/>
      <c r="I51" s="705"/>
      <c r="J51" s="705"/>
      <c r="K51" s="705"/>
      <c r="L51" s="705"/>
      <c r="M51" s="705"/>
      <c r="N51" s="717"/>
      <c r="O51" s="1026"/>
      <c r="P51" s="1027"/>
      <c r="Q51" s="1027"/>
      <c r="R51" s="1027"/>
      <c r="S51" s="1104"/>
      <c r="T51" s="1104"/>
      <c r="U51" s="1104"/>
      <c r="V51" s="1104"/>
      <c r="W51" s="882"/>
      <c r="X51" s="707"/>
      <c r="Y51" s="707"/>
      <c r="Z51" s="707"/>
      <c r="AA51" s="703"/>
      <c r="AB51" s="704"/>
      <c r="AC51" s="5"/>
      <c r="AD51" s="20"/>
      <c r="AF51" s="9"/>
      <c r="AG51" s="792"/>
      <c r="AH51" s="792"/>
      <c r="AI51" s="792"/>
      <c r="AJ51" s="792"/>
      <c r="AK51" s="792"/>
      <c r="AL51" s="792"/>
      <c r="AM51" s="792"/>
    </row>
    <row r="52" spans="1:39"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14"/>
      <c r="AD52" s="20"/>
      <c r="AF52" s="9"/>
      <c r="AG52" s="877"/>
      <c r="AH52" s="877"/>
      <c r="AI52" s="877"/>
      <c r="AJ52" s="877"/>
      <c r="AK52" s="877"/>
      <c r="AL52" s="877"/>
      <c r="AM52" s="877"/>
    </row>
    <row r="53" spans="1:39" ht="22.5" customHeight="1" x14ac:dyDescent="0.2">
      <c r="C53" s="15"/>
      <c r="D53" s="20"/>
      <c r="E53" s="20"/>
      <c r="F53" s="20"/>
      <c r="G53" s="20"/>
      <c r="H53" s="20"/>
      <c r="I53" s="20"/>
      <c r="J53" s="20"/>
      <c r="K53" s="20"/>
      <c r="L53" s="20"/>
      <c r="M53" s="20"/>
      <c r="N53" s="20"/>
      <c r="AB53" s="16"/>
      <c r="AD53" s="20"/>
      <c r="AF53" s="9"/>
      <c r="AG53" s="877"/>
      <c r="AH53" s="877"/>
      <c r="AI53" s="877"/>
      <c r="AJ53" s="877"/>
      <c r="AK53" s="877"/>
      <c r="AL53" s="877"/>
      <c r="AM53" s="877"/>
    </row>
    <row r="54" spans="1:39" ht="22.5" customHeight="1" x14ac:dyDescent="0.2">
      <c r="A54" s="52"/>
      <c r="C54" s="15"/>
      <c r="D54" s="20"/>
      <c r="E54" s="20"/>
      <c r="F54" s="20"/>
      <c r="G54" s="20"/>
      <c r="H54" s="20"/>
      <c r="I54" s="20"/>
      <c r="J54" s="20"/>
      <c r="K54" s="20"/>
      <c r="L54" s="20"/>
      <c r="M54" s="20"/>
      <c r="N54" s="20"/>
      <c r="AB54" s="16"/>
      <c r="AD54" s="20"/>
      <c r="AF54" s="9"/>
      <c r="AG54" s="19"/>
      <c r="AH54" s="19"/>
      <c r="AI54" s="19"/>
      <c r="AJ54" s="19"/>
      <c r="AK54" s="19"/>
      <c r="AL54" s="19"/>
      <c r="AM54" s="19"/>
    </row>
    <row r="55" spans="1:39" ht="22.5" customHeight="1" x14ac:dyDescent="0.2">
      <c r="C55" s="15"/>
      <c r="D55" s="20"/>
      <c r="E55" s="20"/>
      <c r="F55" s="20"/>
      <c r="G55" s="20"/>
      <c r="H55" s="20"/>
      <c r="I55" s="20"/>
      <c r="J55" s="20"/>
      <c r="K55" s="20"/>
      <c r="L55" s="20"/>
      <c r="M55" s="20"/>
      <c r="N55" s="20"/>
      <c r="AD55" s="20"/>
      <c r="AF55" s="9"/>
      <c r="AG55" s="877"/>
      <c r="AH55" s="877"/>
      <c r="AI55" s="877"/>
      <c r="AJ55" s="877"/>
      <c r="AK55" s="877"/>
      <c r="AL55" s="877"/>
      <c r="AM55" s="877"/>
    </row>
    <row r="56" spans="1:39" ht="22.5" customHeight="1" x14ac:dyDescent="0.2">
      <c r="C56" s="15"/>
      <c r="D56" s="20"/>
      <c r="E56" s="20"/>
      <c r="F56" s="20"/>
      <c r="G56" s="20"/>
      <c r="H56" s="20"/>
      <c r="I56" s="20"/>
      <c r="J56" s="20"/>
      <c r="K56" s="20"/>
      <c r="L56" s="20"/>
      <c r="M56" s="20"/>
      <c r="N56" s="20"/>
      <c r="AD56" s="20"/>
      <c r="AF56" s="9"/>
      <c r="AG56" s="877"/>
      <c r="AH56" s="877"/>
      <c r="AI56" s="877"/>
      <c r="AJ56" s="877"/>
      <c r="AK56" s="877"/>
      <c r="AL56" s="877"/>
      <c r="AM56" s="877"/>
    </row>
    <row r="57" spans="1:39" ht="22.5" customHeight="1" x14ac:dyDescent="0.2">
      <c r="C57" s="15"/>
      <c r="D57" s="20"/>
      <c r="E57" s="20"/>
      <c r="F57" s="20"/>
      <c r="G57" s="20"/>
      <c r="H57" s="20"/>
      <c r="I57" s="20"/>
      <c r="J57" s="20"/>
      <c r="K57" s="20"/>
      <c r="L57" s="20"/>
      <c r="M57" s="20"/>
      <c r="N57" s="20"/>
      <c r="AD57" s="20"/>
      <c r="AF57" s="9"/>
      <c r="AG57" s="877"/>
      <c r="AH57" s="877"/>
      <c r="AI57" s="877"/>
      <c r="AJ57" s="877"/>
      <c r="AK57" s="877"/>
      <c r="AL57" s="877"/>
      <c r="AM57" s="877"/>
    </row>
    <row r="58" spans="1:39" ht="22.5" customHeight="1" x14ac:dyDescent="0.2">
      <c r="C58" s="15"/>
      <c r="D58" s="20"/>
      <c r="E58" s="20"/>
      <c r="F58" s="20"/>
      <c r="G58" s="20"/>
      <c r="H58" s="20"/>
      <c r="I58" s="20"/>
      <c r="J58" s="20"/>
      <c r="K58" s="20"/>
      <c r="L58" s="20"/>
      <c r="M58" s="20"/>
      <c r="N58" s="20"/>
    </row>
    <row r="59" spans="1:39" ht="22.5" customHeight="1" x14ac:dyDescent="0.2">
      <c r="C59" s="15"/>
      <c r="D59" s="20"/>
      <c r="E59" s="20"/>
      <c r="F59" s="20"/>
      <c r="G59" s="20"/>
      <c r="H59" s="20"/>
      <c r="I59" s="20"/>
      <c r="J59" s="20"/>
      <c r="K59" s="20"/>
      <c r="L59" s="20"/>
      <c r="M59" s="20"/>
      <c r="N59" s="20"/>
    </row>
    <row r="60" spans="1:39" ht="22.5" customHeight="1" x14ac:dyDescent="0.2">
      <c r="C60" s="15"/>
      <c r="D60" s="20"/>
      <c r="E60" s="20"/>
      <c r="F60" s="20"/>
      <c r="G60" s="20"/>
      <c r="H60" s="20"/>
      <c r="I60" s="20"/>
      <c r="J60" s="20"/>
      <c r="K60" s="20"/>
      <c r="L60" s="20"/>
      <c r="M60" s="20"/>
      <c r="N60" s="20"/>
    </row>
    <row r="61" spans="1:39"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row>
    <row r="62" spans="1:39"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row>
    <row r="63" spans="1:39"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row>
    <row r="64" spans="1:39"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row>
    <row r="65" spans="3:28"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row>
    <row r="66" spans="3:28"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row>
    <row r="67" spans="3:28"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row>
    <row r="68" spans="3:28"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row>
    <row r="69" spans="3:28"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row>
    <row r="70" spans="3:28"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row>
    <row r="71" spans="3:28"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row>
    <row r="72" spans="3:28"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row>
    <row r="73" spans="3:28"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row>
    <row r="74" spans="3:28"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row>
    <row r="75" spans="3:28"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row>
    <row r="76" spans="3:28"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row>
    <row r="77" spans="3:28"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row>
    <row r="78" spans="3:28"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row>
    <row r="79" spans="3:28"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row>
    <row r="80" spans="3:28"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row>
    <row r="81" spans="3:28"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row>
    <row r="82" spans="3:28"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row>
    <row r="83" spans="3:28"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row>
    <row r="84" spans="3:28"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row>
  </sheetData>
  <sheetProtection algorithmName="SHA-512" hashValue="M5+Q04vjZWX7Tq7vZjjFzJxtwaE07KNZcAhFqt85xRmDO4n84JHCZki9ybyMib60qy8evvI8HTfNeZq9uhXPYQ==" saltValue="5iFZZrjbldT1ax5z2Z90uw==" spinCount="100000" sheet="1" objects="1" scenarios="1"/>
  <customSheetViews>
    <customSheetView guid="{9C949C4D-EB11-4549-99F8-6A6E19FEDD35}" showGridLines="0">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2">
      <selection activeCell="G50" sqref="G50:N50"/>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2">
      <selection activeCell="G50" sqref="G50:N50"/>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2">
      <selection activeCell="G50" sqref="G50:N50"/>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2">
      <selection activeCell="G50" sqref="G50:N50"/>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2">
      <selection activeCell="G50" sqref="G50:N50"/>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2">
      <selection activeCell="G50" sqref="G50:N50"/>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G50" sqref="G50:N5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50" sqref="G50:N5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0">
      <selection activeCell="AF19" sqref="AF19"/>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0">
      <selection activeCell="AF19" sqref="AF19"/>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AF19" sqref="AF19"/>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AF19" sqref="AF19"/>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AF19" sqref="AF19"/>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AF19" sqref="AF19"/>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AF19" sqref="AF19"/>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50" sqref="G50:N50"/>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G50" sqref="G50:N5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2">
      <selection activeCell="G50" sqref="G50:N50"/>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2">
      <selection activeCell="G50" sqref="G50:N5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2">
      <selection activeCell="G50" sqref="G50:N50"/>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2">
      <selection activeCell="G50" sqref="G50:N50"/>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2">
      <selection activeCell="G50" sqref="G50:N50"/>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2">
      <selection activeCell="G50" sqref="G50:N50"/>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2">
      <selection activeCell="G50" sqref="G50:N50"/>
      <pageMargins left="0.5" right="0.43" top="1.04" bottom="0.45" header="0.31496062992125984" footer="0.31496062992125984"/>
      <pageSetup paperSize="9" scale="76" orientation="portrait" r:id="rId29"/>
      <headerFooter alignWithMargins="0"/>
    </customSheetView>
  </customSheetViews>
  <mergeCells count="88">
    <mergeCell ref="D35:E35"/>
    <mergeCell ref="R21:AB21"/>
    <mergeCell ref="R22:AB28"/>
    <mergeCell ref="R13:AB20"/>
    <mergeCell ref="G3:P3"/>
    <mergeCell ref="G4:P4"/>
    <mergeCell ref="G5:P5"/>
    <mergeCell ref="C7:AB7"/>
    <mergeCell ref="C8:E8"/>
    <mergeCell ref="F8:P8"/>
    <mergeCell ref="Q8:R8"/>
    <mergeCell ref="S8:T8"/>
    <mergeCell ref="V8:W8"/>
    <mergeCell ref="X8:AB8"/>
    <mergeCell ref="C40:F40"/>
    <mergeCell ref="G40:N40"/>
    <mergeCell ref="O40:S40"/>
    <mergeCell ref="T40:AB40"/>
    <mergeCell ref="AG8:AM8"/>
    <mergeCell ref="C9:E10"/>
    <mergeCell ref="F9:AB10"/>
    <mergeCell ref="AG9:AM9"/>
    <mergeCell ref="R12:AB12"/>
    <mergeCell ref="C37:N37"/>
    <mergeCell ref="O37:AB37"/>
    <mergeCell ref="C38:F38"/>
    <mergeCell ref="G38:N38"/>
    <mergeCell ref="O38:S38"/>
    <mergeCell ref="T38:AB38"/>
    <mergeCell ref="AG38:AM38"/>
    <mergeCell ref="C39:F39"/>
    <mergeCell ref="G39:N39"/>
    <mergeCell ref="O39:S39"/>
    <mergeCell ref="T39:AB39"/>
    <mergeCell ref="AG39:AM39"/>
    <mergeCell ref="C48:F48"/>
    <mergeCell ref="G48:N48"/>
    <mergeCell ref="AG48:AM48"/>
    <mergeCell ref="AA49:AB51"/>
    <mergeCell ref="C41:F41"/>
    <mergeCell ref="G41:N41"/>
    <mergeCell ref="O41:S41"/>
    <mergeCell ref="T41:AB41"/>
    <mergeCell ref="AG41:AM41"/>
    <mergeCell ref="C42:F43"/>
    <mergeCell ref="G42:N43"/>
    <mergeCell ref="O42:S42"/>
    <mergeCell ref="T42:AB42"/>
    <mergeCell ref="AG42:AM42"/>
    <mergeCell ref="O43:S43"/>
    <mergeCell ref="T43:AB43"/>
    <mergeCell ref="C44:N44"/>
    <mergeCell ref="O44:AB44"/>
    <mergeCell ref="AG44:AM44"/>
    <mergeCell ref="C45:F46"/>
    <mergeCell ref="G45:H45"/>
    <mergeCell ref="O45:R45"/>
    <mergeCell ref="S45:AB45"/>
    <mergeCell ref="G46:M46"/>
    <mergeCell ref="O46:R51"/>
    <mergeCell ref="S46:V46"/>
    <mergeCell ref="X46:Z46"/>
    <mergeCell ref="AA46:AB46"/>
    <mergeCell ref="AG46:AM46"/>
    <mergeCell ref="C47:F47"/>
    <mergeCell ref="G47:N47"/>
    <mergeCell ref="S47:V48"/>
    <mergeCell ref="AG57:AM57"/>
    <mergeCell ref="AG49:AM49"/>
    <mergeCell ref="C50:F50"/>
    <mergeCell ref="G50:N50"/>
    <mergeCell ref="AG50:AM50"/>
    <mergeCell ref="C51:F51"/>
    <mergeCell ref="G51:N51"/>
    <mergeCell ref="AG51:AM51"/>
    <mergeCell ref="C49:F49"/>
    <mergeCell ref="G49:N49"/>
    <mergeCell ref="S49:V51"/>
    <mergeCell ref="W49:W51"/>
    <mergeCell ref="X49:Z51"/>
    <mergeCell ref="AG52:AM52"/>
    <mergeCell ref="AG53:AM53"/>
    <mergeCell ref="AG55:AM55"/>
    <mergeCell ref="AG56:AM56"/>
    <mergeCell ref="W47:W48"/>
    <mergeCell ref="X47:Z48"/>
    <mergeCell ref="AA47:AB48"/>
    <mergeCell ref="AG47:AM47"/>
  </mergeCells>
  <pageMargins left="0.5" right="0.43" top="1.04" bottom="0.45" header="0.31496062992125984" footer="0.31496062992125984"/>
  <pageSetup paperSize="9" scale="76" orientation="portrait" r:id="rId30"/>
  <headerFooter alignWithMargins="0"/>
  <drawing r:id="rId3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dimension ref="A1:AL84"/>
  <sheetViews>
    <sheetView showGridLines="0" topLeftCell="A37" workbookViewId="0">
      <selection activeCell="O46" sqref="O46:R51"/>
    </sheetView>
  </sheetViews>
  <sheetFormatPr baseColWidth="10" defaultColWidth="11.42578125" defaultRowHeight="12.75" x14ac:dyDescent="0.2"/>
  <cols>
    <col min="1" max="2" width="1.140625" customWidth="1"/>
    <col min="3" max="3" width="4.28515625" customWidth="1"/>
    <col min="4" max="4" width="4.7109375" customWidth="1"/>
    <col min="5" max="5" width="5.425781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185</v>
      </c>
      <c r="G8" s="774"/>
      <c r="H8" s="774"/>
      <c r="I8" s="774"/>
      <c r="J8" s="774"/>
      <c r="K8" s="774"/>
      <c r="L8" s="774"/>
      <c r="M8" s="774"/>
      <c r="N8" s="774"/>
      <c r="O8" s="774"/>
      <c r="P8" s="775"/>
      <c r="Q8" s="823" t="s">
        <v>82</v>
      </c>
      <c r="R8" s="823"/>
      <c r="S8" s="1125"/>
      <c r="T8" s="1125"/>
      <c r="U8" s="823" t="s">
        <v>83</v>
      </c>
      <c r="V8" s="823"/>
      <c r="W8" s="819" t="s">
        <v>175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297</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64" t="s">
        <v>725</v>
      </c>
      <c r="S13" s="1165"/>
      <c r="T13" s="1165"/>
      <c r="U13" s="1165"/>
      <c r="V13" s="1165"/>
      <c r="W13" s="1165"/>
      <c r="X13" s="1165"/>
      <c r="Y13" s="1165"/>
      <c r="Z13" s="1165"/>
      <c r="AA13" s="1166"/>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67"/>
      <c r="S14" s="1168"/>
      <c r="T14" s="1168"/>
      <c r="U14" s="1168"/>
      <c r="V14" s="1168"/>
      <c r="W14" s="1168"/>
      <c r="X14" s="1168"/>
      <c r="Y14" s="1168"/>
      <c r="Z14" s="1168"/>
      <c r="AA14" s="1169"/>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67"/>
      <c r="S15" s="1168"/>
      <c r="T15" s="1168"/>
      <c r="U15" s="1168"/>
      <c r="V15" s="1168"/>
      <c r="W15" s="1168"/>
      <c r="X15" s="1168"/>
      <c r="Y15" s="1168"/>
      <c r="Z15" s="1168"/>
      <c r="AA15" s="1169"/>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67"/>
      <c r="S16" s="1168"/>
      <c r="T16" s="1168"/>
      <c r="U16" s="1168"/>
      <c r="V16" s="1168"/>
      <c r="W16" s="1168"/>
      <c r="X16" s="1168"/>
      <c r="Y16" s="1168"/>
      <c r="Z16" s="1168"/>
      <c r="AA16" s="1169"/>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67"/>
      <c r="S17" s="1168"/>
      <c r="T17" s="1168"/>
      <c r="U17" s="1168"/>
      <c r="V17" s="1168"/>
      <c r="W17" s="1168"/>
      <c r="X17" s="1168"/>
      <c r="Y17" s="1168"/>
      <c r="Z17" s="1168"/>
      <c r="AA17" s="1169"/>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67"/>
      <c r="S18" s="1168"/>
      <c r="T18" s="1168"/>
      <c r="U18" s="1168"/>
      <c r="V18" s="1168"/>
      <c r="W18" s="1168"/>
      <c r="X18" s="1168"/>
      <c r="Y18" s="1168"/>
      <c r="Z18" s="1168"/>
      <c r="AA18" s="1169"/>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67"/>
      <c r="S19" s="1168"/>
      <c r="T19" s="1168"/>
      <c r="U19" s="1168"/>
      <c r="V19" s="1168"/>
      <c r="W19" s="1168"/>
      <c r="X19" s="1168"/>
      <c r="Y19" s="1168"/>
      <c r="Z19" s="1168"/>
      <c r="AA19" s="1169"/>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0"/>
      <c r="S20" s="1171"/>
      <c r="T20" s="1171"/>
      <c r="U20" s="1171"/>
      <c r="V20" s="1171"/>
      <c r="W20" s="1171"/>
      <c r="X20" s="1171"/>
      <c r="Y20" s="1171"/>
      <c r="Z20" s="1171"/>
      <c r="AA20" s="117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164" t="s">
        <v>726</v>
      </c>
      <c r="S22" s="1165"/>
      <c r="T22" s="1165"/>
      <c r="U22" s="1165"/>
      <c r="V22" s="1165"/>
      <c r="W22" s="1165"/>
      <c r="X22" s="1165"/>
      <c r="Y22" s="1165"/>
      <c r="Z22" s="1165"/>
      <c r="AA22" s="1166"/>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1167"/>
      <c r="S23" s="1168"/>
      <c r="T23" s="1168"/>
      <c r="U23" s="1168"/>
      <c r="V23" s="1168"/>
      <c r="W23" s="1168"/>
      <c r="X23" s="1168"/>
      <c r="Y23" s="1168"/>
      <c r="Z23" s="1168"/>
      <c r="AA23" s="1169"/>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1167"/>
      <c r="S24" s="1168"/>
      <c r="T24" s="1168"/>
      <c r="U24" s="1168"/>
      <c r="V24" s="1168"/>
      <c r="W24" s="1168"/>
      <c r="X24" s="1168"/>
      <c r="Y24" s="1168"/>
      <c r="Z24" s="1168"/>
      <c r="AA24" s="1169"/>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167"/>
      <c r="S25" s="1168"/>
      <c r="T25" s="1168"/>
      <c r="U25" s="1168"/>
      <c r="V25" s="1168"/>
      <c r="W25" s="1168"/>
      <c r="X25" s="1168"/>
      <c r="Y25" s="1168"/>
      <c r="Z25" s="1168"/>
      <c r="AA25" s="1169"/>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1167"/>
      <c r="S26" s="1168"/>
      <c r="T26" s="1168"/>
      <c r="U26" s="1168"/>
      <c r="V26" s="1168"/>
      <c r="W26" s="1168"/>
      <c r="X26" s="1168"/>
      <c r="Y26" s="1168"/>
      <c r="Z26" s="1168"/>
      <c r="AA26" s="1169"/>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1167"/>
      <c r="S27" s="1168"/>
      <c r="T27" s="1168"/>
      <c r="U27" s="1168"/>
      <c r="V27" s="1168"/>
      <c r="W27" s="1168"/>
      <c r="X27" s="1168"/>
      <c r="Y27" s="1168"/>
      <c r="Z27" s="1168"/>
      <c r="AA27" s="1169"/>
      <c r="AB27" s="5"/>
      <c r="AE27" s="18"/>
      <c r="AF27" s="18"/>
      <c r="AG27" s="18"/>
      <c r="AH27" s="18"/>
      <c r="AI27" s="18"/>
      <c r="AJ27" s="18"/>
      <c r="AK27" s="18"/>
      <c r="AL27" s="18"/>
    </row>
    <row r="28" spans="2:38" ht="20.25" customHeight="1" thickBot="1" x14ac:dyDescent="0.25">
      <c r="B28" s="4"/>
      <c r="C28" s="6"/>
      <c r="D28" s="7"/>
      <c r="E28" s="7"/>
      <c r="F28" s="7"/>
      <c r="G28" s="7"/>
      <c r="H28" s="7"/>
      <c r="I28" s="7"/>
      <c r="J28" s="7"/>
      <c r="K28" s="7"/>
      <c r="L28" s="7"/>
      <c r="M28" s="7"/>
      <c r="N28" s="7"/>
      <c r="O28" s="7"/>
      <c r="P28" s="7"/>
      <c r="Q28" s="7"/>
      <c r="R28" s="1170"/>
      <c r="S28" s="1171"/>
      <c r="T28" s="1171"/>
      <c r="U28" s="1171"/>
      <c r="V28" s="1171"/>
      <c r="W28" s="1171"/>
      <c r="X28" s="1171"/>
      <c r="Y28" s="1171"/>
      <c r="Z28" s="1171"/>
      <c r="AA28" s="1172"/>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INDICADORES!H55</f>
        <v>0</v>
      </c>
      <c r="G31" s="569">
        <f>INDICADORES!K55</f>
        <v>0</v>
      </c>
      <c r="H31" s="569">
        <f>INDICADORES!N55</f>
        <v>1</v>
      </c>
      <c r="I31" s="569">
        <f>INDICADORES!T55</f>
        <v>0</v>
      </c>
      <c r="J31" s="569">
        <f>INDICADORES!W55</f>
        <v>0</v>
      </c>
      <c r="K31" s="569">
        <f>INDICADORES!Z55</f>
        <v>1</v>
      </c>
      <c r="L31" s="569">
        <f>INDICADORES!AF55</f>
        <v>1</v>
      </c>
      <c r="M31" s="569">
        <f>INDICADORES!AI55</f>
        <v>0</v>
      </c>
      <c r="N31" s="569">
        <f>INDICADORES!AL55</f>
        <v>0</v>
      </c>
      <c r="O31" s="569">
        <f>INDICADORES!AR55</f>
        <v>0</v>
      </c>
      <c r="P31" s="569">
        <f>INDICADORES!AU55</f>
        <v>0</v>
      </c>
      <c r="Q31" s="569">
        <f>INDICADORES!AX55</f>
        <v>0</v>
      </c>
      <c r="R31" s="568">
        <f>SUM(F31:Q31)</f>
        <v>3</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INDICADORES!I55</f>
        <v>793</v>
      </c>
      <c r="G32" s="569">
        <f>INDICADORES!L55</f>
        <v>875</v>
      </c>
      <c r="H32" s="569">
        <f>INDICADORES!O55</f>
        <v>0</v>
      </c>
      <c r="I32" s="569">
        <f>INDICADORES!U55</f>
        <v>0</v>
      </c>
      <c r="J32" s="569">
        <f>INDICADORES!X55</f>
        <v>0</v>
      </c>
      <c r="K32" s="569">
        <f>INDICADORES!AA55</f>
        <v>0</v>
      </c>
      <c r="L32" s="569">
        <f>INDICADORES!AG55</f>
        <v>0</v>
      </c>
      <c r="M32" s="569">
        <f>INDICADORES!AJ55</f>
        <v>0</v>
      </c>
      <c r="N32" s="569">
        <f>INDICADORES!AM55</f>
        <v>0</v>
      </c>
      <c r="O32" s="569">
        <f>INDICADORES!AS55</f>
        <v>0</v>
      </c>
      <c r="P32" s="569">
        <f>INDICADORES!AV55</f>
        <v>0</v>
      </c>
      <c r="Q32" s="569">
        <f>INDICADORES!AY55</f>
        <v>0</v>
      </c>
      <c r="R32" s="568">
        <f>SUM(F32:Q32)</f>
        <v>1668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8">
        <f>+F31*100000/F32</f>
        <v>0</v>
      </c>
      <c r="G33" s="68">
        <f t="shared" ref="G33:R33" si="0">+G31*100000/G32</f>
        <v>0</v>
      </c>
      <c r="H33" s="68" t="e">
        <f t="shared" si="0"/>
        <v>#DIV/0!</v>
      </c>
      <c r="I33" s="68" t="e">
        <f t="shared" si="0"/>
        <v>#DIV/0!</v>
      </c>
      <c r="J33" s="68" t="e">
        <f t="shared" si="0"/>
        <v>#DIV/0!</v>
      </c>
      <c r="K33" s="68" t="e">
        <f t="shared" si="0"/>
        <v>#DIV/0!</v>
      </c>
      <c r="L33" s="68" t="e">
        <f t="shared" si="0"/>
        <v>#DIV/0!</v>
      </c>
      <c r="M33" s="68" t="e">
        <f t="shared" si="0"/>
        <v>#DIV/0!</v>
      </c>
      <c r="N33" s="68" t="e">
        <f t="shared" si="0"/>
        <v>#DIV/0!</v>
      </c>
      <c r="O33" s="68" t="e">
        <f t="shared" si="0"/>
        <v>#DIV/0!</v>
      </c>
      <c r="P33" s="68" t="e">
        <f t="shared" si="0"/>
        <v>#DIV/0!</v>
      </c>
      <c r="Q33" s="68" t="e">
        <f t="shared" si="0"/>
        <v>#DIV/0!</v>
      </c>
      <c r="R33" s="68">
        <f t="shared" si="0"/>
        <v>179.85611510791367</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58"/>
      <c r="F34" s="408">
        <v>0</v>
      </c>
      <c r="G34" s="408">
        <v>0</v>
      </c>
      <c r="H34" s="408">
        <v>0</v>
      </c>
      <c r="I34" s="408">
        <v>0</v>
      </c>
      <c r="J34" s="408">
        <v>0</v>
      </c>
      <c r="K34" s="408">
        <v>0</v>
      </c>
      <c r="L34" s="408">
        <v>0</v>
      </c>
      <c r="M34" s="408">
        <v>0</v>
      </c>
      <c r="N34" s="408" t="e">
        <v>#DIV/0!</v>
      </c>
      <c r="O34" s="408">
        <v>0</v>
      </c>
      <c r="P34" s="408">
        <v>0</v>
      </c>
      <c r="Q34" s="264">
        <v>0</v>
      </c>
      <c r="R34" s="409"/>
      <c r="U34" s="7"/>
      <c r="V34" s="7"/>
      <c r="W34" s="7"/>
      <c r="X34" s="7"/>
      <c r="Y34" s="7"/>
      <c r="Z34" s="7"/>
      <c r="AA34" s="8"/>
      <c r="AB34" s="5"/>
      <c r="AE34" s="18"/>
      <c r="AF34" s="18"/>
      <c r="AG34" s="18"/>
      <c r="AH34" s="18"/>
      <c r="AI34" s="18"/>
      <c r="AJ34" s="18"/>
      <c r="AK34" s="18"/>
      <c r="AL34" s="18"/>
    </row>
    <row r="35" spans="2:38" ht="20.25" customHeight="1" x14ac:dyDescent="0.2">
      <c r="B35" s="4"/>
      <c r="C35" s="6"/>
      <c r="D35" s="809" t="s">
        <v>78</v>
      </c>
      <c r="E35" s="810"/>
      <c r="F35" s="245">
        <f>1/100000</f>
        <v>1.0000000000000001E-5</v>
      </c>
      <c r="G35" s="245">
        <f t="shared" ref="G35:Q35" si="1">1/100000</f>
        <v>1.0000000000000001E-5</v>
      </c>
      <c r="H35" s="245">
        <f t="shared" si="1"/>
        <v>1.0000000000000001E-5</v>
      </c>
      <c r="I35" s="245">
        <f t="shared" si="1"/>
        <v>1.0000000000000001E-5</v>
      </c>
      <c r="J35" s="245">
        <f t="shared" si="1"/>
        <v>1.0000000000000001E-5</v>
      </c>
      <c r="K35" s="245">
        <f t="shared" si="1"/>
        <v>1.0000000000000001E-5</v>
      </c>
      <c r="L35" s="245">
        <f t="shared" si="1"/>
        <v>1.0000000000000001E-5</v>
      </c>
      <c r="M35" s="245">
        <f t="shared" si="1"/>
        <v>1.0000000000000001E-5</v>
      </c>
      <c r="N35" s="245">
        <f t="shared" si="1"/>
        <v>1.0000000000000001E-5</v>
      </c>
      <c r="O35" s="245">
        <f t="shared" si="1"/>
        <v>1.0000000000000001E-5</v>
      </c>
      <c r="P35" s="245">
        <f t="shared" si="1"/>
        <v>1.0000000000000001E-5</v>
      </c>
      <c r="Q35" s="245">
        <f t="shared" si="1"/>
        <v>1.0000000000000001E-5</v>
      </c>
      <c r="R35" s="245">
        <f>AVERAGE(F35:Q35)</f>
        <v>1.0000000000000001E-5</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163</v>
      </c>
      <c r="H38" s="1128"/>
      <c r="I38" s="1128"/>
      <c r="J38" s="1128"/>
      <c r="K38" s="1128"/>
      <c r="L38" s="1128"/>
      <c r="M38" s="1128"/>
      <c r="N38" s="1129"/>
      <c r="O38" s="1064" t="s">
        <v>17</v>
      </c>
      <c r="P38" s="1065"/>
      <c r="Q38" s="1065"/>
      <c r="R38" s="1065"/>
      <c r="S38" s="1065"/>
      <c r="T38" s="1073"/>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164</v>
      </c>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186</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187</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1163" t="s">
        <v>652</v>
      </c>
      <c r="H42" s="942"/>
      <c r="I42" s="942"/>
      <c r="J42" s="942"/>
      <c r="K42" s="942"/>
      <c r="L42" s="942"/>
      <c r="M42" s="942"/>
      <c r="N42" s="1126"/>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30" customHeight="1" x14ac:dyDescent="0.2">
      <c r="B47" s="4"/>
      <c r="C47" s="865" t="s">
        <v>102</v>
      </c>
      <c r="D47" s="866"/>
      <c r="E47" s="866"/>
      <c r="F47" s="867"/>
      <c r="G47" s="942" t="s">
        <v>296</v>
      </c>
      <c r="H47" s="942"/>
      <c r="I47" s="942"/>
      <c r="J47" s="942"/>
      <c r="K47" s="942"/>
      <c r="L47" s="942"/>
      <c r="M47" s="942"/>
      <c r="N47" s="874"/>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176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1161">
        <v>1.0000000000000001E-5</v>
      </c>
      <c r="H49" s="1161"/>
      <c r="I49" s="1161"/>
      <c r="J49" s="1161"/>
      <c r="K49" s="1161"/>
      <c r="L49" s="1161"/>
      <c r="M49" s="1161"/>
      <c r="N49" s="1162"/>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402</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3jL8tVLbfq4r5pydQ1fmq+DLWpDJL6YoDrfQ5SHzTKFlPJG+I4tCcevAib28GBbhXmEnTq0mKxBcshlXkMAhjA==" saltValue="UH+O3XQQxV7x6y1LHf/HNQ==" spinCount="100000" sheet="1" objects="1" scenarios="1"/>
  <customSheetViews>
    <customSheetView guid="{9C949C4D-EB11-4549-99F8-6A6E19FEDD35}" showGridLines="0" topLeftCell="A22">
      <selection activeCell="O46" sqref="O46:R51"/>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2">
      <selection activeCell="O46" sqref="O46:R51"/>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2">
      <selection activeCell="O46" sqref="O46:R51"/>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2">
      <selection activeCell="O46" sqref="O46:R51"/>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2">
      <selection activeCell="O46" sqref="O46:R51"/>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19">
      <selection activeCell="O46" sqref="O46:R51"/>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19">
      <selection activeCell="O46" sqref="O46:R51"/>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O46" sqref="O46:R51"/>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O46" sqref="O46:R51"/>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X5" sqref="X5"/>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X5" sqref="X5"/>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X5" sqref="X5"/>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X5" sqref="X5"/>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X5" sqref="X5"/>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X5" sqref="X5"/>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X5" sqref="X5"/>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O46" sqref="O46:R51"/>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O46" sqref="O46:R51"/>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O46" sqref="O46:R51"/>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O46" sqref="O46:R51"/>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O46" sqref="O46:R51"/>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O46" sqref="O46:R51"/>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19">
      <selection activeCell="O46" sqref="O46:R51"/>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19">
      <selection activeCell="O46" sqref="O46:R51"/>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2">
      <selection activeCell="O46" sqref="O46:R51"/>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2">
      <selection activeCell="O46" sqref="O46:R51"/>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2">
      <selection activeCell="O46" sqref="O46:R51"/>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2">
      <selection activeCell="O46" sqref="O46:R51"/>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2">
      <selection activeCell="O46" sqref="O46:R51"/>
      <pageMargins left="0.5" right="0.43" top="1.04" bottom="0.45" header="0.31496062992125984" footer="0.31496062992125984"/>
      <pageSetup paperSize="9" scale="76" orientation="portrait" r:id="rId29"/>
      <headerFooter alignWithMargins="0"/>
    </customSheetView>
  </customSheetViews>
  <mergeCells count="88">
    <mergeCell ref="G3:P3"/>
    <mergeCell ref="G4:P4"/>
    <mergeCell ref="G5:P5"/>
    <mergeCell ref="C7:AA7"/>
    <mergeCell ref="C8:E8"/>
    <mergeCell ref="F8:P8"/>
    <mergeCell ref="Q8:R8"/>
    <mergeCell ref="S8:T8"/>
    <mergeCell ref="U8:V8"/>
    <mergeCell ref="W8:AA8"/>
    <mergeCell ref="R22:AA28"/>
    <mergeCell ref="AF8:AL8"/>
    <mergeCell ref="C9:E10"/>
    <mergeCell ref="F9:AA10"/>
    <mergeCell ref="AF9:AL9"/>
    <mergeCell ref="R12:AA12"/>
    <mergeCell ref="R21:AA21"/>
    <mergeCell ref="R13:AA20"/>
    <mergeCell ref="AF41:AL41"/>
    <mergeCell ref="AF38:AL38"/>
    <mergeCell ref="C39:F39"/>
    <mergeCell ref="G39:N39"/>
    <mergeCell ref="O39:S39"/>
    <mergeCell ref="T39:AA39"/>
    <mergeCell ref="AF39:AL39"/>
    <mergeCell ref="C41:F41"/>
    <mergeCell ref="G41:N41"/>
    <mergeCell ref="O41:S41"/>
    <mergeCell ref="T41:AA41"/>
    <mergeCell ref="D35:E35"/>
    <mergeCell ref="C40:F40"/>
    <mergeCell ref="G40:N40"/>
    <mergeCell ref="O40:S40"/>
    <mergeCell ref="T40:AA40"/>
    <mergeCell ref="C37:N37"/>
    <mergeCell ref="O37:AA37"/>
    <mergeCell ref="C38:F38"/>
    <mergeCell ref="G38:N38"/>
    <mergeCell ref="O38:S38"/>
    <mergeCell ref="T38:AA38"/>
    <mergeCell ref="AF42:AL42"/>
    <mergeCell ref="O43:S43"/>
    <mergeCell ref="T43:AA43"/>
    <mergeCell ref="C44:N44"/>
    <mergeCell ref="O44:AA44"/>
    <mergeCell ref="AF44:AL44"/>
    <mergeCell ref="Z49:AA51"/>
    <mergeCell ref="C42:F43"/>
    <mergeCell ref="G42:N43"/>
    <mergeCell ref="O42:S42"/>
    <mergeCell ref="T42:AA42"/>
    <mergeCell ref="AF46:AL46"/>
    <mergeCell ref="C47:F47"/>
    <mergeCell ref="G47:N47"/>
    <mergeCell ref="S47:U48"/>
    <mergeCell ref="V47:V48"/>
    <mergeCell ref="W47:Y48"/>
    <mergeCell ref="Z47:AA48"/>
    <mergeCell ref="AF47:AL47"/>
    <mergeCell ref="C48:F48"/>
    <mergeCell ref="G48:N48"/>
    <mergeCell ref="AF48:AL48"/>
    <mergeCell ref="C45:F46"/>
    <mergeCell ref="G45:H45"/>
    <mergeCell ref="O45:R45"/>
    <mergeCell ref="S45:AA45"/>
    <mergeCell ref="G46:M46"/>
    <mergeCell ref="AF49:AL49"/>
    <mergeCell ref="C50:F50"/>
    <mergeCell ref="G50:N50"/>
    <mergeCell ref="AF50:AL50"/>
    <mergeCell ref="C51:F51"/>
    <mergeCell ref="G51:N51"/>
    <mergeCell ref="AF51:AL51"/>
    <mergeCell ref="C49:F49"/>
    <mergeCell ref="G49:N49"/>
    <mergeCell ref="S49:U51"/>
    <mergeCell ref="V49:V51"/>
    <mergeCell ref="W49:Y51"/>
    <mergeCell ref="O46:R51"/>
    <mergeCell ref="S46:U46"/>
    <mergeCell ref="W46:Y46"/>
    <mergeCell ref="Z46:AA46"/>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5"/>
  <dimension ref="A1:AL84"/>
  <sheetViews>
    <sheetView showGridLines="0" topLeftCell="A40" workbookViewId="0"/>
  </sheetViews>
  <sheetFormatPr baseColWidth="10" defaultColWidth="11.42578125" defaultRowHeight="12.75" x14ac:dyDescent="0.2"/>
  <cols>
    <col min="1" max="2" width="1.140625" customWidth="1"/>
    <col min="3" max="3" width="4.28515625" customWidth="1"/>
    <col min="4" max="4" width="5.7109375" customWidth="1"/>
    <col min="5" max="5" width="4.285156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188</v>
      </c>
      <c r="G8" s="774"/>
      <c r="H8" s="774"/>
      <c r="I8" s="774"/>
      <c r="J8" s="774"/>
      <c r="K8" s="774"/>
      <c r="L8" s="774"/>
      <c r="M8" s="774"/>
      <c r="N8" s="774"/>
      <c r="O8" s="774"/>
      <c r="P8" s="775"/>
      <c r="Q8" s="823" t="s">
        <v>82</v>
      </c>
      <c r="R8" s="823"/>
      <c r="S8" s="1125"/>
      <c r="T8" s="1125"/>
      <c r="U8" s="823" t="s">
        <v>83</v>
      </c>
      <c r="V8" s="823"/>
      <c r="W8" s="819" t="s">
        <v>175</v>
      </c>
      <c r="X8" s="820"/>
      <c r="Y8" s="820"/>
      <c r="Z8" s="820"/>
      <c r="AA8" s="821"/>
      <c r="AB8" s="5"/>
      <c r="AE8" s="18"/>
      <c r="AF8" s="966"/>
      <c r="AG8" s="966"/>
      <c r="AH8" s="966"/>
      <c r="AI8" s="966"/>
      <c r="AJ8" s="966"/>
      <c r="AK8" s="966"/>
      <c r="AL8" s="966"/>
    </row>
    <row r="9" spans="2:38" ht="28.5" customHeight="1" x14ac:dyDescent="0.2">
      <c r="B9" s="4"/>
      <c r="C9" s="827" t="s">
        <v>2</v>
      </c>
      <c r="D9" s="828"/>
      <c r="E9" s="828"/>
      <c r="F9" s="1117" t="s">
        <v>299</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27.7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73"/>
      <c r="S13" s="1174"/>
      <c r="T13" s="1174"/>
      <c r="U13" s="1174"/>
      <c r="V13" s="1174"/>
      <c r="W13" s="1174"/>
      <c r="X13" s="1174"/>
      <c r="Y13" s="1174"/>
      <c r="Z13" s="1174"/>
      <c r="AA13" s="1175"/>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76"/>
      <c r="S14" s="1177"/>
      <c r="T14" s="1177"/>
      <c r="U14" s="1177"/>
      <c r="V14" s="1177"/>
      <c r="W14" s="1177"/>
      <c r="X14" s="1177"/>
      <c r="Y14" s="1177"/>
      <c r="Z14" s="1177"/>
      <c r="AA14" s="1178"/>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76"/>
      <c r="S15" s="1177"/>
      <c r="T15" s="1177"/>
      <c r="U15" s="1177"/>
      <c r="V15" s="1177"/>
      <c r="W15" s="1177"/>
      <c r="X15" s="1177"/>
      <c r="Y15" s="1177"/>
      <c r="Z15" s="1177"/>
      <c r="AA15" s="1178"/>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76"/>
      <c r="S16" s="1177"/>
      <c r="T16" s="1177"/>
      <c r="U16" s="1177"/>
      <c r="V16" s="1177"/>
      <c r="W16" s="1177"/>
      <c r="X16" s="1177"/>
      <c r="Y16" s="1177"/>
      <c r="Z16" s="1177"/>
      <c r="AA16" s="1178"/>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76"/>
      <c r="S17" s="1177"/>
      <c r="T17" s="1177"/>
      <c r="U17" s="1177"/>
      <c r="V17" s="1177"/>
      <c r="W17" s="1177"/>
      <c r="X17" s="1177"/>
      <c r="Y17" s="1177"/>
      <c r="Z17" s="1177"/>
      <c r="AA17" s="1178"/>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76"/>
      <c r="S18" s="1177"/>
      <c r="T18" s="1177"/>
      <c r="U18" s="1177"/>
      <c r="V18" s="1177"/>
      <c r="W18" s="1177"/>
      <c r="X18" s="1177"/>
      <c r="Y18" s="1177"/>
      <c r="Z18" s="1177"/>
      <c r="AA18" s="1178"/>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76"/>
      <c r="S19" s="1177"/>
      <c r="T19" s="1177"/>
      <c r="U19" s="1177"/>
      <c r="V19" s="1177"/>
      <c r="W19" s="1177"/>
      <c r="X19" s="1177"/>
      <c r="Y19" s="1177"/>
      <c r="Z19" s="1177"/>
      <c r="AA19" s="1178"/>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9"/>
      <c r="S20" s="1180"/>
      <c r="T20" s="1180"/>
      <c r="U20" s="1180"/>
      <c r="V20" s="1180"/>
      <c r="W20" s="1180"/>
      <c r="X20" s="1180"/>
      <c r="Y20" s="1180"/>
      <c r="Z20" s="1180"/>
      <c r="AA20" s="1181"/>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727</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INDICADORES!H56</f>
        <v>0</v>
      </c>
      <c r="G31" s="569">
        <f>INDICADORES!K56</f>
        <v>0</v>
      </c>
      <c r="H31" s="569">
        <f>INDICADORES!N56</f>
        <v>0</v>
      </c>
      <c r="I31" s="569">
        <f>INDICADORES!T56</f>
        <v>0</v>
      </c>
      <c r="J31" s="569">
        <f>INDICADORES!W56</f>
        <v>0</v>
      </c>
      <c r="K31" s="569">
        <f>INDICADORES!Z56</f>
        <v>1</v>
      </c>
      <c r="L31" s="569">
        <f>INDICADORES!AF56</f>
        <v>1</v>
      </c>
      <c r="M31" s="569">
        <f>INDICADORES!AI56</f>
        <v>0</v>
      </c>
      <c r="N31" s="569">
        <f>INDICADORES!AL56</f>
        <v>0</v>
      </c>
      <c r="O31" s="569">
        <f>INDICADORES!AR56</f>
        <v>0</v>
      </c>
      <c r="P31" s="569">
        <f>INDICADORES!AU56</f>
        <v>0</v>
      </c>
      <c r="Q31" s="569">
        <f>INDICADORES!AX56</f>
        <v>0</v>
      </c>
      <c r="R31" s="568">
        <f>SUM(F31:Q31)</f>
        <v>2</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INDICADORES!I56</f>
        <v>64</v>
      </c>
      <c r="G32" s="569">
        <f>INDICADORES!L56</f>
        <v>43</v>
      </c>
      <c r="H32" s="569">
        <f>INDICADORES!O56</f>
        <v>71</v>
      </c>
      <c r="I32" s="569">
        <f>INDICADORES!U56</f>
        <v>83</v>
      </c>
      <c r="J32" s="569">
        <f>INDICADORES!X56</f>
        <v>74</v>
      </c>
      <c r="K32" s="569">
        <f>INDICADORES!AA56</f>
        <v>64</v>
      </c>
      <c r="L32" s="569">
        <f>INDICADORES!AG56</f>
        <v>66</v>
      </c>
      <c r="M32" s="569">
        <f>INDICADORES!AJ56</f>
        <v>78</v>
      </c>
      <c r="N32" s="569">
        <f>INDICADORES!AM56</f>
        <v>58</v>
      </c>
      <c r="O32" s="569">
        <f>INDICADORES!AS56</f>
        <v>0</v>
      </c>
      <c r="P32" s="569">
        <f>INDICADORES!AV56</f>
        <v>0</v>
      </c>
      <c r="Q32" s="569">
        <f>INDICADORES!AY56</f>
        <v>0</v>
      </c>
      <c r="R32" s="568">
        <f>SUM(F32:Q32)</f>
        <v>601</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8">
        <f>+F31/F32*1000</f>
        <v>0</v>
      </c>
      <c r="G33" s="68">
        <f t="shared" ref="G33:R33" si="0">+G31/G32*1000</f>
        <v>0</v>
      </c>
      <c r="H33" s="68">
        <f t="shared" si="0"/>
        <v>0</v>
      </c>
      <c r="I33" s="68">
        <f t="shared" si="0"/>
        <v>0</v>
      </c>
      <c r="J33" s="68">
        <f t="shared" si="0"/>
        <v>0</v>
      </c>
      <c r="K33" s="68">
        <f t="shared" si="0"/>
        <v>15.625</v>
      </c>
      <c r="L33" s="68">
        <f t="shared" si="0"/>
        <v>15.151515151515152</v>
      </c>
      <c r="M33" s="68">
        <f t="shared" si="0"/>
        <v>0</v>
      </c>
      <c r="N33" s="68">
        <f t="shared" si="0"/>
        <v>0</v>
      </c>
      <c r="O33" s="68" t="e">
        <f t="shared" si="0"/>
        <v>#DIV/0!</v>
      </c>
      <c r="P33" s="68" t="e">
        <f t="shared" si="0"/>
        <v>#DIV/0!</v>
      </c>
      <c r="Q33" s="68" t="e">
        <f t="shared" si="0"/>
        <v>#DIV/0!</v>
      </c>
      <c r="R33" s="68">
        <f t="shared" si="0"/>
        <v>3.3277870216306158</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410">
        <v>0</v>
      </c>
      <c r="G34" s="410">
        <v>0</v>
      </c>
      <c r="H34" s="410">
        <v>11.235955056179774</v>
      </c>
      <c r="I34" s="410">
        <v>0</v>
      </c>
      <c r="J34" s="410">
        <v>0</v>
      </c>
      <c r="K34" s="410">
        <v>0</v>
      </c>
      <c r="L34" s="410">
        <v>12.820512820512819</v>
      </c>
      <c r="M34" s="410">
        <v>0</v>
      </c>
      <c r="N34" s="410">
        <v>0</v>
      </c>
      <c r="O34" s="410">
        <v>0</v>
      </c>
      <c r="P34" s="410">
        <v>0</v>
      </c>
      <c r="Q34" s="410">
        <v>0</v>
      </c>
      <c r="R34" s="410"/>
      <c r="U34" s="7"/>
      <c r="V34" s="7"/>
      <c r="W34" s="7"/>
      <c r="X34" s="7"/>
      <c r="Y34" s="7"/>
      <c r="Z34" s="7"/>
      <c r="AA34" s="8"/>
      <c r="AB34" s="5"/>
      <c r="AE34" s="18"/>
      <c r="AF34" s="18"/>
      <c r="AG34" s="18"/>
      <c r="AH34" s="18"/>
      <c r="AI34" s="18"/>
      <c r="AJ34" s="18"/>
      <c r="AK34" s="18"/>
      <c r="AL34" s="18"/>
    </row>
    <row r="35" spans="2:38" ht="12.75" customHeight="1" x14ac:dyDescent="0.2">
      <c r="B35" s="4"/>
      <c r="C35" s="6"/>
      <c r="D35" s="809" t="s">
        <v>254</v>
      </c>
      <c r="E35" s="810"/>
      <c r="F35" s="245">
        <v>0</v>
      </c>
      <c r="G35" s="245">
        <v>0</v>
      </c>
      <c r="H35" s="245">
        <v>0</v>
      </c>
      <c r="I35" s="245">
        <v>0</v>
      </c>
      <c r="J35" s="245">
        <v>0</v>
      </c>
      <c r="K35" s="245">
        <v>0</v>
      </c>
      <c r="L35" s="245">
        <v>0</v>
      </c>
      <c r="M35" s="245">
        <v>0</v>
      </c>
      <c r="N35" s="245">
        <v>0</v>
      </c>
      <c r="O35" s="245">
        <v>0</v>
      </c>
      <c r="P35" s="245">
        <v>0</v>
      </c>
      <c r="Q35" s="245">
        <v>0</v>
      </c>
      <c r="R35" s="245">
        <f>AVERAGE(F35:Q35)</f>
        <v>0</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189</v>
      </c>
      <c r="H38" s="1128"/>
      <c r="I38" s="1128"/>
      <c r="J38" s="1128"/>
      <c r="K38" s="1128"/>
      <c r="L38" s="1128"/>
      <c r="M38" s="1128"/>
      <c r="N38" s="1129"/>
      <c r="O38" s="1064" t="s">
        <v>17</v>
      </c>
      <c r="P38" s="1065"/>
      <c r="Q38" s="1065"/>
      <c r="R38" s="1065"/>
      <c r="S38" s="1065"/>
      <c r="T38" s="1073"/>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190</v>
      </c>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300</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62</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1163" t="s">
        <v>519</v>
      </c>
      <c r="H42" s="942"/>
      <c r="I42" s="942"/>
      <c r="J42" s="942"/>
      <c r="K42" s="942"/>
      <c r="L42" s="942"/>
      <c r="M42" s="942"/>
      <c r="N42" s="1126"/>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51.75" customHeight="1" x14ac:dyDescent="0.2">
      <c r="B46" s="4"/>
      <c r="C46" s="846"/>
      <c r="D46" s="847"/>
      <c r="E46" s="847"/>
      <c r="F46" s="848"/>
      <c r="G46" s="874" t="s">
        <v>301</v>
      </c>
      <c r="H46" s="875"/>
      <c r="I46" s="875"/>
      <c r="J46" s="875"/>
      <c r="K46" s="875"/>
      <c r="L46" s="875"/>
      <c r="M46" s="875"/>
      <c r="N46" s="87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91.5" customHeight="1" x14ac:dyDescent="0.2">
      <c r="B47" s="4"/>
      <c r="C47" s="865" t="s">
        <v>102</v>
      </c>
      <c r="D47" s="866"/>
      <c r="E47" s="866"/>
      <c r="F47" s="867"/>
      <c r="G47" s="942" t="s">
        <v>298</v>
      </c>
      <c r="H47" s="942"/>
      <c r="I47" s="942"/>
      <c r="J47" s="942"/>
      <c r="K47" s="942"/>
      <c r="L47" s="942"/>
      <c r="M47" s="942"/>
      <c r="N47" s="874"/>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176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424</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402</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OS/noeAb5Y2NAtVU+ViQTrTPhz+/xPgQZNzE4jo720KkxO+ZiIzFRBFQKva+V6wOazGqQbAw3BX/MtC3Hdm/nA==" saltValue="3T2UtkQsv/p2KQpk5AmOcA==" spinCount="100000" sheet="1" objects="1" scenarios="1"/>
  <customSheetViews>
    <customSheetView guid="{9C949C4D-EB11-4549-99F8-6A6E19FEDD35}" showGridLines="0" topLeftCell="A19">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19">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19">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19">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19">
      <pageMargins left="0.5" right="0.43" top="1.04" bottom="0.45" header="0.31496062992125984" footer="0.31496062992125984"/>
      <pageSetup paperSize="9" scale="76" orientation="portrait" r:id="rId5"/>
      <headerFooter alignWithMargins="0"/>
    </customSheetView>
    <customSheetView guid="{4F27A6F2-707D-47B2-BF4A-F027B75A33FC}" showGridLines="0">
      <pageMargins left="0.5" right="0.43" top="1.04" bottom="0.45" header="0.31496062992125984" footer="0.31496062992125984"/>
      <pageSetup paperSize="9" scale="76" orientation="portrait" r:id="rId6"/>
      <headerFooter alignWithMargins="0"/>
    </customSheetView>
    <customSheetView guid="{F4F98609-4C61-4A0E-851B-59BEC64AAB9F}" showGridLines="0">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K32" sqref="K32"/>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K32" sqref="K32"/>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7">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7">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7">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7">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7">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7">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7">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K32" sqref="K32"/>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K32" sqref="K32"/>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K32" sqref="K32"/>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K32" sqref="K32"/>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K32" sqref="K32"/>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K32" sqref="K32"/>
      <pageMargins left="0.5" right="0.43" top="1.04" bottom="0.45" header="0.31496062992125984" footer="0.31496062992125984"/>
      <pageSetup paperSize="9" scale="76" orientation="portrait" r:id="rId22"/>
      <headerFooter alignWithMargins="0"/>
    </customSheetView>
    <customSheetView guid="{DAB8803B-91D8-4FA1-8E83-BA8E4F51ECEF}" showGridLines="0">
      <pageMargins left="0.5" right="0.43" top="1.04" bottom="0.45" header="0.31496062992125984" footer="0.31496062992125984"/>
      <pageSetup paperSize="9" scale="76" orientation="portrait" r:id="rId23"/>
      <headerFooter alignWithMargins="0"/>
    </customSheetView>
    <customSheetView guid="{4B06A440-0745-43CE-8047-97DB98249CF6}" showGridLines="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19">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19">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19">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19">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19">
      <pageMargins left="0.5" right="0.43" top="1.04" bottom="0.45" header="0.31496062992125984" footer="0.31496062992125984"/>
      <pageSetup paperSize="9" scale="76" orientation="portrait" r:id="rId29"/>
      <headerFooter alignWithMargins="0"/>
    </customSheetView>
  </customSheetViews>
  <mergeCells count="88">
    <mergeCell ref="D35:E35"/>
    <mergeCell ref="R21:AA21"/>
    <mergeCell ref="G3:P3"/>
    <mergeCell ref="G4:P4"/>
    <mergeCell ref="G5:P5"/>
    <mergeCell ref="C7:AA7"/>
    <mergeCell ref="C8:E8"/>
    <mergeCell ref="F8:P8"/>
    <mergeCell ref="Q8:R8"/>
    <mergeCell ref="S8:T8"/>
    <mergeCell ref="U8:V8"/>
    <mergeCell ref="W8:AA8"/>
    <mergeCell ref="R13:AA20"/>
    <mergeCell ref="R22:AA28"/>
    <mergeCell ref="C40:F40"/>
    <mergeCell ref="G40:N40"/>
    <mergeCell ref="O40:S40"/>
    <mergeCell ref="T40:AA40"/>
    <mergeCell ref="AF8:AL8"/>
    <mergeCell ref="C9:E10"/>
    <mergeCell ref="F9:AA10"/>
    <mergeCell ref="AF9:AL9"/>
    <mergeCell ref="R12:AA12"/>
    <mergeCell ref="C37:N37"/>
    <mergeCell ref="O37:AA37"/>
    <mergeCell ref="C38:F38"/>
    <mergeCell ref="G38:N38"/>
    <mergeCell ref="O38:S38"/>
    <mergeCell ref="T38:AA38"/>
    <mergeCell ref="AF38:AL38"/>
    <mergeCell ref="C39:F39"/>
    <mergeCell ref="G39:N39"/>
    <mergeCell ref="O39:S39"/>
    <mergeCell ref="T39:AA39"/>
    <mergeCell ref="AF39:AL39"/>
    <mergeCell ref="C42:F43"/>
    <mergeCell ref="G42:N43"/>
    <mergeCell ref="O42:S42"/>
    <mergeCell ref="T42:AA42"/>
    <mergeCell ref="AF42:AL42"/>
    <mergeCell ref="O43:S43"/>
    <mergeCell ref="T43:AA43"/>
    <mergeCell ref="C41:F41"/>
    <mergeCell ref="G41:N41"/>
    <mergeCell ref="O41:S41"/>
    <mergeCell ref="T41:AA41"/>
    <mergeCell ref="AF41:AL41"/>
    <mergeCell ref="C44:N44"/>
    <mergeCell ref="O44:AA44"/>
    <mergeCell ref="AF44:AL44"/>
    <mergeCell ref="C45:F46"/>
    <mergeCell ref="G45:H45"/>
    <mergeCell ref="O45:R45"/>
    <mergeCell ref="S45:AA45"/>
    <mergeCell ref="O46:R51"/>
    <mergeCell ref="S46:U46"/>
    <mergeCell ref="W46:Y46"/>
    <mergeCell ref="Z46:AA46"/>
    <mergeCell ref="AF46:AL46"/>
    <mergeCell ref="C47:F47"/>
    <mergeCell ref="G47:N47"/>
    <mergeCell ref="S47:U48"/>
    <mergeCell ref="C48:F48"/>
    <mergeCell ref="AF57:AL57"/>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G46:N46"/>
    <mergeCell ref="AF56:AL56"/>
    <mergeCell ref="V47:V48"/>
    <mergeCell ref="W47:Y48"/>
    <mergeCell ref="Z47:AA48"/>
    <mergeCell ref="AF47:AL47"/>
    <mergeCell ref="G48:N48"/>
    <mergeCell ref="AF48:AL48"/>
    <mergeCell ref="Z49:AA51"/>
  </mergeCells>
  <pageMargins left="0.5" right="0.43" top="1.04" bottom="0.45" header="0.31496062992125984" footer="0.31496062992125984"/>
  <pageSetup paperSize="9" scale="76" orientation="portrait" r:id="rId30"/>
  <headerFooter alignWithMargins="0"/>
  <drawing r:id="rId3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L84"/>
  <sheetViews>
    <sheetView showGridLines="0" topLeftCell="G1" workbookViewId="0">
      <selection activeCell="AB38" sqref="AB38"/>
    </sheetView>
  </sheetViews>
  <sheetFormatPr baseColWidth="10" defaultColWidth="11.42578125" defaultRowHeight="12.75" x14ac:dyDescent="0.2"/>
  <cols>
    <col min="1" max="2" width="1.140625" customWidth="1"/>
    <col min="3" max="3" width="4.28515625" customWidth="1"/>
    <col min="4" max="4" width="5.7109375" customWidth="1"/>
    <col min="5" max="5" width="4.285156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408</v>
      </c>
      <c r="G8" s="774"/>
      <c r="H8" s="774"/>
      <c r="I8" s="774"/>
      <c r="J8" s="774"/>
      <c r="K8" s="774"/>
      <c r="L8" s="774"/>
      <c r="M8" s="774"/>
      <c r="N8" s="774"/>
      <c r="O8" s="774"/>
      <c r="P8" s="775"/>
      <c r="Q8" s="823" t="s">
        <v>82</v>
      </c>
      <c r="R8" s="823"/>
      <c r="S8" s="1125"/>
      <c r="T8" s="1125"/>
      <c r="U8" s="823" t="s">
        <v>83</v>
      </c>
      <c r="V8" s="823"/>
      <c r="W8" s="819" t="s">
        <v>412</v>
      </c>
      <c r="X8" s="820"/>
      <c r="Y8" s="820"/>
      <c r="Z8" s="820"/>
      <c r="AA8" s="821"/>
      <c r="AB8" s="5"/>
      <c r="AE8" s="18"/>
      <c r="AF8" s="966"/>
      <c r="AG8" s="966"/>
      <c r="AH8" s="966"/>
      <c r="AI8" s="966"/>
      <c r="AJ8" s="966"/>
      <c r="AK8" s="966"/>
      <c r="AL8" s="966"/>
    </row>
    <row r="9" spans="2:38" ht="28.5" customHeight="1" x14ac:dyDescent="0.2">
      <c r="B9" s="4"/>
      <c r="C9" s="827" t="s">
        <v>2</v>
      </c>
      <c r="D9" s="828"/>
      <c r="E9" s="828"/>
      <c r="F9" s="1117" t="s">
        <v>415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27.7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64" t="s">
        <v>728</v>
      </c>
      <c r="S13" s="1165"/>
      <c r="T13" s="1165"/>
      <c r="U13" s="1165"/>
      <c r="V13" s="1165"/>
      <c r="W13" s="1165"/>
      <c r="X13" s="1165"/>
      <c r="Y13" s="1165"/>
      <c r="Z13" s="1165"/>
      <c r="AA13" s="1166"/>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67"/>
      <c r="S14" s="1168"/>
      <c r="T14" s="1168"/>
      <c r="U14" s="1168"/>
      <c r="V14" s="1168"/>
      <c r="W14" s="1168"/>
      <c r="X14" s="1168"/>
      <c r="Y14" s="1168"/>
      <c r="Z14" s="1168"/>
      <c r="AA14" s="1169"/>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67"/>
      <c r="S15" s="1168"/>
      <c r="T15" s="1168"/>
      <c r="U15" s="1168"/>
      <c r="V15" s="1168"/>
      <c r="W15" s="1168"/>
      <c r="X15" s="1168"/>
      <c r="Y15" s="1168"/>
      <c r="Z15" s="1168"/>
      <c r="AA15" s="1169"/>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67"/>
      <c r="S16" s="1168"/>
      <c r="T16" s="1168"/>
      <c r="U16" s="1168"/>
      <c r="V16" s="1168"/>
      <c r="W16" s="1168"/>
      <c r="X16" s="1168"/>
      <c r="Y16" s="1168"/>
      <c r="Z16" s="1168"/>
      <c r="AA16" s="1169"/>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67"/>
      <c r="S17" s="1168"/>
      <c r="T17" s="1168"/>
      <c r="U17" s="1168"/>
      <c r="V17" s="1168"/>
      <c r="W17" s="1168"/>
      <c r="X17" s="1168"/>
      <c r="Y17" s="1168"/>
      <c r="Z17" s="1168"/>
      <c r="AA17" s="1169"/>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67"/>
      <c r="S18" s="1168"/>
      <c r="T18" s="1168"/>
      <c r="U18" s="1168"/>
      <c r="V18" s="1168"/>
      <c r="W18" s="1168"/>
      <c r="X18" s="1168"/>
      <c r="Y18" s="1168"/>
      <c r="Z18" s="1168"/>
      <c r="AA18" s="1169"/>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67"/>
      <c r="S19" s="1168"/>
      <c r="T19" s="1168"/>
      <c r="U19" s="1168"/>
      <c r="V19" s="1168"/>
      <c r="W19" s="1168"/>
      <c r="X19" s="1168"/>
      <c r="Y19" s="1168"/>
      <c r="Z19" s="1168"/>
      <c r="AA19" s="1169"/>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0"/>
      <c r="S20" s="1171"/>
      <c r="T20" s="1171"/>
      <c r="U20" s="1171"/>
      <c r="V20" s="1171"/>
      <c r="W20" s="1171"/>
      <c r="X20" s="1171"/>
      <c r="Y20" s="1171"/>
      <c r="Z20" s="1171"/>
      <c r="AA20" s="117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164" t="s">
        <v>1315</v>
      </c>
      <c r="S22" s="1165"/>
      <c r="T22" s="1165"/>
      <c r="U22" s="1165"/>
      <c r="V22" s="1165"/>
      <c r="W22" s="1165"/>
      <c r="X22" s="1165"/>
      <c r="Y22" s="1165"/>
      <c r="Z22" s="1165"/>
      <c r="AA22" s="1166"/>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1167"/>
      <c r="S23" s="1168"/>
      <c r="T23" s="1168"/>
      <c r="U23" s="1168"/>
      <c r="V23" s="1168"/>
      <c r="W23" s="1168"/>
      <c r="X23" s="1168"/>
      <c r="Y23" s="1168"/>
      <c r="Z23" s="1168"/>
      <c r="AA23" s="1169"/>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1167"/>
      <c r="S24" s="1168"/>
      <c r="T24" s="1168"/>
      <c r="U24" s="1168"/>
      <c r="V24" s="1168"/>
      <c r="W24" s="1168"/>
      <c r="X24" s="1168"/>
      <c r="Y24" s="1168"/>
      <c r="Z24" s="1168"/>
      <c r="AA24" s="1169"/>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167"/>
      <c r="S25" s="1168"/>
      <c r="T25" s="1168"/>
      <c r="U25" s="1168"/>
      <c r="V25" s="1168"/>
      <c r="W25" s="1168"/>
      <c r="X25" s="1168"/>
      <c r="Y25" s="1168"/>
      <c r="Z25" s="1168"/>
      <c r="AA25" s="1169"/>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1167"/>
      <c r="S26" s="1168"/>
      <c r="T26" s="1168"/>
      <c r="U26" s="1168"/>
      <c r="V26" s="1168"/>
      <c r="W26" s="1168"/>
      <c r="X26" s="1168"/>
      <c r="Y26" s="1168"/>
      <c r="Z26" s="1168"/>
      <c r="AA26" s="1169"/>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1167"/>
      <c r="S27" s="1168"/>
      <c r="T27" s="1168"/>
      <c r="U27" s="1168"/>
      <c r="V27" s="1168"/>
      <c r="W27" s="1168"/>
      <c r="X27" s="1168"/>
      <c r="Y27" s="1168"/>
      <c r="Z27" s="1168"/>
      <c r="AA27" s="1169"/>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1170"/>
      <c r="S28" s="1171"/>
      <c r="T28" s="1171"/>
      <c r="U28" s="1171"/>
      <c r="V28" s="1171"/>
      <c r="W28" s="1171"/>
      <c r="X28" s="1171"/>
      <c r="Y28" s="1171"/>
      <c r="Z28" s="1171"/>
      <c r="AA28" s="1172"/>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INDICADORES!H57</f>
        <v>18</v>
      </c>
      <c r="G31" s="569">
        <f>INDICADORES!K57</f>
        <v>15</v>
      </c>
      <c r="H31" s="569">
        <f>INDICADORES!N57</f>
        <v>0</v>
      </c>
      <c r="I31" s="569">
        <f>INDICADORES!T57</f>
        <v>7</v>
      </c>
      <c r="J31" s="569">
        <f>INDICADORES!W57</f>
        <v>6</v>
      </c>
      <c r="K31" s="569">
        <f>INDICADORES!Z57</f>
        <v>18</v>
      </c>
      <c r="L31" s="569">
        <f>INDICADORES!AF57</f>
        <v>10</v>
      </c>
      <c r="M31" s="569">
        <f>INDICADORES!AI57</f>
        <v>11</v>
      </c>
      <c r="N31" s="569">
        <f>INDICADORES!AL57</f>
        <v>7</v>
      </c>
      <c r="O31" s="569">
        <f>INDICADORES!AR57</f>
        <v>14</v>
      </c>
      <c r="P31" s="569">
        <f>INDICADORES!AU57</f>
        <v>11</v>
      </c>
      <c r="Q31" s="569">
        <f>INDICADORES!AX57</f>
        <v>5</v>
      </c>
      <c r="R31" s="568">
        <f>SUM(F31:Q31)</f>
        <v>122</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INDICADORES!I57</f>
        <v>18</v>
      </c>
      <c r="G32" s="569">
        <f>INDICADORES!L57</f>
        <v>15</v>
      </c>
      <c r="H32" s="569">
        <f>INDICADORES!O57</f>
        <v>0</v>
      </c>
      <c r="I32" s="569">
        <f>INDICADORES!U57</f>
        <v>7</v>
      </c>
      <c r="J32" s="569">
        <f>INDICADORES!X57</f>
        <v>6</v>
      </c>
      <c r="K32" s="569">
        <f>INDICADORES!AA57</f>
        <v>18</v>
      </c>
      <c r="L32" s="569">
        <f>INDICADORES!AG57</f>
        <v>10</v>
      </c>
      <c r="M32" s="569">
        <f>INDICADORES!AJ57</f>
        <v>11</v>
      </c>
      <c r="N32" s="569">
        <f>INDICADORES!AM57</f>
        <v>7</v>
      </c>
      <c r="O32" s="569">
        <f>INDICADORES!AS57</f>
        <v>14</v>
      </c>
      <c r="P32" s="569">
        <f>INDICADORES!AV57</f>
        <v>11</v>
      </c>
      <c r="Q32" s="569">
        <f>INDICADORES!AY57</f>
        <v>5</v>
      </c>
      <c r="R32" s="568">
        <f>SUM(F32:Q32)</f>
        <v>122</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225">
        <f>+F31/F32</f>
        <v>1</v>
      </c>
      <c r="G33" s="225">
        <f t="shared" ref="G33:R33" si="0">+G31/G32</f>
        <v>1</v>
      </c>
      <c r="H33" s="225" t="e">
        <f t="shared" si="0"/>
        <v>#DIV/0!</v>
      </c>
      <c r="I33" s="225">
        <f t="shared" si="0"/>
        <v>1</v>
      </c>
      <c r="J33" s="225">
        <f t="shared" si="0"/>
        <v>1</v>
      </c>
      <c r="K33" s="225">
        <f t="shared" si="0"/>
        <v>1</v>
      </c>
      <c r="L33" s="225">
        <f t="shared" si="0"/>
        <v>1</v>
      </c>
      <c r="M33" s="225">
        <f t="shared" si="0"/>
        <v>1</v>
      </c>
      <c r="N33" s="225">
        <f t="shared" si="0"/>
        <v>1</v>
      </c>
      <c r="O33" s="225">
        <f t="shared" si="0"/>
        <v>1</v>
      </c>
      <c r="P33" s="225">
        <f t="shared" si="0"/>
        <v>1</v>
      </c>
      <c r="Q33" s="225">
        <f t="shared" si="0"/>
        <v>1</v>
      </c>
      <c r="R33" s="225">
        <f t="shared" si="0"/>
        <v>1</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66">
        <v>1</v>
      </c>
      <c r="G34" s="266">
        <v>1</v>
      </c>
      <c r="H34" s="266">
        <v>0</v>
      </c>
      <c r="I34" s="266">
        <v>1</v>
      </c>
      <c r="J34" s="266">
        <v>0.71875</v>
      </c>
      <c r="K34" s="266">
        <v>1</v>
      </c>
      <c r="L34" s="266">
        <v>1</v>
      </c>
      <c r="M34" s="266">
        <v>1</v>
      </c>
      <c r="N34" s="266">
        <v>1</v>
      </c>
      <c r="O34" s="266">
        <v>1</v>
      </c>
      <c r="P34" s="266">
        <v>1</v>
      </c>
      <c r="Q34" s="266">
        <v>1</v>
      </c>
      <c r="R34" s="267"/>
      <c r="U34" s="7"/>
      <c r="V34" s="7"/>
      <c r="W34" s="7"/>
      <c r="X34" s="7"/>
      <c r="Y34" s="7"/>
      <c r="Z34" s="7"/>
      <c r="AA34" s="8"/>
      <c r="AB34" s="5"/>
      <c r="AE34" s="18"/>
      <c r="AF34" s="18"/>
      <c r="AG34" s="18"/>
      <c r="AH34" s="18"/>
      <c r="AI34" s="18"/>
      <c r="AJ34" s="18"/>
      <c r="AK34" s="18"/>
      <c r="AL34" s="18"/>
    </row>
    <row r="35" spans="2:38" ht="12.75" customHeight="1" x14ac:dyDescent="0.2">
      <c r="B35" s="4"/>
      <c r="C35" s="6"/>
      <c r="D35" s="809" t="s">
        <v>254</v>
      </c>
      <c r="E35" s="810"/>
      <c r="F35" s="268">
        <v>0.9</v>
      </c>
      <c r="G35" s="268">
        <v>0.9</v>
      </c>
      <c r="H35" s="268">
        <v>0.9</v>
      </c>
      <c r="I35" s="268">
        <v>0.9</v>
      </c>
      <c r="J35" s="268">
        <v>0.9</v>
      </c>
      <c r="K35" s="268">
        <v>0.9</v>
      </c>
      <c r="L35" s="268">
        <v>0.9</v>
      </c>
      <c r="M35" s="268">
        <v>0.9</v>
      </c>
      <c r="N35" s="268">
        <v>0.9</v>
      </c>
      <c r="O35" s="268">
        <v>0.9</v>
      </c>
      <c r="P35" s="268">
        <v>0.9</v>
      </c>
      <c r="Q35" s="268">
        <v>0.9</v>
      </c>
      <c r="R35" s="268">
        <v>0.9</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413</v>
      </c>
      <c r="H38" s="1128"/>
      <c r="I38" s="1128"/>
      <c r="J38" s="1128"/>
      <c r="K38" s="1128"/>
      <c r="L38" s="1128"/>
      <c r="M38" s="1128"/>
      <c r="N38" s="1129"/>
      <c r="O38" s="1064" t="s">
        <v>17</v>
      </c>
      <c r="P38" s="1065"/>
      <c r="Q38" s="1065"/>
      <c r="R38" s="1065"/>
      <c r="S38" s="1065"/>
      <c r="T38" s="1073">
        <f>+R31*0.9</f>
        <v>109.8</v>
      </c>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410</v>
      </c>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414</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43</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59">
        <v>1</v>
      </c>
      <c r="H42" s="942"/>
      <c r="I42" s="942"/>
      <c r="J42" s="942"/>
      <c r="K42" s="942"/>
      <c r="L42" s="942"/>
      <c r="M42" s="942"/>
      <c r="N42" s="1126"/>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31.5" customHeight="1" x14ac:dyDescent="0.2">
      <c r="B46" s="4"/>
      <c r="C46" s="846"/>
      <c r="D46" s="847"/>
      <c r="E46" s="847"/>
      <c r="F46" s="848"/>
      <c r="G46" s="874"/>
      <c r="H46" s="875"/>
      <c r="I46" s="875"/>
      <c r="J46" s="875"/>
      <c r="K46" s="875"/>
      <c r="L46" s="875"/>
      <c r="M46" s="875"/>
      <c r="N46" s="87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22.5" customHeight="1" x14ac:dyDescent="0.2">
      <c r="B47" s="4"/>
      <c r="C47" s="865" t="s">
        <v>102</v>
      </c>
      <c r="D47" s="866"/>
      <c r="E47" s="866"/>
      <c r="F47" s="867"/>
      <c r="G47" s="942"/>
      <c r="H47" s="942"/>
      <c r="I47" s="942"/>
      <c r="J47" s="942"/>
      <c r="K47" s="942"/>
      <c r="L47" s="942"/>
      <c r="M47" s="942"/>
      <c r="N47" s="874"/>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176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411</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558</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CU3+t1Txy2muQKAJGQQGqUIadGIJWLzoZglx65v7SSed8JkdAWm8HIO/73zoLYwZfHQ2uAvao4hGK+U3UQ7lIQ==" saltValue="LpNoXe6frXk8qOKKqfrl5A==" spinCount="100000" sheet="1" objects="1" scenarios="1"/>
  <customSheetViews>
    <customSheetView guid="{9C949C4D-EB11-4549-99F8-6A6E19FEDD35}" showGridLines="0" topLeftCell="A19">
      <selection activeCell="H31" sqref="H31"/>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16">
      <selection activeCell="H31" sqref="H31"/>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16">
      <selection activeCell="H31" sqref="H31"/>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16">
      <selection activeCell="H31" sqref="H31"/>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16">
      <selection activeCell="H31" sqref="H31"/>
      <pageMargins left="0.5" right="0.43" top="1.04" bottom="0.45" header="0.31496062992125984" footer="0.31496062992125984"/>
      <pageSetup paperSize="9" scale="76" orientation="portrait" r:id="rId5"/>
      <headerFooter alignWithMargins="0"/>
    </customSheetView>
    <customSheetView guid="{4F27A6F2-707D-47B2-BF4A-F027B75A33FC}" showGridLines="0">
      <selection activeCell="H31" sqref="H31"/>
      <pageMargins left="0.5" right="0.43" top="1.04" bottom="0.45" header="0.31496062992125984" footer="0.31496062992125984"/>
      <pageSetup paperSize="9" scale="76" orientation="portrait" r:id="rId6"/>
      <headerFooter alignWithMargins="0"/>
    </customSheetView>
    <customSheetView guid="{F4F98609-4C61-4A0E-851B-59BEC64AAB9F}" showGridLines="0">
      <selection activeCell="H31" sqref="H31"/>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F9" sqref="F9:AA1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F9" sqref="F9:AA1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0">
      <selection activeCell="G35" sqref="G35:R35"/>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0">
      <selection activeCell="G35" sqref="G35:R35"/>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G35" sqref="G35:R35"/>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G35" sqref="G35:R35"/>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G35" sqref="G35:R35"/>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G35" sqref="G35:R35"/>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G35" sqref="G35:R35"/>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F9" sqref="F9:AA1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F9" sqref="F9:AA1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F9" sqref="F9:AA1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F9" sqref="F9:AA1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F9" sqref="F9:AA10"/>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F9" sqref="F9:AA1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8">
      <selection activeCell="F9" sqref="F9:AA10"/>
      <pageMargins left="0.5" right="0.43" top="1.04" bottom="0.45" header="0.31496062992125984" footer="0.31496062992125984"/>
      <pageSetup paperSize="9" scale="76" orientation="portrait" r:id="rId23"/>
      <headerFooter alignWithMargins="0"/>
    </customSheetView>
    <customSheetView guid="{4B06A440-0745-43CE-8047-97DB98249CF6}" showGridLines="0">
      <selection activeCell="H31" sqref="H31"/>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16">
      <selection activeCell="H31" sqref="H31"/>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16">
      <selection activeCell="H31" sqref="H31"/>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16">
      <selection activeCell="H31" sqref="H31"/>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16">
      <selection activeCell="H31" sqref="H31"/>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16">
      <selection activeCell="H31" sqref="H31"/>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L84"/>
  <sheetViews>
    <sheetView showGridLines="0" topLeftCell="A25" workbookViewId="0">
      <selection activeCell="G49" sqref="G49:N49"/>
    </sheetView>
  </sheetViews>
  <sheetFormatPr baseColWidth="10" defaultColWidth="11.42578125" defaultRowHeight="12.75" x14ac:dyDescent="0.2"/>
  <cols>
    <col min="1" max="2" width="1.140625" customWidth="1"/>
    <col min="3" max="3" width="4.28515625" customWidth="1"/>
    <col min="4" max="4" width="7.42578125" customWidth="1"/>
    <col min="5"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428</v>
      </c>
      <c r="G8" s="774"/>
      <c r="H8" s="774"/>
      <c r="I8" s="774"/>
      <c r="J8" s="774"/>
      <c r="K8" s="774"/>
      <c r="L8" s="774"/>
      <c r="M8" s="774"/>
      <c r="N8" s="774"/>
      <c r="O8" s="774"/>
      <c r="P8" s="775"/>
      <c r="Q8" s="823" t="s">
        <v>82</v>
      </c>
      <c r="R8" s="823"/>
      <c r="S8" s="1125"/>
      <c r="T8" s="1125"/>
      <c r="U8" s="823" t="s">
        <v>83</v>
      </c>
      <c r="V8" s="823"/>
      <c r="W8" s="819" t="s">
        <v>412</v>
      </c>
      <c r="X8" s="820"/>
      <c r="Y8" s="820"/>
      <c r="Z8" s="820"/>
      <c r="AA8" s="821"/>
      <c r="AB8" s="5"/>
      <c r="AE8" s="18"/>
      <c r="AF8" s="966"/>
      <c r="AG8" s="966"/>
      <c r="AH8" s="966"/>
      <c r="AI8" s="966"/>
      <c r="AJ8" s="966"/>
      <c r="AK8" s="966"/>
      <c r="AL8" s="966"/>
    </row>
    <row r="9" spans="2:38" ht="28.5" customHeight="1" x14ac:dyDescent="0.2">
      <c r="B9" s="4"/>
      <c r="C9" s="827" t="s">
        <v>2</v>
      </c>
      <c r="D9" s="828"/>
      <c r="E9" s="828"/>
      <c r="F9" s="1117" t="s">
        <v>444</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27.7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73"/>
      <c r="S13" s="1174"/>
      <c r="T13" s="1174"/>
      <c r="U13" s="1174"/>
      <c r="V13" s="1174"/>
      <c r="W13" s="1174"/>
      <c r="X13" s="1174"/>
      <c r="Y13" s="1174"/>
      <c r="Z13" s="1174"/>
      <c r="AA13" s="1175"/>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76"/>
      <c r="S14" s="1177"/>
      <c r="T14" s="1177"/>
      <c r="U14" s="1177"/>
      <c r="V14" s="1177"/>
      <c r="W14" s="1177"/>
      <c r="X14" s="1177"/>
      <c r="Y14" s="1177"/>
      <c r="Z14" s="1177"/>
      <c r="AA14" s="1178"/>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76"/>
      <c r="S15" s="1177"/>
      <c r="T15" s="1177"/>
      <c r="U15" s="1177"/>
      <c r="V15" s="1177"/>
      <c r="W15" s="1177"/>
      <c r="X15" s="1177"/>
      <c r="Y15" s="1177"/>
      <c r="Z15" s="1177"/>
      <c r="AA15" s="1178"/>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76"/>
      <c r="S16" s="1177"/>
      <c r="T16" s="1177"/>
      <c r="U16" s="1177"/>
      <c r="V16" s="1177"/>
      <c r="W16" s="1177"/>
      <c r="X16" s="1177"/>
      <c r="Y16" s="1177"/>
      <c r="Z16" s="1177"/>
      <c r="AA16" s="1178"/>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76"/>
      <c r="S17" s="1177"/>
      <c r="T17" s="1177"/>
      <c r="U17" s="1177"/>
      <c r="V17" s="1177"/>
      <c r="W17" s="1177"/>
      <c r="X17" s="1177"/>
      <c r="Y17" s="1177"/>
      <c r="Z17" s="1177"/>
      <c r="AA17" s="1178"/>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76"/>
      <c r="S18" s="1177"/>
      <c r="T18" s="1177"/>
      <c r="U18" s="1177"/>
      <c r="V18" s="1177"/>
      <c r="W18" s="1177"/>
      <c r="X18" s="1177"/>
      <c r="Y18" s="1177"/>
      <c r="Z18" s="1177"/>
      <c r="AA18" s="1178"/>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76"/>
      <c r="S19" s="1177"/>
      <c r="T19" s="1177"/>
      <c r="U19" s="1177"/>
      <c r="V19" s="1177"/>
      <c r="W19" s="1177"/>
      <c r="X19" s="1177"/>
      <c r="Y19" s="1177"/>
      <c r="Z19" s="1177"/>
      <c r="AA19" s="1178"/>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9"/>
      <c r="S20" s="1180"/>
      <c r="T20" s="1180"/>
      <c r="U20" s="1180"/>
      <c r="V20" s="1180"/>
      <c r="W20" s="1180"/>
      <c r="X20" s="1180"/>
      <c r="Y20" s="1180"/>
      <c r="Z20" s="1180"/>
      <c r="AA20" s="1181"/>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INDICADORES!H58</f>
        <v>0</v>
      </c>
      <c r="G31" s="569">
        <f>INDICADORES!K58</f>
        <v>0</v>
      </c>
      <c r="H31" s="569">
        <f>INDICADORES!N58</f>
        <v>0</v>
      </c>
      <c r="I31" s="569">
        <f>INDICADORES!T58</f>
        <v>0</v>
      </c>
      <c r="J31" s="569">
        <f>INDICADORES!W58</f>
        <v>0</v>
      </c>
      <c r="K31" s="569">
        <f>INDICADORES!Z58</f>
        <v>0</v>
      </c>
      <c r="L31" s="569">
        <f>INDICADORES!AF58</f>
        <v>0</v>
      </c>
      <c r="M31" s="569">
        <f>INDICADORES!AI58</f>
        <v>0</v>
      </c>
      <c r="N31" s="569">
        <f>INDICADORES!AL58</f>
        <v>0</v>
      </c>
      <c r="O31" s="569">
        <f>INDICADORES!AR58</f>
        <v>0</v>
      </c>
      <c r="P31" s="569">
        <f>INDICADORES!AU58</f>
        <v>0</v>
      </c>
      <c r="Q31" s="569">
        <f>INDICADORES!AX58</f>
        <v>0</v>
      </c>
      <c r="R31" s="568">
        <f>SUM(F31:Q31)</f>
        <v>0</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INDICADORES!I58</f>
        <v>0</v>
      </c>
      <c r="G32" s="569">
        <f>INDICADORES!L58</f>
        <v>0</v>
      </c>
      <c r="H32" s="569">
        <f>INDICADORES!O58</f>
        <v>0</v>
      </c>
      <c r="I32" s="569">
        <f>INDICADORES!U58</f>
        <v>0</v>
      </c>
      <c r="J32" s="569">
        <f>INDICADORES!X58</f>
        <v>0</v>
      </c>
      <c r="K32" s="569">
        <f>INDICADORES!AA58</f>
        <v>0</v>
      </c>
      <c r="L32" s="569">
        <f>INDICADORES!AG58</f>
        <v>0</v>
      </c>
      <c r="M32" s="569">
        <f>INDICADORES!AJ58</f>
        <v>0</v>
      </c>
      <c r="N32" s="569">
        <f>INDICADORES!AM58</f>
        <v>0</v>
      </c>
      <c r="O32" s="569">
        <f>INDICADORES!AS58</f>
        <v>0</v>
      </c>
      <c r="P32" s="569">
        <f>INDICADORES!AV58</f>
        <v>0</v>
      </c>
      <c r="Q32" s="569">
        <f>INDICADORES!AY58</f>
        <v>0</v>
      </c>
      <c r="R32" s="568">
        <f>SUM(F32:Q32)</f>
        <v>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225" t="e">
        <f>+F31/F32</f>
        <v>#DIV/0!</v>
      </c>
      <c r="G33" s="225" t="e">
        <f t="shared" ref="G33:R33" si="0">+G31/G32</f>
        <v>#DIV/0!</v>
      </c>
      <c r="H33" s="225" t="e">
        <f t="shared" si="0"/>
        <v>#DIV/0!</v>
      </c>
      <c r="I33" s="225" t="e">
        <f t="shared" si="0"/>
        <v>#DIV/0!</v>
      </c>
      <c r="J33" s="225" t="e">
        <f t="shared" si="0"/>
        <v>#DIV/0!</v>
      </c>
      <c r="K33" s="225" t="e">
        <f t="shared" si="0"/>
        <v>#DIV/0!</v>
      </c>
      <c r="L33" s="225" t="e">
        <f t="shared" si="0"/>
        <v>#DIV/0!</v>
      </c>
      <c r="M33" s="225" t="e">
        <f t="shared" si="0"/>
        <v>#DIV/0!</v>
      </c>
      <c r="N33" s="225" t="e">
        <f t="shared" si="0"/>
        <v>#DIV/0!</v>
      </c>
      <c r="O33" s="225" t="e">
        <f t="shared" si="0"/>
        <v>#DIV/0!</v>
      </c>
      <c r="P33" s="225" t="e">
        <f t="shared" si="0"/>
        <v>#DIV/0!</v>
      </c>
      <c r="Q33" s="225" t="e">
        <f t="shared" si="0"/>
        <v>#DIV/0!</v>
      </c>
      <c r="R33" s="225" t="e">
        <f t="shared" si="0"/>
        <v>#DIV/0!</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66">
        <v>1</v>
      </c>
      <c r="G34" s="266" t="e">
        <v>#DIV/0!</v>
      </c>
      <c r="H34" s="266" t="e">
        <v>#DIV/0!</v>
      </c>
      <c r="I34" s="266">
        <v>1</v>
      </c>
      <c r="J34" s="266" t="e">
        <v>#DIV/0!</v>
      </c>
      <c r="K34" s="266" t="e">
        <v>#DIV/0!</v>
      </c>
      <c r="L34" s="266">
        <v>1</v>
      </c>
      <c r="M34" s="266">
        <v>1</v>
      </c>
      <c r="N34" s="266" t="e">
        <v>#DIV/0!</v>
      </c>
      <c r="O34" s="266" t="e">
        <v>#DIV/0!</v>
      </c>
      <c r="P34" s="266" t="e">
        <v>#DIV/0!</v>
      </c>
      <c r="Q34" s="266">
        <v>1</v>
      </c>
      <c r="R34" s="266"/>
      <c r="U34" s="7"/>
      <c r="V34" s="7"/>
      <c r="W34" s="7"/>
      <c r="X34" s="7"/>
      <c r="Y34" s="7"/>
      <c r="Z34" s="7"/>
      <c r="AA34" s="8"/>
      <c r="AB34" s="5"/>
      <c r="AE34" s="18"/>
      <c r="AF34" s="18"/>
      <c r="AG34" s="18"/>
      <c r="AH34" s="18"/>
      <c r="AI34" s="18"/>
      <c r="AJ34" s="18"/>
      <c r="AK34" s="18"/>
      <c r="AL34" s="18"/>
    </row>
    <row r="35" spans="2:38" ht="12.75" customHeight="1" x14ac:dyDescent="0.2">
      <c r="B35" s="4"/>
      <c r="C35" s="6"/>
      <c r="D35" s="809" t="s">
        <v>254</v>
      </c>
      <c r="E35" s="810"/>
      <c r="F35" s="268">
        <v>1</v>
      </c>
      <c r="G35" s="268">
        <v>1</v>
      </c>
      <c r="H35" s="268">
        <v>1</v>
      </c>
      <c r="I35" s="268">
        <v>1</v>
      </c>
      <c r="J35" s="268">
        <v>1</v>
      </c>
      <c r="K35" s="268">
        <v>1</v>
      </c>
      <c r="L35" s="268">
        <v>1</v>
      </c>
      <c r="M35" s="268">
        <v>1</v>
      </c>
      <c r="N35" s="268">
        <v>1</v>
      </c>
      <c r="O35" s="268">
        <v>1</v>
      </c>
      <c r="P35" s="268">
        <v>1</v>
      </c>
      <c r="Q35" s="268">
        <v>1</v>
      </c>
      <c r="R35" s="268">
        <v>1</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429</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8.5" customHeight="1" x14ac:dyDescent="0.2">
      <c r="B39" s="4"/>
      <c r="C39" s="827" t="s">
        <v>18</v>
      </c>
      <c r="D39" s="828"/>
      <c r="E39" s="828"/>
      <c r="F39" s="828"/>
      <c r="G39" s="861" t="s">
        <v>430</v>
      </c>
      <c r="H39" s="861"/>
      <c r="I39" s="861"/>
      <c r="J39" s="861"/>
      <c r="K39" s="861"/>
      <c r="L39" s="861"/>
      <c r="M39" s="861"/>
      <c r="N39" s="1101"/>
      <c r="O39" s="770" t="s">
        <v>19</v>
      </c>
      <c r="P39" s="771"/>
      <c r="Q39" s="771"/>
      <c r="R39" s="771"/>
      <c r="S39" s="771"/>
      <c r="T39" s="1184"/>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414</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43</v>
      </c>
      <c r="H41" s="861"/>
      <c r="I41" s="861"/>
      <c r="J41" s="861"/>
      <c r="K41" s="861"/>
      <c r="L41" s="861"/>
      <c r="M41" s="861"/>
      <c r="N41" s="1101"/>
      <c r="O41" s="865" t="s">
        <v>24</v>
      </c>
      <c r="P41" s="866"/>
      <c r="Q41" s="866"/>
      <c r="R41" s="866"/>
      <c r="S41" s="866"/>
      <c r="T41" s="1182"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59">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33" customHeight="1" x14ac:dyDescent="0.2">
      <c r="B46" s="4"/>
      <c r="C46" s="846"/>
      <c r="D46" s="847"/>
      <c r="E46" s="847"/>
      <c r="F46" s="848"/>
      <c r="G46" s="874"/>
      <c r="H46" s="875"/>
      <c r="I46" s="875"/>
      <c r="J46" s="875"/>
      <c r="K46" s="875"/>
      <c r="L46" s="875"/>
      <c r="M46" s="875"/>
      <c r="N46" s="87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31.5" customHeight="1" x14ac:dyDescent="0.2">
      <c r="B47" s="4"/>
      <c r="C47" s="865" t="s">
        <v>102</v>
      </c>
      <c r="D47" s="866"/>
      <c r="E47" s="866"/>
      <c r="F47" s="867"/>
      <c r="G47" s="942"/>
      <c r="H47" s="942"/>
      <c r="I47" s="942"/>
      <c r="J47" s="942"/>
      <c r="K47" s="942"/>
      <c r="L47" s="942"/>
      <c r="M47" s="942"/>
      <c r="N47" s="874"/>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v>1</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558</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SeDhqJv1+GuoOx8uEAjhdITRaoZ+ybhNsePXkIQzy2q6W7IIi3VDUPTvb7rgPtsnBQN4pLyPTNEPTMd6Giy5Dw==" saltValue="1I43lcDSqRV3Ib7TwwdvXA==" spinCount="100000" sheet="1" objects="1" scenarios="1"/>
  <customSheetViews>
    <customSheetView guid="{9C949C4D-EB11-4549-99F8-6A6E19FEDD35}" showGridLines="0" topLeftCell="A25">
      <selection activeCell="G49" sqref="G49:N49"/>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5">
      <selection activeCell="G49" sqref="G49:N49"/>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5">
      <selection activeCell="G49" sqref="G49:N49"/>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5">
      <selection activeCell="G49" sqref="G49:N49"/>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5">
      <selection activeCell="G49" sqref="G49:N49"/>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8">
      <selection activeCell="G49" sqref="G49:N49"/>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8">
      <selection activeCell="G49" sqref="G49:N49"/>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G49" sqref="G49:N49"/>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49" sqref="G49:N49"/>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0">
      <selection activeCell="AF28" sqref="AF28"/>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0">
      <selection activeCell="AF28" sqref="AF28"/>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AF28" sqref="AF28"/>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AF28" sqref="AF28"/>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AF28" sqref="AF28"/>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AF28" sqref="AF28"/>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AF28" sqref="AF28"/>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49" sqref="G49:N49"/>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49" sqref="G49:N49"/>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49" sqref="G49:N49"/>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49" sqref="G49:N49"/>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49" sqref="G49:N49"/>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G49" sqref="G49:N49"/>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8">
      <selection activeCell="G49" sqref="G49:N49"/>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8">
      <selection activeCell="G49" sqref="G49:N49"/>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5">
      <selection activeCell="G49" sqref="G49:N49"/>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5">
      <selection activeCell="G49" sqref="G49:N49"/>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5">
      <selection activeCell="G49" sqref="G49:N49"/>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5">
      <selection activeCell="G49" sqref="G49:N49"/>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5">
      <selection activeCell="G49" sqref="G49:N49"/>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L84"/>
  <sheetViews>
    <sheetView showGridLines="0" topLeftCell="A25" workbookViewId="0">
      <selection activeCell="G42" sqref="G42:N43"/>
    </sheetView>
  </sheetViews>
  <sheetFormatPr baseColWidth="10" defaultColWidth="11.42578125" defaultRowHeight="12.75" x14ac:dyDescent="0.2"/>
  <cols>
    <col min="1" max="2" width="1.140625" customWidth="1"/>
    <col min="3" max="3" width="4.28515625" customWidth="1"/>
    <col min="4" max="4" width="7.42578125" customWidth="1"/>
    <col min="5"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432</v>
      </c>
      <c r="G8" s="774"/>
      <c r="H8" s="774"/>
      <c r="I8" s="774"/>
      <c r="J8" s="774"/>
      <c r="K8" s="774"/>
      <c r="L8" s="774"/>
      <c r="M8" s="774"/>
      <c r="N8" s="774"/>
      <c r="O8" s="774"/>
      <c r="P8" s="775"/>
      <c r="Q8" s="823" t="s">
        <v>82</v>
      </c>
      <c r="R8" s="823"/>
      <c r="S8" s="1125"/>
      <c r="T8" s="1125"/>
      <c r="U8" s="823" t="s">
        <v>83</v>
      </c>
      <c r="V8" s="823"/>
      <c r="W8" s="819" t="s">
        <v>412</v>
      </c>
      <c r="X8" s="820"/>
      <c r="Y8" s="820"/>
      <c r="Z8" s="820"/>
      <c r="AA8" s="821"/>
      <c r="AB8" s="5"/>
      <c r="AE8" s="18"/>
      <c r="AF8" s="966"/>
      <c r="AG8" s="966"/>
      <c r="AH8" s="966"/>
      <c r="AI8" s="966"/>
      <c r="AJ8" s="966"/>
      <c r="AK8" s="966"/>
      <c r="AL8" s="966"/>
    </row>
    <row r="9" spans="2:38" ht="28.5" customHeight="1" x14ac:dyDescent="0.2">
      <c r="B9" s="4"/>
      <c r="C9" s="827" t="s">
        <v>2</v>
      </c>
      <c r="D9" s="828"/>
      <c r="E9" s="828"/>
      <c r="F9" s="1117" t="s">
        <v>445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27.7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73"/>
      <c r="S13" s="1174"/>
      <c r="T13" s="1174"/>
      <c r="U13" s="1174"/>
      <c r="V13" s="1174"/>
      <c r="W13" s="1174"/>
      <c r="X13" s="1174"/>
      <c r="Y13" s="1174"/>
      <c r="Z13" s="1174"/>
      <c r="AA13" s="1175"/>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76"/>
      <c r="S14" s="1177"/>
      <c r="T14" s="1177"/>
      <c r="U14" s="1177"/>
      <c r="V14" s="1177"/>
      <c r="W14" s="1177"/>
      <c r="X14" s="1177"/>
      <c r="Y14" s="1177"/>
      <c r="Z14" s="1177"/>
      <c r="AA14" s="1178"/>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76"/>
      <c r="S15" s="1177"/>
      <c r="T15" s="1177"/>
      <c r="U15" s="1177"/>
      <c r="V15" s="1177"/>
      <c r="W15" s="1177"/>
      <c r="X15" s="1177"/>
      <c r="Y15" s="1177"/>
      <c r="Z15" s="1177"/>
      <c r="AA15" s="1178"/>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76"/>
      <c r="S16" s="1177"/>
      <c r="T16" s="1177"/>
      <c r="U16" s="1177"/>
      <c r="V16" s="1177"/>
      <c r="W16" s="1177"/>
      <c r="X16" s="1177"/>
      <c r="Y16" s="1177"/>
      <c r="Z16" s="1177"/>
      <c r="AA16" s="1178"/>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76"/>
      <c r="S17" s="1177"/>
      <c r="T17" s="1177"/>
      <c r="U17" s="1177"/>
      <c r="V17" s="1177"/>
      <c r="W17" s="1177"/>
      <c r="X17" s="1177"/>
      <c r="Y17" s="1177"/>
      <c r="Z17" s="1177"/>
      <c r="AA17" s="1178"/>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76"/>
      <c r="S18" s="1177"/>
      <c r="T18" s="1177"/>
      <c r="U18" s="1177"/>
      <c r="V18" s="1177"/>
      <c r="W18" s="1177"/>
      <c r="X18" s="1177"/>
      <c r="Y18" s="1177"/>
      <c r="Z18" s="1177"/>
      <c r="AA18" s="1178"/>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76"/>
      <c r="S19" s="1177"/>
      <c r="T19" s="1177"/>
      <c r="U19" s="1177"/>
      <c r="V19" s="1177"/>
      <c r="W19" s="1177"/>
      <c r="X19" s="1177"/>
      <c r="Y19" s="1177"/>
      <c r="Z19" s="1177"/>
      <c r="AA19" s="1178"/>
      <c r="AB19" s="5"/>
      <c r="AE19" s="170"/>
      <c r="AF19" s="170"/>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9"/>
      <c r="S20" s="1180"/>
      <c r="T20" s="1180"/>
      <c r="U20" s="1180"/>
      <c r="V20" s="1180"/>
      <c r="W20" s="1180"/>
      <c r="X20" s="1180"/>
      <c r="Y20" s="1180"/>
      <c r="Z20" s="1180"/>
      <c r="AA20" s="1181"/>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INDICADORES!H59</f>
        <v>0</v>
      </c>
      <c r="G31" s="569">
        <f>INDICADORES!K59</f>
        <v>0</v>
      </c>
      <c r="H31" s="569">
        <f>INDICADORES!N59</f>
        <v>0</v>
      </c>
      <c r="I31" s="569">
        <f>INDICADORES!T59</f>
        <v>0</v>
      </c>
      <c r="J31" s="569">
        <f>INDICADORES!W59</f>
        <v>0</v>
      </c>
      <c r="K31" s="569">
        <f>INDICADORES!Z59</f>
        <v>0</v>
      </c>
      <c r="L31" s="569">
        <f>INDICADORES!AF59</f>
        <v>0</v>
      </c>
      <c r="M31" s="569">
        <f>INDICADORES!AI59</f>
        <v>0</v>
      </c>
      <c r="N31" s="569">
        <f>INDICADORES!AL59</f>
        <v>0</v>
      </c>
      <c r="O31" s="569">
        <f>INDICADORES!AR59</f>
        <v>0</v>
      </c>
      <c r="P31" s="569">
        <f>INDICADORES!AU59</f>
        <v>0</v>
      </c>
      <c r="Q31" s="569">
        <f>INDICADORES!AX59</f>
        <v>0</v>
      </c>
      <c r="R31" s="568">
        <f>SUM(F31:Q31)</f>
        <v>0</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INDICADORES!I59</f>
        <v>0</v>
      </c>
      <c r="G32" s="569">
        <f>INDICADORES!L59</f>
        <v>0</v>
      </c>
      <c r="H32" s="569">
        <f>INDICADORES!O59</f>
        <v>0</v>
      </c>
      <c r="I32" s="569">
        <f>INDICADORES!U59</f>
        <v>0</v>
      </c>
      <c r="J32" s="569">
        <f>INDICADORES!X59</f>
        <v>0</v>
      </c>
      <c r="K32" s="569">
        <f>INDICADORES!AA59</f>
        <v>0</v>
      </c>
      <c r="L32" s="569">
        <f>INDICADORES!AG59</f>
        <v>0</v>
      </c>
      <c r="M32" s="569">
        <f>INDICADORES!AJ59</f>
        <v>0</v>
      </c>
      <c r="N32" s="569">
        <f>INDICADORES!AM59</f>
        <v>0</v>
      </c>
      <c r="O32" s="569">
        <f>INDICADORES!AS59</f>
        <v>0</v>
      </c>
      <c r="P32" s="569">
        <f>INDICADORES!AV59</f>
        <v>0</v>
      </c>
      <c r="Q32" s="569">
        <f>INDICADORES!AY59</f>
        <v>0</v>
      </c>
      <c r="R32" s="568">
        <f>SUM(F32:Q32)</f>
        <v>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225" t="e">
        <f>+F31/F32</f>
        <v>#DIV/0!</v>
      </c>
      <c r="G33" s="225" t="e">
        <f t="shared" ref="G33:R33" si="0">+G31/G32</f>
        <v>#DIV/0!</v>
      </c>
      <c r="H33" s="225" t="e">
        <f t="shared" si="0"/>
        <v>#DIV/0!</v>
      </c>
      <c r="I33" s="225" t="e">
        <f t="shared" si="0"/>
        <v>#DIV/0!</v>
      </c>
      <c r="J33" s="225" t="e">
        <f t="shared" si="0"/>
        <v>#DIV/0!</v>
      </c>
      <c r="K33" s="225" t="e">
        <f t="shared" si="0"/>
        <v>#DIV/0!</v>
      </c>
      <c r="L33" s="225" t="e">
        <f t="shared" si="0"/>
        <v>#DIV/0!</v>
      </c>
      <c r="M33" s="225" t="e">
        <f t="shared" si="0"/>
        <v>#DIV/0!</v>
      </c>
      <c r="N33" s="225" t="e">
        <f t="shared" si="0"/>
        <v>#DIV/0!</v>
      </c>
      <c r="O33" s="225" t="e">
        <f t="shared" si="0"/>
        <v>#DIV/0!</v>
      </c>
      <c r="P33" s="225" t="e">
        <f t="shared" si="0"/>
        <v>#DIV/0!</v>
      </c>
      <c r="Q33" s="225" t="e">
        <f t="shared" si="0"/>
        <v>#DIV/0!</v>
      </c>
      <c r="R33" s="225" t="e">
        <f t="shared" si="0"/>
        <v>#DIV/0!</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68">
        <v>0</v>
      </c>
      <c r="G34" s="268">
        <v>0</v>
      </c>
      <c r="H34" s="268">
        <v>0</v>
      </c>
      <c r="I34" s="268">
        <v>0</v>
      </c>
      <c r="J34" s="268">
        <v>0</v>
      </c>
      <c r="K34" s="268">
        <v>0</v>
      </c>
      <c r="L34" s="268">
        <v>0</v>
      </c>
      <c r="M34" s="268">
        <v>0</v>
      </c>
      <c r="N34" s="268">
        <v>0</v>
      </c>
      <c r="O34" s="268">
        <v>0</v>
      </c>
      <c r="P34" s="268">
        <v>0</v>
      </c>
      <c r="Q34" s="268">
        <v>0</v>
      </c>
      <c r="R34" s="268"/>
      <c r="U34" s="7"/>
      <c r="V34" s="7"/>
      <c r="W34" s="7"/>
      <c r="X34" s="7"/>
      <c r="Y34" s="7"/>
      <c r="Z34" s="7"/>
      <c r="AA34" s="8"/>
      <c r="AB34" s="5"/>
      <c r="AE34" s="18"/>
      <c r="AF34" s="18"/>
      <c r="AG34" s="18"/>
      <c r="AH34" s="18"/>
      <c r="AI34" s="18"/>
      <c r="AJ34" s="18"/>
      <c r="AK34" s="18"/>
      <c r="AL34" s="18"/>
    </row>
    <row r="35" spans="2:38" ht="12.75" customHeight="1" x14ac:dyDescent="0.2">
      <c r="B35" s="4"/>
      <c r="C35" s="6"/>
      <c r="D35" s="809" t="s">
        <v>254</v>
      </c>
      <c r="E35" s="810"/>
      <c r="F35" s="268">
        <v>0.8</v>
      </c>
      <c r="G35" s="268">
        <v>0.8</v>
      </c>
      <c r="H35" s="268">
        <v>0.8</v>
      </c>
      <c r="I35" s="268">
        <v>0.8</v>
      </c>
      <c r="J35" s="268">
        <v>0.8</v>
      </c>
      <c r="K35" s="268">
        <v>0.8</v>
      </c>
      <c r="L35" s="268">
        <v>0.8</v>
      </c>
      <c r="M35" s="268">
        <v>0.8</v>
      </c>
      <c r="N35" s="268">
        <v>0.8</v>
      </c>
      <c r="O35" s="268">
        <v>0.8</v>
      </c>
      <c r="P35" s="268">
        <v>0.8</v>
      </c>
      <c r="Q35" s="268">
        <v>0.8</v>
      </c>
      <c r="R35" s="268">
        <v>0.79999999999999993</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433</v>
      </c>
      <c r="H38" s="1128"/>
      <c r="I38" s="1128"/>
      <c r="J38" s="1128"/>
      <c r="K38" s="1128"/>
      <c r="L38" s="1128"/>
      <c r="M38" s="1128"/>
      <c r="N38" s="1129"/>
      <c r="O38" s="1064" t="s">
        <v>17</v>
      </c>
      <c r="P38" s="1065"/>
      <c r="Q38" s="1065"/>
      <c r="R38" s="1065"/>
      <c r="S38" s="1065"/>
      <c r="T38" s="1073"/>
      <c r="U38" s="1073"/>
      <c r="V38" s="1073"/>
      <c r="W38" s="1073"/>
      <c r="X38" s="1073"/>
      <c r="Y38" s="1073"/>
      <c r="Z38" s="1073"/>
      <c r="AA38" s="1074"/>
      <c r="AB38" s="5"/>
      <c r="AC38" s="20"/>
      <c r="AE38" s="9"/>
      <c r="AF38" s="877"/>
      <c r="AG38" s="877"/>
      <c r="AH38" s="877"/>
      <c r="AI38" s="877"/>
      <c r="AJ38" s="877"/>
      <c r="AK38" s="877"/>
      <c r="AL38" s="877"/>
    </row>
    <row r="39" spans="2:38" ht="28.5" customHeight="1" x14ac:dyDescent="0.2">
      <c r="B39" s="4"/>
      <c r="C39" s="827" t="s">
        <v>18</v>
      </c>
      <c r="D39" s="828"/>
      <c r="E39" s="828"/>
      <c r="F39" s="828"/>
      <c r="G39" s="861" t="s">
        <v>434</v>
      </c>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414</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43</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59">
        <v>1</v>
      </c>
      <c r="H42" s="942"/>
      <c r="I42" s="942"/>
      <c r="J42" s="942"/>
      <c r="K42" s="942"/>
      <c r="L42" s="942"/>
      <c r="M42" s="942"/>
      <c r="N42" s="1126"/>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4" customHeight="1" x14ac:dyDescent="0.2">
      <c r="B46" s="4"/>
      <c r="C46" s="846"/>
      <c r="D46" s="847"/>
      <c r="E46" s="847"/>
      <c r="F46" s="848"/>
      <c r="G46" s="874"/>
      <c r="H46" s="875"/>
      <c r="I46" s="875"/>
      <c r="J46" s="875"/>
      <c r="K46" s="875"/>
      <c r="L46" s="875"/>
      <c r="M46" s="875"/>
      <c r="N46" s="87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ht="33" customHeight="1" x14ac:dyDescent="0.2">
      <c r="B47" s="4"/>
      <c r="C47" s="865" t="s">
        <v>102</v>
      </c>
      <c r="D47" s="866"/>
      <c r="E47" s="866"/>
      <c r="F47" s="867"/>
      <c r="G47" s="942"/>
      <c r="H47" s="942"/>
      <c r="I47" s="942"/>
      <c r="J47" s="942"/>
      <c r="K47" s="942"/>
      <c r="L47" s="942"/>
      <c r="M47" s="942"/>
      <c r="N47" s="874"/>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1127</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431</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558</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hudxtuuf/DEXwZBB0H1BnpgQWXMwFWf3XsDDn66EhVKF/JbsRSm2P0jDi0vy3hs3y+EZFdmMB18Qu1CbRuu40g==" saltValue="jlikWb0dEKmkvE8JS5aSIg==" spinCount="100000" sheet="1" objects="1" scenarios="1"/>
  <customSheetViews>
    <customSheetView guid="{9C949C4D-EB11-4549-99F8-6A6E19FEDD35}" showGridLines="0" topLeftCell="A25">
      <selection activeCell="G42" sqref="G42:N43"/>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5">
      <selection activeCell="G42" sqref="G42:N43"/>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5">
      <selection activeCell="G42" sqref="G42:N43"/>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5">
      <selection activeCell="G42" sqref="G42:N43"/>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5">
      <selection activeCell="G42" sqref="G42:N43"/>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5">
      <selection activeCell="G42" sqref="G42:N43"/>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5">
      <selection activeCell="G42" sqref="G42:N43"/>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G49" sqref="G49:N49"/>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49" sqref="G49:N49"/>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0">
      <selection activeCell="R34" sqref="R34"/>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0">
      <selection activeCell="R34" sqref="R34"/>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R34" sqref="R34"/>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R34" sqref="R34"/>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R34" sqref="R34"/>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R34" sqref="R34"/>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R34" sqref="R34"/>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49" sqref="G49:N49"/>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49" sqref="G49:N49"/>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49" sqref="G49:N49"/>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49" sqref="G49:N49"/>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49" sqref="G49:N49"/>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G49" sqref="G49:N49"/>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5">
      <selection activeCell="G42" sqref="G42:N43"/>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5">
      <selection activeCell="G42" sqref="G42:N43"/>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5">
      <selection activeCell="G42" sqref="G42:N43"/>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5">
      <selection activeCell="G42" sqref="G42:N43"/>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5">
      <selection activeCell="G42" sqref="G42:N43"/>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5">
      <selection activeCell="G42" sqref="G42:N43"/>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5">
      <selection activeCell="G42" sqref="G42:N43"/>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L84"/>
  <sheetViews>
    <sheetView showGridLines="0" topLeftCell="G22" zoomScaleNormal="100" zoomScalePageLayoutView="80" workbookViewId="0">
      <selection activeCell="V32" sqref="V32"/>
    </sheetView>
  </sheetViews>
  <sheetFormatPr baseColWidth="10" defaultColWidth="11.42578125" defaultRowHeight="12.75" x14ac:dyDescent="0.2"/>
  <cols>
    <col min="1" max="2" width="1.140625" customWidth="1"/>
    <col min="3" max="3" width="4.28515625" customWidth="1"/>
    <col min="4" max="4" width="7.42578125" customWidth="1"/>
    <col min="5"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435</v>
      </c>
      <c r="G8" s="774"/>
      <c r="H8" s="774"/>
      <c r="I8" s="774"/>
      <c r="J8" s="774"/>
      <c r="K8" s="774"/>
      <c r="L8" s="774"/>
      <c r="M8" s="774"/>
      <c r="N8" s="774"/>
      <c r="O8" s="774"/>
      <c r="P8" s="775"/>
      <c r="Q8" s="823" t="s">
        <v>82</v>
      </c>
      <c r="R8" s="823"/>
      <c r="S8" s="1125"/>
      <c r="T8" s="1125"/>
      <c r="U8" s="823" t="s">
        <v>83</v>
      </c>
      <c r="V8" s="823"/>
      <c r="W8" s="819" t="s">
        <v>412</v>
      </c>
      <c r="X8" s="820"/>
      <c r="Y8" s="820"/>
      <c r="Z8" s="820"/>
      <c r="AA8" s="821"/>
      <c r="AB8" s="5"/>
      <c r="AE8" s="18"/>
      <c r="AF8" s="966"/>
      <c r="AG8" s="966"/>
      <c r="AH8" s="966"/>
      <c r="AI8" s="966"/>
      <c r="AJ8" s="966"/>
      <c r="AK8" s="966"/>
      <c r="AL8" s="966"/>
    </row>
    <row r="9" spans="2:38" ht="28.5" customHeight="1" x14ac:dyDescent="0.2">
      <c r="B9" s="4"/>
      <c r="C9" s="827" t="s">
        <v>2</v>
      </c>
      <c r="D9" s="828"/>
      <c r="E9" s="828"/>
      <c r="F9" s="1117" t="s">
        <v>446</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27.7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64" t="s">
        <v>1245</v>
      </c>
      <c r="S13" s="1165"/>
      <c r="T13" s="1165"/>
      <c r="U13" s="1165"/>
      <c r="V13" s="1165"/>
      <c r="W13" s="1165"/>
      <c r="X13" s="1165"/>
      <c r="Y13" s="1165"/>
      <c r="Z13" s="1165"/>
      <c r="AA13" s="1166"/>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67"/>
      <c r="S14" s="1168"/>
      <c r="T14" s="1168"/>
      <c r="U14" s="1168"/>
      <c r="V14" s="1168"/>
      <c r="W14" s="1168"/>
      <c r="X14" s="1168"/>
      <c r="Y14" s="1168"/>
      <c r="Z14" s="1168"/>
      <c r="AA14" s="1169"/>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67"/>
      <c r="S15" s="1168"/>
      <c r="T15" s="1168"/>
      <c r="U15" s="1168"/>
      <c r="V15" s="1168"/>
      <c r="W15" s="1168"/>
      <c r="X15" s="1168"/>
      <c r="Y15" s="1168"/>
      <c r="Z15" s="1168"/>
      <c r="AA15" s="1169"/>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67"/>
      <c r="S16" s="1168"/>
      <c r="T16" s="1168"/>
      <c r="U16" s="1168"/>
      <c r="V16" s="1168"/>
      <c r="W16" s="1168"/>
      <c r="X16" s="1168"/>
      <c r="Y16" s="1168"/>
      <c r="Z16" s="1168"/>
      <c r="AA16" s="1169"/>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67"/>
      <c r="S17" s="1168"/>
      <c r="T17" s="1168"/>
      <c r="U17" s="1168"/>
      <c r="V17" s="1168"/>
      <c r="W17" s="1168"/>
      <c r="X17" s="1168"/>
      <c r="Y17" s="1168"/>
      <c r="Z17" s="1168"/>
      <c r="AA17" s="1169"/>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67"/>
      <c r="S18" s="1168"/>
      <c r="T18" s="1168"/>
      <c r="U18" s="1168"/>
      <c r="V18" s="1168"/>
      <c r="W18" s="1168"/>
      <c r="X18" s="1168"/>
      <c r="Y18" s="1168"/>
      <c r="Z18" s="1168"/>
      <c r="AA18" s="1169"/>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67"/>
      <c r="S19" s="1168"/>
      <c r="T19" s="1168"/>
      <c r="U19" s="1168"/>
      <c r="V19" s="1168"/>
      <c r="W19" s="1168"/>
      <c r="X19" s="1168"/>
      <c r="Y19" s="1168"/>
      <c r="Z19" s="1168"/>
      <c r="AA19" s="1169"/>
      <c r="AB19" s="5"/>
      <c r="AE19" s="170"/>
      <c r="AF19" s="170"/>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0"/>
      <c r="S20" s="1171"/>
      <c r="T20" s="1171"/>
      <c r="U20" s="1171"/>
      <c r="V20" s="1171"/>
      <c r="W20" s="1171"/>
      <c r="X20" s="1171"/>
      <c r="Y20" s="1171"/>
      <c r="Z20" s="1171"/>
      <c r="AA20" s="117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164" t="s">
        <v>1272</v>
      </c>
      <c r="S22" s="1165"/>
      <c r="T22" s="1165"/>
      <c r="U22" s="1165"/>
      <c r="V22" s="1165"/>
      <c r="W22" s="1165"/>
      <c r="X22" s="1165"/>
      <c r="Y22" s="1165"/>
      <c r="Z22" s="1165"/>
      <c r="AA22" s="1166"/>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1167"/>
      <c r="S23" s="1168"/>
      <c r="T23" s="1168"/>
      <c r="U23" s="1168"/>
      <c r="V23" s="1168"/>
      <c r="W23" s="1168"/>
      <c r="X23" s="1168"/>
      <c r="Y23" s="1168"/>
      <c r="Z23" s="1168"/>
      <c r="AA23" s="1169"/>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1167"/>
      <c r="S24" s="1168"/>
      <c r="T24" s="1168"/>
      <c r="U24" s="1168"/>
      <c r="V24" s="1168"/>
      <c r="W24" s="1168"/>
      <c r="X24" s="1168"/>
      <c r="Y24" s="1168"/>
      <c r="Z24" s="1168"/>
      <c r="AA24" s="1169"/>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167"/>
      <c r="S25" s="1168"/>
      <c r="T25" s="1168"/>
      <c r="U25" s="1168"/>
      <c r="V25" s="1168"/>
      <c r="W25" s="1168"/>
      <c r="X25" s="1168"/>
      <c r="Y25" s="1168"/>
      <c r="Z25" s="1168"/>
      <c r="AA25" s="1169"/>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1167"/>
      <c r="S26" s="1168"/>
      <c r="T26" s="1168"/>
      <c r="U26" s="1168"/>
      <c r="V26" s="1168"/>
      <c r="W26" s="1168"/>
      <c r="X26" s="1168"/>
      <c r="Y26" s="1168"/>
      <c r="Z26" s="1168"/>
      <c r="AA26" s="1169"/>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1167"/>
      <c r="S27" s="1168"/>
      <c r="T27" s="1168"/>
      <c r="U27" s="1168"/>
      <c r="V27" s="1168"/>
      <c r="W27" s="1168"/>
      <c r="X27" s="1168"/>
      <c r="Y27" s="1168"/>
      <c r="Z27" s="1168"/>
      <c r="AA27" s="1169"/>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1170"/>
      <c r="S28" s="1171"/>
      <c r="T28" s="1171"/>
      <c r="U28" s="1171"/>
      <c r="V28" s="1171"/>
      <c r="W28" s="1171"/>
      <c r="X28" s="1171"/>
      <c r="Y28" s="1171"/>
      <c r="Z28" s="1171"/>
      <c r="AA28" s="1172"/>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INDICADORES!H60</f>
        <v>17</v>
      </c>
      <c r="G31" s="569">
        <f>INDICADORES!K60</f>
        <v>15</v>
      </c>
      <c r="H31" s="569">
        <f>INDICADORES!N60</f>
        <v>16</v>
      </c>
      <c r="I31" s="569">
        <f>INDICADORES!T60</f>
        <v>11</v>
      </c>
      <c r="J31" s="569">
        <f>INDICADORES!W60</f>
        <v>9</v>
      </c>
      <c r="K31" s="569">
        <f>INDICADORES!Z60</f>
        <v>13</v>
      </c>
      <c r="L31" s="569">
        <f>INDICADORES!AF60</f>
        <v>14</v>
      </c>
      <c r="M31" s="569">
        <f>INDICADORES!AI60</f>
        <v>7</v>
      </c>
      <c r="N31" s="569">
        <f>INDICADORES!AL60</f>
        <v>12</v>
      </c>
      <c r="O31" s="569">
        <f>INDICADORES!AR60</f>
        <v>6</v>
      </c>
      <c r="P31" s="569">
        <f>INDICADORES!AU60</f>
        <v>4</v>
      </c>
      <c r="Q31" s="569">
        <f>INDICADORES!AX60</f>
        <v>0</v>
      </c>
      <c r="R31" s="568">
        <f>SUM(F31:Q31)</f>
        <v>124</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INDICADORES!I60</f>
        <v>17</v>
      </c>
      <c r="G32" s="569">
        <f>INDICADORES!L60</f>
        <v>15</v>
      </c>
      <c r="H32" s="569">
        <f>INDICADORES!O60</f>
        <v>16</v>
      </c>
      <c r="I32" s="569">
        <f>INDICADORES!U60</f>
        <v>11</v>
      </c>
      <c r="J32" s="569">
        <f>INDICADORES!X60</f>
        <v>9</v>
      </c>
      <c r="K32" s="569">
        <f>INDICADORES!AA60</f>
        <v>13</v>
      </c>
      <c r="L32" s="569">
        <f>INDICADORES!AG60</f>
        <v>15</v>
      </c>
      <c r="M32" s="569">
        <f>INDICADORES!AJ60</f>
        <v>9</v>
      </c>
      <c r="N32" s="569">
        <f>INDICADORES!AM60</f>
        <v>13</v>
      </c>
      <c r="O32" s="569">
        <f>INDICADORES!AS60</f>
        <v>6</v>
      </c>
      <c r="P32" s="569">
        <f>INDICADORES!AV60</f>
        <v>4</v>
      </c>
      <c r="Q32" s="569">
        <f>INDICADORES!AY60</f>
        <v>0</v>
      </c>
      <c r="R32" s="568">
        <f>SUM(F32:Q32)</f>
        <v>128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225">
        <f>+F31/F32</f>
        <v>1</v>
      </c>
      <c r="G33" s="225">
        <f t="shared" ref="G33:R33" si="0">+G31/G32</f>
        <v>1</v>
      </c>
      <c r="H33" s="225">
        <f t="shared" si="0"/>
        <v>1</v>
      </c>
      <c r="I33" s="225">
        <f t="shared" si="0"/>
        <v>1</v>
      </c>
      <c r="J33" s="225">
        <f t="shared" si="0"/>
        <v>1</v>
      </c>
      <c r="K33" s="225">
        <f t="shared" si="0"/>
        <v>1</v>
      </c>
      <c r="L33" s="225">
        <f t="shared" si="0"/>
        <v>0.93333333333333335</v>
      </c>
      <c r="M33" s="225">
        <f t="shared" si="0"/>
        <v>0.77777777777777779</v>
      </c>
      <c r="N33" s="225">
        <f t="shared" si="0"/>
        <v>0.92307692307692313</v>
      </c>
      <c r="O33" s="225">
        <f t="shared" si="0"/>
        <v>1</v>
      </c>
      <c r="P33" s="225">
        <f t="shared" si="0"/>
        <v>1</v>
      </c>
      <c r="Q33" s="225" t="e">
        <f t="shared" si="0"/>
        <v>#DIV/0!</v>
      </c>
      <c r="R33" s="225">
        <f t="shared" si="0"/>
        <v>0.96875</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66">
        <v>1</v>
      </c>
      <c r="G34" s="266">
        <v>0.89473684210526316</v>
      </c>
      <c r="H34" s="266">
        <v>0.9375</v>
      </c>
      <c r="I34" s="266">
        <v>0.95</v>
      </c>
      <c r="J34" s="266">
        <v>0.95454545454545459</v>
      </c>
      <c r="K34" s="266">
        <v>1</v>
      </c>
      <c r="L34" s="266">
        <v>0.75</v>
      </c>
      <c r="M34" s="266">
        <v>0.90476190476190477</v>
      </c>
      <c r="N34" s="266">
        <v>1</v>
      </c>
      <c r="O34" s="266">
        <v>1</v>
      </c>
      <c r="P34" s="266">
        <v>1</v>
      </c>
      <c r="Q34" s="266">
        <v>1</v>
      </c>
      <c r="R34" s="266"/>
      <c r="U34" s="7"/>
      <c r="V34" s="7"/>
      <c r="W34" s="7"/>
      <c r="X34" s="7"/>
      <c r="Y34" s="7"/>
      <c r="Z34" s="7"/>
      <c r="AA34" s="8"/>
      <c r="AB34" s="5"/>
      <c r="AE34" s="18"/>
      <c r="AF34" s="18"/>
      <c r="AG34" s="18"/>
      <c r="AH34" s="18"/>
      <c r="AI34" s="18"/>
      <c r="AJ34" s="18"/>
      <c r="AK34" s="18"/>
      <c r="AL34" s="18"/>
    </row>
    <row r="35" spans="2:38" ht="12.75" customHeight="1" x14ac:dyDescent="0.2">
      <c r="B35" s="4"/>
      <c r="C35" s="6"/>
      <c r="D35" s="809" t="s">
        <v>254</v>
      </c>
      <c r="E35" s="810"/>
      <c r="F35" s="268">
        <v>1</v>
      </c>
      <c r="G35" s="268">
        <v>1</v>
      </c>
      <c r="H35" s="268">
        <v>1</v>
      </c>
      <c r="I35" s="268">
        <v>1</v>
      </c>
      <c r="J35" s="268">
        <v>1</v>
      </c>
      <c r="K35" s="268">
        <v>1</v>
      </c>
      <c r="L35" s="268">
        <v>1</v>
      </c>
      <c r="M35" s="268">
        <v>1</v>
      </c>
      <c r="N35" s="268">
        <v>1</v>
      </c>
      <c r="O35" s="268">
        <v>1</v>
      </c>
      <c r="P35" s="268">
        <v>1</v>
      </c>
      <c r="Q35" s="268">
        <v>1</v>
      </c>
      <c r="R35" s="268">
        <v>1</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436</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8.5" customHeight="1" x14ac:dyDescent="0.2">
      <c r="B39" s="4"/>
      <c r="C39" s="827" t="s">
        <v>18</v>
      </c>
      <c r="D39" s="828"/>
      <c r="E39" s="828"/>
      <c r="F39" s="828"/>
      <c r="G39" s="861" t="s">
        <v>437</v>
      </c>
      <c r="H39" s="861"/>
      <c r="I39" s="861"/>
      <c r="J39" s="861"/>
      <c r="K39" s="861"/>
      <c r="L39" s="861"/>
      <c r="M39" s="861"/>
      <c r="N39" s="1101"/>
      <c r="O39" s="770" t="s">
        <v>19</v>
      </c>
      <c r="P39" s="771"/>
      <c r="Q39" s="771"/>
      <c r="R39" s="771"/>
      <c r="S39" s="771"/>
      <c r="T39" s="1184"/>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414</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43</v>
      </c>
      <c r="H41" s="861"/>
      <c r="I41" s="861"/>
      <c r="J41" s="861"/>
      <c r="K41" s="861"/>
      <c r="L41" s="861"/>
      <c r="M41" s="861"/>
      <c r="N41" s="1101"/>
      <c r="O41" s="865" t="s">
        <v>24</v>
      </c>
      <c r="P41" s="866"/>
      <c r="Q41" s="866"/>
      <c r="R41" s="866"/>
      <c r="S41" s="866"/>
      <c r="T41" s="1182"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59">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1.75" customHeight="1" x14ac:dyDescent="0.2">
      <c r="B46" s="4"/>
      <c r="C46" s="846"/>
      <c r="D46" s="847"/>
      <c r="E46" s="847"/>
      <c r="F46" s="848"/>
      <c r="G46" s="874"/>
      <c r="H46" s="875"/>
      <c r="I46" s="875"/>
      <c r="J46" s="875"/>
      <c r="K46" s="875"/>
      <c r="L46" s="875"/>
      <c r="M46" s="875"/>
      <c r="N46" s="87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x14ac:dyDescent="0.2">
      <c r="B47" s="4"/>
      <c r="C47" s="865" t="s">
        <v>102</v>
      </c>
      <c r="D47" s="866"/>
      <c r="E47" s="866"/>
      <c r="F47" s="867"/>
      <c r="G47" s="942"/>
      <c r="H47" s="942"/>
      <c r="I47" s="942"/>
      <c r="J47" s="942"/>
      <c r="K47" s="942"/>
      <c r="L47" s="942"/>
      <c r="M47" s="942"/>
      <c r="N47" s="874"/>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1127</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v>1</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558</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w68hEh7xYrXkENJ5vttpgSf34g0XJVb7IUGaDYRoLQD3eIqokoyZMvMTMLsi880z39LOhR0H/zV5FjKble4uSg==" saltValue="+cQNHjMTOqJ8sZtWnUE4Rw==" spinCount="100000" sheet="1" objects="1" scenarios="1"/>
  <customSheetViews>
    <customSheetView guid="{9C949C4D-EB11-4549-99F8-6A6E19FEDD35}" showGridLines="0" topLeftCell="G24">
      <selection activeCell="V32" sqref="V32"/>
      <pageMargins left="0.5" right="0.43" top="1.04" bottom="0.45" header="0.31496062992125984" footer="0.31496062992125984"/>
      <pageSetup paperSize="9" scale="76" orientation="portrait" r:id="rId1"/>
      <headerFooter alignWithMargins="0"/>
    </customSheetView>
    <customSheetView guid="{B4BD0B13-0F90-4B98-B77F-542E51A48189}" showGridLines="0" topLeftCell="G24">
      <selection activeCell="V32" sqref="V32"/>
      <pageMargins left="0.5" right="0.43" top="1.04" bottom="0.45" header="0.31496062992125984" footer="0.31496062992125984"/>
      <pageSetup paperSize="9" scale="76" orientation="portrait" r:id="rId2"/>
      <headerFooter alignWithMargins="0"/>
    </customSheetView>
    <customSheetView guid="{1132D6BB-BD35-469F-BF41-A86B335BD97B}" showGridLines="0" topLeftCell="G24">
      <selection activeCell="V32" sqref="V32"/>
      <pageMargins left="0.5" right="0.43" top="1.04" bottom="0.45" header="0.31496062992125984" footer="0.31496062992125984"/>
      <pageSetup paperSize="9" scale="76" orientation="portrait" r:id="rId3"/>
      <headerFooter alignWithMargins="0"/>
    </customSheetView>
    <customSheetView guid="{A5C6589E-C55F-4BEC-9ECE-919FCABF52F8}" showGridLines="0" topLeftCell="G24">
      <selection activeCell="V32" sqref="V32"/>
      <pageMargins left="0.5" right="0.43" top="1.04" bottom="0.45" header="0.31496062992125984" footer="0.31496062992125984"/>
      <pageSetup paperSize="9" scale="76" orientation="portrait" r:id="rId4"/>
      <headerFooter alignWithMargins="0"/>
    </customSheetView>
    <customSheetView guid="{01A85145-F11B-4D07-813B-8A8758CDD710}" showGridLines="0" topLeftCell="G1">
      <selection activeCell="V32" sqref="V32"/>
      <pageMargins left="0.5" right="0.43" top="1.04" bottom="0.45" header="0.31496062992125984" footer="0.31496062992125984"/>
      <pageSetup paperSize="9" scale="76" orientation="portrait" r:id="rId5"/>
      <headerFooter alignWithMargins="0"/>
    </customSheetView>
    <customSheetView guid="{4F27A6F2-707D-47B2-BF4A-F027B75A33FC}" showGridLines="0" topLeftCell="G25">
      <selection activeCell="AD15" sqref="AD15"/>
      <pageMargins left="0.5" right="0.43" top="1.04" bottom="0.45" header="0.31496062992125984" footer="0.31496062992125984"/>
      <pageSetup paperSize="9" scale="76" orientation="portrait" r:id="rId6"/>
      <headerFooter alignWithMargins="0"/>
    </customSheetView>
    <customSheetView guid="{F4F98609-4C61-4A0E-851B-59BEC64AAB9F}" showGridLines="0" topLeftCell="G25">
      <selection activeCell="AD15" sqref="AD15"/>
      <pageMargins left="0.5" right="0.43" top="1.04" bottom="0.45" header="0.31496062992125984" footer="0.31496062992125984"/>
      <pageSetup paperSize="9" scale="76" orientation="portrait" r:id="rId7"/>
      <headerFooter alignWithMargins="0"/>
    </customSheetView>
    <customSheetView guid="{8381FC96-6810-4EAA-ACD8-B607E0FD2281}" scale="80" showGridLines="0">
      <selection activeCell="AD15" sqref="AD15"/>
      <pageMargins left="0.5" right="0.43" top="1.04" bottom="0.45" header="0.31496062992125984" footer="0.31496062992125984"/>
      <pageSetup paperSize="9" scale="76" orientation="portrait" r:id="rId8"/>
      <headerFooter alignWithMargins="0"/>
    </customSheetView>
    <customSheetView guid="{7315456F-420E-439E-9602-F32EDF9D3E94}" scale="80" showGridLines="0">
      <selection activeCell="AD15" sqref="AD15"/>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howGridLines="0" topLeftCell="B1">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topLeftCell="B1">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howGridLines="0" topLeftCell="B1">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topLeftCell="B1">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topLeftCell="B1">
      <selection activeCell="G50" sqref="G50:N50"/>
      <pageMargins left="0.5" right="0.43" top="1.04" bottom="0.45" header="0.31496062992125984" footer="0.31496062992125984"/>
      <pageSetup paperSize="9" scale="76" orientation="portrait" r:id="rId21"/>
      <headerFooter alignWithMargins="0"/>
    </customSheetView>
    <customSheetView guid="{71206789-1A95-4243-B1E4-204F0D4BB0C1}" scale="80" showGridLines="0">
      <selection activeCell="AD15" sqref="AD15"/>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G25">
      <selection activeCell="AD15" sqref="AD15"/>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G25">
      <selection activeCell="AD15" sqref="AD15"/>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5">
      <selection activeCell="AD15" sqref="AD15"/>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G1">
      <selection activeCell="V32" sqref="V32"/>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G1">
      <selection activeCell="V32" sqref="V32"/>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G1">
      <selection activeCell="V32" sqref="V32"/>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G24">
      <selection activeCell="V32" sqref="V32"/>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L84"/>
  <sheetViews>
    <sheetView showGridLines="0" topLeftCell="A28" zoomScale="120" zoomScaleNormal="120" zoomScalePageLayoutView="120" workbookViewId="0">
      <selection activeCell="R13" sqref="R13:AA20"/>
    </sheetView>
  </sheetViews>
  <sheetFormatPr baseColWidth="10" defaultColWidth="11.42578125" defaultRowHeight="12.75" x14ac:dyDescent="0.2"/>
  <cols>
    <col min="1" max="2" width="1.140625" customWidth="1"/>
    <col min="3" max="3" width="4.28515625" customWidth="1"/>
    <col min="4" max="4" width="7.42578125" customWidth="1"/>
    <col min="5"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438</v>
      </c>
      <c r="G8" s="774"/>
      <c r="H8" s="774"/>
      <c r="I8" s="774"/>
      <c r="J8" s="774"/>
      <c r="K8" s="774"/>
      <c r="L8" s="774"/>
      <c r="M8" s="774"/>
      <c r="N8" s="774"/>
      <c r="O8" s="774"/>
      <c r="P8" s="775"/>
      <c r="Q8" s="823" t="s">
        <v>82</v>
      </c>
      <c r="R8" s="823"/>
      <c r="S8" s="1125"/>
      <c r="T8" s="1125"/>
      <c r="U8" s="823" t="s">
        <v>83</v>
      </c>
      <c r="V8" s="823"/>
      <c r="W8" s="819" t="s">
        <v>412</v>
      </c>
      <c r="X8" s="820"/>
      <c r="Y8" s="820"/>
      <c r="Z8" s="820"/>
      <c r="AA8" s="821"/>
      <c r="AB8" s="5"/>
      <c r="AE8" s="18"/>
      <c r="AF8" s="966"/>
      <c r="AG8" s="966"/>
      <c r="AH8" s="966"/>
      <c r="AI8" s="966"/>
      <c r="AJ8" s="966"/>
      <c r="AK8" s="966"/>
      <c r="AL8" s="966"/>
    </row>
    <row r="9" spans="2:38" ht="28.5" customHeight="1" x14ac:dyDescent="0.2">
      <c r="B9" s="4"/>
      <c r="C9" s="827" t="s">
        <v>2</v>
      </c>
      <c r="D9" s="828"/>
      <c r="E9" s="828"/>
      <c r="F9" s="1117" t="s">
        <v>447</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27.7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85" t="s">
        <v>729</v>
      </c>
      <c r="S13" s="1186"/>
      <c r="T13" s="1186"/>
      <c r="U13" s="1186"/>
      <c r="V13" s="1186"/>
      <c r="W13" s="1186"/>
      <c r="X13" s="1186"/>
      <c r="Y13" s="1186"/>
      <c r="Z13" s="1186"/>
      <c r="AA13" s="1187"/>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88"/>
      <c r="S14" s="1189"/>
      <c r="T14" s="1189"/>
      <c r="U14" s="1189"/>
      <c r="V14" s="1189"/>
      <c r="W14" s="1189"/>
      <c r="X14" s="1189"/>
      <c r="Y14" s="1189"/>
      <c r="Z14" s="1189"/>
      <c r="AA14" s="1190"/>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88"/>
      <c r="S15" s="1189"/>
      <c r="T15" s="1189"/>
      <c r="U15" s="1189"/>
      <c r="V15" s="1189"/>
      <c r="W15" s="1189"/>
      <c r="X15" s="1189"/>
      <c r="Y15" s="1189"/>
      <c r="Z15" s="1189"/>
      <c r="AA15" s="1190"/>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88"/>
      <c r="S16" s="1189"/>
      <c r="T16" s="1189"/>
      <c r="U16" s="1189"/>
      <c r="V16" s="1189"/>
      <c r="W16" s="1189"/>
      <c r="X16" s="1189"/>
      <c r="Y16" s="1189"/>
      <c r="Z16" s="1189"/>
      <c r="AA16" s="1190"/>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88"/>
      <c r="S17" s="1189"/>
      <c r="T17" s="1189"/>
      <c r="U17" s="1189"/>
      <c r="V17" s="1189"/>
      <c r="W17" s="1189"/>
      <c r="X17" s="1189"/>
      <c r="Y17" s="1189"/>
      <c r="Z17" s="1189"/>
      <c r="AA17" s="1190"/>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88"/>
      <c r="S18" s="1189"/>
      <c r="T18" s="1189"/>
      <c r="U18" s="1189"/>
      <c r="V18" s="1189"/>
      <c r="W18" s="1189"/>
      <c r="X18" s="1189"/>
      <c r="Y18" s="1189"/>
      <c r="Z18" s="1189"/>
      <c r="AA18" s="1190"/>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88"/>
      <c r="S19" s="1189"/>
      <c r="T19" s="1189"/>
      <c r="U19" s="1189"/>
      <c r="V19" s="1189"/>
      <c r="W19" s="1189"/>
      <c r="X19" s="1189"/>
      <c r="Y19" s="1189"/>
      <c r="Z19" s="1189"/>
      <c r="AA19" s="1190"/>
      <c r="AB19" s="5"/>
      <c r="AE19" s="170"/>
      <c r="AF19" s="170"/>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91"/>
      <c r="S20" s="1192"/>
      <c r="T20" s="1192"/>
      <c r="U20" s="1192"/>
      <c r="V20" s="1192"/>
      <c r="W20" s="1192"/>
      <c r="X20" s="1192"/>
      <c r="Y20" s="1192"/>
      <c r="Z20" s="1192"/>
      <c r="AA20" s="1193"/>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729</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INDICADORES!H61</f>
        <v>0</v>
      </c>
      <c r="G31" s="569">
        <f>INDICADORES!K61</f>
        <v>0</v>
      </c>
      <c r="H31" s="569">
        <f>INDICADORES!N61</f>
        <v>0</v>
      </c>
      <c r="I31" s="569">
        <f>INDICADORES!T61</f>
        <v>0</v>
      </c>
      <c r="J31" s="569">
        <f>INDICADORES!W61</f>
        <v>0</v>
      </c>
      <c r="K31" s="569">
        <f>INDICADORES!Z61</f>
        <v>0</v>
      </c>
      <c r="L31" s="569">
        <f>INDICADORES!AF61</f>
        <v>0</v>
      </c>
      <c r="M31" s="569">
        <f>INDICADORES!AI61</f>
        <v>0</v>
      </c>
      <c r="N31" s="569">
        <f>INDICADORES!AL61</f>
        <v>0</v>
      </c>
      <c r="O31" s="569">
        <f>INDICADORES!AR61</f>
        <v>0</v>
      </c>
      <c r="P31" s="569">
        <f>INDICADORES!AU61</f>
        <v>0</v>
      </c>
      <c r="Q31" s="569">
        <f>INDICADORES!AX61</f>
        <v>0</v>
      </c>
      <c r="R31" s="568">
        <f>SUM(F31:Q31)</f>
        <v>0</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INDICADORES!I61</f>
        <v>0</v>
      </c>
      <c r="G32" s="569">
        <f>INDICADORES!L61</f>
        <v>0</v>
      </c>
      <c r="H32" s="569">
        <f>INDICADORES!O61</f>
        <v>0</v>
      </c>
      <c r="I32" s="569">
        <f>INDICADORES!U61</f>
        <v>0</v>
      </c>
      <c r="J32" s="569">
        <f>INDICADORES!X61</f>
        <v>0</v>
      </c>
      <c r="K32" s="569">
        <f>INDICADORES!AA61</f>
        <v>0</v>
      </c>
      <c r="L32" s="569">
        <f>INDICADORES!AG61</f>
        <v>0</v>
      </c>
      <c r="M32" s="569">
        <f>INDICADORES!AJ61</f>
        <v>0</v>
      </c>
      <c r="N32" s="569">
        <f>INDICADORES!AM61</f>
        <v>0</v>
      </c>
      <c r="O32" s="569">
        <f>INDICADORES!AS61</f>
        <v>0</v>
      </c>
      <c r="P32" s="569">
        <f>INDICADORES!AV61</f>
        <v>0</v>
      </c>
      <c r="Q32" s="569">
        <f>INDICADORES!AY61</f>
        <v>0</v>
      </c>
      <c r="R32" s="568">
        <f>SUM(F32:Q32)</f>
        <v>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8" t="e">
        <f>+F31/F32</f>
        <v>#DIV/0!</v>
      </c>
      <c r="G33" s="68" t="e">
        <f t="shared" ref="G33:R33" si="0">+G31/G32</f>
        <v>#DIV/0!</v>
      </c>
      <c r="H33" s="68" t="e">
        <f t="shared" si="0"/>
        <v>#DIV/0!</v>
      </c>
      <c r="I33" s="68" t="e">
        <f t="shared" si="0"/>
        <v>#DIV/0!</v>
      </c>
      <c r="J33" s="68" t="e">
        <f t="shared" si="0"/>
        <v>#DIV/0!</v>
      </c>
      <c r="K33" s="68" t="e">
        <f t="shared" si="0"/>
        <v>#DIV/0!</v>
      </c>
      <c r="L33" s="68" t="e">
        <f t="shared" si="0"/>
        <v>#DIV/0!</v>
      </c>
      <c r="M33" s="68" t="e">
        <f t="shared" si="0"/>
        <v>#DIV/0!</v>
      </c>
      <c r="N33" s="68" t="e">
        <f t="shared" si="0"/>
        <v>#DIV/0!</v>
      </c>
      <c r="O33" s="68" t="e">
        <f t="shared" si="0"/>
        <v>#DIV/0!</v>
      </c>
      <c r="P33" s="68" t="e">
        <f t="shared" si="0"/>
        <v>#DIV/0!</v>
      </c>
      <c r="Q33" s="68" t="e">
        <f t="shared" si="0"/>
        <v>#DIV/0!</v>
      </c>
      <c r="R33" s="68" t="e">
        <f t="shared" si="0"/>
        <v>#DIV/0!</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64">
        <v>0</v>
      </c>
      <c r="G34" s="264">
        <v>0</v>
      </c>
      <c r="H34" s="264">
        <v>0</v>
      </c>
      <c r="I34" s="264">
        <v>0</v>
      </c>
      <c r="J34" s="264">
        <v>0</v>
      </c>
      <c r="K34" s="264">
        <v>0</v>
      </c>
      <c r="L34" s="264">
        <v>0</v>
      </c>
      <c r="M34" s="264">
        <v>0</v>
      </c>
      <c r="N34" s="264">
        <v>0</v>
      </c>
      <c r="O34" s="264">
        <v>0</v>
      </c>
      <c r="P34" s="264">
        <v>0</v>
      </c>
      <c r="Q34" s="264">
        <v>0</v>
      </c>
      <c r="R34" s="265">
        <f>AVERAGE(F34:Q34)</f>
        <v>0</v>
      </c>
      <c r="U34" s="7"/>
      <c r="V34" s="7"/>
      <c r="W34" s="7"/>
      <c r="X34" s="7"/>
      <c r="Y34" s="7"/>
      <c r="Z34" s="7"/>
      <c r="AA34" s="8"/>
      <c r="AB34" s="5"/>
      <c r="AE34" s="18"/>
      <c r="AF34" s="18"/>
      <c r="AG34" s="18"/>
      <c r="AH34" s="18"/>
      <c r="AI34" s="18"/>
      <c r="AJ34" s="18"/>
      <c r="AK34" s="18"/>
      <c r="AL34" s="18"/>
    </row>
    <row r="35" spans="2:38" ht="12.75" customHeight="1" thickBot="1" x14ac:dyDescent="0.25">
      <c r="B35" s="4"/>
      <c r="C35" s="6"/>
      <c r="D35" s="809" t="s">
        <v>254</v>
      </c>
      <c r="E35" s="810"/>
      <c r="F35" s="245">
        <v>0</v>
      </c>
      <c r="G35" s="264">
        <v>0</v>
      </c>
      <c r="H35" s="264">
        <v>0</v>
      </c>
      <c r="I35" s="264">
        <v>0</v>
      </c>
      <c r="J35" s="264">
        <v>0</v>
      </c>
      <c r="K35" s="264">
        <v>0</v>
      </c>
      <c r="L35" s="264">
        <v>0</v>
      </c>
      <c r="M35" s="264">
        <v>0</v>
      </c>
      <c r="N35" s="264">
        <v>0</v>
      </c>
      <c r="O35" s="264">
        <v>0</v>
      </c>
      <c r="P35" s="264">
        <v>0</v>
      </c>
      <c r="Q35" s="264">
        <v>0</v>
      </c>
      <c r="R35" s="265">
        <f>AVERAGE(F35:Q35)</f>
        <v>0</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439</v>
      </c>
      <c r="H38" s="1128"/>
      <c r="I38" s="1128"/>
      <c r="J38" s="1128"/>
      <c r="K38" s="1128"/>
      <c r="L38" s="1128"/>
      <c r="M38" s="1128"/>
      <c r="N38" s="1129"/>
      <c r="O38" s="1064" t="s">
        <v>17</v>
      </c>
      <c r="P38" s="1065"/>
      <c r="Q38" s="1065"/>
      <c r="R38" s="1065"/>
      <c r="S38" s="1065"/>
      <c r="T38" s="1073"/>
      <c r="U38" s="1073"/>
      <c r="V38" s="1073"/>
      <c r="W38" s="1073"/>
      <c r="X38" s="1073"/>
      <c r="Y38" s="1073"/>
      <c r="Z38" s="1073"/>
      <c r="AA38" s="1074"/>
      <c r="AB38" s="5"/>
      <c r="AC38" s="20"/>
      <c r="AE38" s="171"/>
      <c r="AF38" s="877"/>
      <c r="AG38" s="877"/>
      <c r="AH38" s="877"/>
      <c r="AI38" s="877"/>
      <c r="AJ38" s="877"/>
      <c r="AK38" s="877"/>
      <c r="AL38" s="877"/>
    </row>
    <row r="39" spans="2:38" ht="28.5" customHeight="1" x14ac:dyDescent="0.2">
      <c r="B39" s="4"/>
      <c r="C39" s="827" t="s">
        <v>18</v>
      </c>
      <c r="D39" s="828"/>
      <c r="E39" s="828"/>
      <c r="F39" s="828"/>
      <c r="G39" s="861"/>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448</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449</v>
      </c>
      <c r="H41" s="861"/>
      <c r="I41" s="861"/>
      <c r="J41" s="861"/>
      <c r="K41" s="861"/>
      <c r="L41" s="861"/>
      <c r="M41" s="861"/>
      <c r="N41" s="1101"/>
      <c r="O41" s="865" t="s">
        <v>24</v>
      </c>
      <c r="P41" s="866"/>
      <c r="Q41" s="866"/>
      <c r="R41" s="866"/>
      <c r="S41" s="866"/>
      <c r="T41" s="948"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835">
        <v>1</v>
      </c>
      <c r="H42" s="836"/>
      <c r="I42" s="836"/>
      <c r="J42" s="836"/>
      <c r="K42" s="836"/>
      <c r="L42" s="836"/>
      <c r="M42" s="836"/>
      <c r="N42" s="837"/>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838"/>
      <c r="H43" s="839"/>
      <c r="I43" s="839"/>
      <c r="J43" s="839"/>
      <c r="K43" s="839"/>
      <c r="L43" s="839"/>
      <c r="M43" s="839"/>
      <c r="N43" s="840"/>
      <c r="O43" s="1059" t="s">
        <v>89</v>
      </c>
      <c r="P43" s="1060"/>
      <c r="Q43" s="1060"/>
      <c r="R43" s="1060"/>
      <c r="S43" s="1060"/>
      <c r="T43" s="95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1.75" customHeight="1" x14ac:dyDescent="0.2">
      <c r="B46" s="4"/>
      <c r="C46" s="846"/>
      <c r="D46" s="847"/>
      <c r="E46" s="847"/>
      <c r="F46" s="848"/>
      <c r="G46" s="874"/>
      <c r="H46" s="875"/>
      <c r="I46" s="875"/>
      <c r="J46" s="875"/>
      <c r="K46" s="875"/>
      <c r="L46" s="875"/>
      <c r="M46" s="875"/>
      <c r="N46" s="87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x14ac:dyDescent="0.2">
      <c r="B47" s="4"/>
      <c r="C47" s="865" t="s">
        <v>102</v>
      </c>
      <c r="D47" s="866"/>
      <c r="E47" s="866"/>
      <c r="F47" s="867"/>
      <c r="G47" s="942"/>
      <c r="H47" s="942"/>
      <c r="I47" s="942"/>
      <c r="J47" s="942"/>
      <c r="K47" s="942"/>
      <c r="L47" s="942"/>
      <c r="M47" s="942"/>
      <c r="N47" s="874"/>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176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424</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558</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HMBWc5/H4DZlL++f0XFtO3QE62e5Kx24oUyatp42RC7gRrNYZsWFr/C5kVGuvA1rGnyRiLTcsslX3otYBMiWaw==" saltValue="SOPaxbm5CxXeSDYbiYFRfA==" spinCount="100000" sheet="1" objects="1" scenarios="1"/>
  <customSheetViews>
    <customSheetView guid="{9C949C4D-EB11-4549-99F8-6A6E19FEDD35}" scale="120" showGridLines="0" topLeftCell="A28">
      <selection activeCell="R13" sqref="R13:AA20"/>
      <pageMargins left="0.5" right="0.43" top="1.04" bottom="0.45" header="0.31496062992125984" footer="0.31496062992125984"/>
      <pageSetup paperSize="9" scale="76" orientation="portrait" r:id="rId1"/>
      <headerFooter alignWithMargins="0"/>
    </customSheetView>
    <customSheetView guid="{B4BD0B13-0F90-4B98-B77F-542E51A48189}" scale="120" showGridLines="0" topLeftCell="A28">
      <selection activeCell="R13" sqref="R13:AA20"/>
      <pageMargins left="0.5" right="0.43" top="1.04" bottom="0.45" header="0.31496062992125984" footer="0.31496062992125984"/>
      <pageSetup paperSize="9" scale="76" orientation="portrait" r:id="rId2"/>
      <headerFooter alignWithMargins="0"/>
    </customSheetView>
    <customSheetView guid="{1132D6BB-BD35-469F-BF41-A86B335BD97B}" scale="120" showGridLines="0" topLeftCell="A28">
      <selection activeCell="R13" sqref="R13:AA20"/>
      <pageMargins left="0.5" right="0.43" top="1.04" bottom="0.45" header="0.31496062992125984" footer="0.31496062992125984"/>
      <pageSetup paperSize="9" scale="76" orientation="portrait" r:id="rId3"/>
      <headerFooter alignWithMargins="0"/>
    </customSheetView>
    <customSheetView guid="{A5C6589E-C55F-4BEC-9ECE-919FCABF52F8}" scale="120" showGridLines="0" topLeftCell="A28">
      <selection activeCell="R13" sqref="R13:AA20"/>
      <pageMargins left="0.5" right="0.43" top="1.04" bottom="0.45" header="0.31496062992125984" footer="0.31496062992125984"/>
      <pageSetup paperSize="9" scale="76" orientation="portrait" r:id="rId4"/>
      <headerFooter alignWithMargins="0"/>
    </customSheetView>
    <customSheetView guid="{01A85145-F11B-4D07-813B-8A8758CDD710}" scale="120" showGridLines="0" topLeftCell="A28">
      <selection activeCell="R13" sqref="R13:AA20"/>
      <pageMargins left="0.5" right="0.43" top="1.04" bottom="0.45" header="0.31496062992125984" footer="0.31496062992125984"/>
      <pageSetup paperSize="9" scale="76" orientation="portrait" r:id="rId5"/>
      <headerFooter alignWithMargins="0"/>
    </customSheetView>
    <customSheetView guid="{4F27A6F2-707D-47B2-BF4A-F027B75A33FC}" scale="120" showGridLines="0" topLeftCell="A22">
      <selection activeCell="R13" sqref="R13:AA20"/>
      <pageMargins left="0.5" right="0.43" top="1.04" bottom="0.45" header="0.31496062992125984" footer="0.31496062992125984"/>
      <pageSetup paperSize="9" scale="76" orientation="portrait" r:id="rId6"/>
      <headerFooter alignWithMargins="0"/>
    </customSheetView>
    <customSheetView guid="{F4F98609-4C61-4A0E-851B-59BEC64AAB9F}" scale="120" showGridLines="0" topLeftCell="A22">
      <selection activeCell="R13" sqref="R13:AA20"/>
      <pageMargins left="0.5" right="0.43" top="1.04" bottom="0.45" header="0.31496062992125984" footer="0.31496062992125984"/>
      <pageSetup paperSize="9" scale="76" orientation="portrait" r:id="rId7"/>
      <headerFooter alignWithMargins="0"/>
    </customSheetView>
    <customSheetView guid="{8381FC96-6810-4EAA-ACD8-B607E0FD2281}" scale="120" showGridLines="0">
      <selection activeCell="R13" sqref="R13:AA20"/>
      <pageMargins left="0.5" right="0.43" top="1.04" bottom="0.45" header="0.31496062992125984" footer="0.31496062992125984"/>
      <pageSetup paperSize="9" scale="76" orientation="portrait" r:id="rId8"/>
      <headerFooter alignWithMargins="0"/>
    </customSheetView>
    <customSheetView guid="{7315456F-420E-439E-9602-F32EDF9D3E94}" scale="120" showGridLines="0">
      <selection activeCell="R13" sqref="R13:AA20"/>
      <pageMargins left="0.5" right="0.43" top="1.04" bottom="0.45" header="0.31496062992125984" footer="0.31496062992125984"/>
      <pageSetup paperSize="9" scale="76" orientation="portrait" r:id="rId9"/>
      <headerFooter alignWithMargins="0"/>
    </customSheetView>
    <customSheetView guid="{216CB5F9-6788-4A70-880A-08553118F167}" scale="120" showGridLines="0" topLeftCell="A13">
      <selection activeCell="R13" sqref="R13:AA20"/>
      <pageMargins left="0.5" right="0.43" top="1.04" bottom="0.45" header="0.31496062992125984" footer="0.31496062992125984"/>
      <pageSetup paperSize="9" scale="76" orientation="portrait" r:id="rId10"/>
      <headerFooter alignWithMargins="0"/>
    </customSheetView>
    <customSheetView guid="{B0451CD7-59C4-4E11-B7C2-BC13CF4127A6}" scale="120" showGridLines="0" topLeftCell="A13">
      <selection activeCell="R13" sqref="R13:AA20"/>
      <pageMargins left="0.5" right="0.43" top="1.04" bottom="0.45" header="0.31496062992125984" footer="0.31496062992125984"/>
      <pageSetup paperSize="9" scale="76" orientation="portrait" r:id="rId11"/>
      <headerFooter alignWithMargins="0"/>
    </customSheetView>
    <customSheetView guid="{7A5BCE0F-1F1B-4E52-9652-01329CBCC77F}" scale="120" showGridLines="0" topLeftCell="A13">
      <selection activeCell="R13" sqref="R13:AA20"/>
      <pageMargins left="0.5" right="0.43" top="1.04" bottom="0.45" header="0.31496062992125984" footer="0.31496062992125984"/>
      <pageSetup paperSize="9" scale="76" orientation="portrait" r:id="rId12"/>
      <headerFooter alignWithMargins="0"/>
    </customSheetView>
    <customSheetView guid="{62DF5315-3D99-4C8E-BAEC-100B3280B10D}" scale="120" showGridLines="0" topLeftCell="A13">
      <selection activeCell="R13" sqref="R13:AA20"/>
      <pageMargins left="0.5" right="0.43" top="1.04" bottom="0.45" header="0.31496062992125984" footer="0.31496062992125984"/>
      <pageSetup paperSize="9" scale="76" orientation="portrait" r:id="rId13"/>
      <headerFooter alignWithMargins="0"/>
    </customSheetView>
    <customSheetView guid="{CAC1BF5B-64DA-4E65-B9F3-F58AF1593EA5}" scale="120" showGridLines="0" topLeftCell="A13">
      <selection activeCell="R13" sqref="R13:AA20"/>
      <pageMargins left="0.5" right="0.43" top="1.04" bottom="0.45" header="0.31496062992125984" footer="0.31496062992125984"/>
      <pageSetup paperSize="9" scale="76" orientation="portrait" r:id="rId14"/>
      <headerFooter alignWithMargins="0"/>
    </customSheetView>
    <customSheetView guid="{E4188361-4B87-4969-89CB-DD6AB944FA81}" scale="120" showGridLines="0" topLeftCell="A13">
      <selection activeCell="R13" sqref="R13:AA20"/>
      <pageMargins left="0.5" right="0.43" top="1.04" bottom="0.45" header="0.31496062992125984" footer="0.31496062992125984"/>
      <pageSetup paperSize="9" scale="76" orientation="portrait" r:id="rId15"/>
      <headerFooter alignWithMargins="0"/>
    </customSheetView>
    <customSheetView guid="{0001DF65-3B0F-497C-ACF5-D49EC607FD88}" scale="120" showGridLines="0" topLeftCell="A13">
      <selection activeCell="R13" sqref="R13:AA20"/>
      <pageMargins left="0.5" right="0.43" top="1.04" bottom="0.45" header="0.31496062992125984" footer="0.31496062992125984"/>
      <pageSetup paperSize="9" scale="76" orientation="portrait" r:id="rId16"/>
      <headerFooter alignWithMargins="0"/>
    </customSheetView>
    <customSheetView guid="{39DA2FDD-4E3D-481D-A336-9D29DBC11B08}" scale="120" showGridLines="0">
      <selection activeCell="R13" sqref="R13:AA20"/>
      <pageMargins left="0.5" right="0.43" top="1.04" bottom="0.45" header="0.31496062992125984" footer="0.31496062992125984"/>
      <pageSetup paperSize="9" scale="76" orientation="portrait" r:id="rId17"/>
      <headerFooter alignWithMargins="0"/>
    </customSheetView>
    <customSheetView guid="{95329FFD-9B66-4A76-A861-4EF913CB9438}" scale="120" showGridLines="0">
      <selection activeCell="R13" sqref="R13:AA20"/>
      <pageMargins left="0.5" right="0.43" top="1.04" bottom="0.45" header="0.31496062992125984" footer="0.31496062992125984"/>
      <pageSetup paperSize="9" scale="76" orientation="portrait" r:id="rId18"/>
      <headerFooter alignWithMargins="0"/>
    </customSheetView>
    <customSheetView guid="{F7DB7EE5-42A9-41B9-A823-ADC3C22C28DE}" scale="120" showGridLines="0">
      <selection activeCell="R13" sqref="R13:AA20"/>
      <pageMargins left="0.5" right="0.43" top="1.04" bottom="0.45" header="0.31496062992125984" footer="0.31496062992125984"/>
      <pageSetup paperSize="9" scale="76" orientation="portrait" r:id="rId19"/>
      <headerFooter alignWithMargins="0"/>
    </customSheetView>
    <customSheetView guid="{187695E8-F439-4E8B-9390-62D53A41785B}" scale="120" showGridLines="0">
      <selection activeCell="R13" sqref="R13:AA20"/>
      <pageMargins left="0.5" right="0.43" top="1.04" bottom="0.45" header="0.31496062992125984" footer="0.31496062992125984"/>
      <pageSetup paperSize="9" scale="76" orientation="portrait" r:id="rId20"/>
      <headerFooter alignWithMargins="0"/>
    </customSheetView>
    <customSheetView guid="{C3D58349-1F04-4F6C-B93C-BB0D41DB41D6}" scale="120" showGridLines="0">
      <selection activeCell="R13" sqref="R13:AA20"/>
      <pageMargins left="0.5" right="0.43" top="1.04" bottom="0.45" header="0.31496062992125984" footer="0.31496062992125984"/>
      <pageSetup paperSize="9" scale="76" orientation="portrait" r:id="rId21"/>
      <headerFooter alignWithMargins="0"/>
    </customSheetView>
    <customSheetView guid="{71206789-1A95-4243-B1E4-204F0D4BB0C1}" scale="120" showGridLines="0">
      <selection activeCell="R13" sqref="R13:AA20"/>
      <pageMargins left="0.5" right="0.43" top="1.04" bottom="0.45" header="0.31496062992125984" footer="0.31496062992125984"/>
      <pageSetup paperSize="9" scale="76" orientation="portrait" r:id="rId22"/>
      <headerFooter alignWithMargins="0"/>
    </customSheetView>
    <customSheetView guid="{DAB8803B-91D8-4FA1-8E83-BA8E4F51ECEF}" scale="120" showGridLines="0" topLeftCell="A22">
      <selection activeCell="R13" sqref="R13:AA20"/>
      <pageMargins left="0.5" right="0.43" top="1.04" bottom="0.45" header="0.31496062992125984" footer="0.31496062992125984"/>
      <pageSetup paperSize="9" scale="76" orientation="portrait" r:id="rId23"/>
      <headerFooter alignWithMargins="0"/>
    </customSheetView>
    <customSheetView guid="{4B06A440-0745-43CE-8047-97DB98249CF6}" scale="120" showGridLines="0" topLeftCell="A22">
      <selection activeCell="R13" sqref="R13:AA20"/>
      <pageMargins left="0.5" right="0.43" top="1.04" bottom="0.45" header="0.31496062992125984" footer="0.31496062992125984"/>
      <pageSetup paperSize="9" scale="76" orientation="portrait" r:id="rId24"/>
      <headerFooter alignWithMargins="0"/>
    </customSheetView>
    <customSheetView guid="{201C1097-0C3C-4AFA-814C-99E885BB3BA9}" scale="120" showGridLines="0" topLeftCell="A28">
      <selection activeCell="R13" sqref="R13:AA20"/>
      <pageMargins left="0.5" right="0.43" top="1.04" bottom="0.45" header="0.31496062992125984" footer="0.31496062992125984"/>
      <pageSetup paperSize="9" scale="76" orientation="portrait" r:id="rId25"/>
      <headerFooter alignWithMargins="0"/>
    </customSheetView>
    <customSheetView guid="{44F0F931-FF8F-4146-9628-099A7B02EE59}" scale="120" showGridLines="0" topLeftCell="A28">
      <selection activeCell="R13" sqref="R13:AA20"/>
      <pageMargins left="0.5" right="0.43" top="1.04" bottom="0.45" header="0.31496062992125984" footer="0.31496062992125984"/>
      <pageSetup paperSize="9" scale="76" orientation="portrait" r:id="rId26"/>
      <headerFooter alignWithMargins="0"/>
    </customSheetView>
    <customSheetView guid="{DE4F901A-4159-44A8-9F61-37E29931259E}" scale="120" showGridLines="0" topLeftCell="A28">
      <selection activeCell="R13" sqref="R13:AA20"/>
      <pageMargins left="0.5" right="0.43" top="1.04" bottom="0.45" header="0.31496062992125984" footer="0.31496062992125984"/>
      <pageSetup paperSize="9" scale="76" orientation="portrait" r:id="rId27"/>
      <headerFooter alignWithMargins="0"/>
    </customSheetView>
    <customSheetView guid="{11E60353-53A2-40FD-8DD1-6654D3943E00}" scale="120" showGridLines="0" topLeftCell="A28">
      <selection activeCell="R13" sqref="R13:AA20"/>
      <pageMargins left="0.5" right="0.43" top="1.04" bottom="0.45" header="0.31496062992125984" footer="0.31496062992125984"/>
      <pageSetup paperSize="9" scale="76" orientation="portrait" r:id="rId28"/>
      <headerFooter alignWithMargins="0"/>
    </customSheetView>
    <customSheetView guid="{D405E5B0-829D-4CFF-BABC-C1974EED185D}" scale="120" showGridLines="0" topLeftCell="A28">
      <selection activeCell="R13" sqref="R13:AA20"/>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L84"/>
  <sheetViews>
    <sheetView showGridLines="0" topLeftCell="A25" workbookViewId="0">
      <selection activeCell="G50" sqref="G50:N50"/>
    </sheetView>
  </sheetViews>
  <sheetFormatPr baseColWidth="10" defaultColWidth="11.42578125" defaultRowHeight="12.75" x14ac:dyDescent="0.2"/>
  <cols>
    <col min="1" max="2" width="1.140625" customWidth="1"/>
    <col min="3" max="3" width="4.28515625" customWidth="1"/>
    <col min="4" max="4" width="7.42578125" customWidth="1"/>
    <col min="5" max="5" width="6.7109375" customWidth="1"/>
    <col min="6" max="27" width="8.7109375" customWidth="1"/>
    <col min="28" max="29" width="1.140625" customWidth="1"/>
    <col min="32" max="32" width="15.14062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0</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440</v>
      </c>
      <c r="G8" s="774"/>
      <c r="H8" s="774"/>
      <c r="I8" s="774"/>
      <c r="J8" s="774"/>
      <c r="K8" s="774"/>
      <c r="L8" s="774"/>
      <c r="M8" s="774"/>
      <c r="N8" s="774"/>
      <c r="O8" s="774"/>
      <c r="P8" s="775"/>
      <c r="Q8" s="823" t="s">
        <v>82</v>
      </c>
      <c r="R8" s="823"/>
      <c r="S8" s="1125"/>
      <c r="T8" s="1125"/>
      <c r="U8" s="823" t="s">
        <v>83</v>
      </c>
      <c r="V8" s="823"/>
      <c r="W8" s="819" t="s">
        <v>412</v>
      </c>
      <c r="X8" s="820"/>
      <c r="Y8" s="820"/>
      <c r="Z8" s="820"/>
      <c r="AA8" s="821"/>
      <c r="AB8" s="5"/>
      <c r="AE8" s="18"/>
      <c r="AF8" s="966"/>
      <c r="AG8" s="966"/>
      <c r="AH8" s="966"/>
      <c r="AI8" s="966"/>
      <c r="AJ8" s="966"/>
      <c r="AK8" s="966"/>
      <c r="AL8" s="966"/>
    </row>
    <row r="9" spans="2:38" ht="28.5" customHeight="1" x14ac:dyDescent="0.2">
      <c r="B9" s="4"/>
      <c r="C9" s="827" t="s">
        <v>2</v>
      </c>
      <c r="D9" s="828"/>
      <c r="E9" s="828"/>
      <c r="F9" s="1117" t="s">
        <v>450</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27.7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73"/>
      <c r="S13" s="1174"/>
      <c r="T13" s="1174"/>
      <c r="U13" s="1174"/>
      <c r="V13" s="1174"/>
      <c r="W13" s="1174"/>
      <c r="X13" s="1174"/>
      <c r="Y13" s="1174"/>
      <c r="Z13" s="1174"/>
      <c r="AA13" s="1175"/>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76"/>
      <c r="S14" s="1177"/>
      <c r="T14" s="1177"/>
      <c r="U14" s="1177"/>
      <c r="V14" s="1177"/>
      <c r="W14" s="1177"/>
      <c r="X14" s="1177"/>
      <c r="Y14" s="1177"/>
      <c r="Z14" s="1177"/>
      <c r="AA14" s="1178"/>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76"/>
      <c r="S15" s="1177"/>
      <c r="T15" s="1177"/>
      <c r="U15" s="1177"/>
      <c r="V15" s="1177"/>
      <c r="W15" s="1177"/>
      <c r="X15" s="1177"/>
      <c r="Y15" s="1177"/>
      <c r="Z15" s="1177"/>
      <c r="AA15" s="1178"/>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76"/>
      <c r="S16" s="1177"/>
      <c r="T16" s="1177"/>
      <c r="U16" s="1177"/>
      <c r="V16" s="1177"/>
      <c r="W16" s="1177"/>
      <c r="X16" s="1177"/>
      <c r="Y16" s="1177"/>
      <c r="Z16" s="1177"/>
      <c r="AA16" s="1178"/>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76"/>
      <c r="S17" s="1177"/>
      <c r="T17" s="1177"/>
      <c r="U17" s="1177"/>
      <c r="V17" s="1177"/>
      <c r="W17" s="1177"/>
      <c r="X17" s="1177"/>
      <c r="Y17" s="1177"/>
      <c r="Z17" s="1177"/>
      <c r="AA17" s="1178"/>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76"/>
      <c r="S18" s="1177"/>
      <c r="T18" s="1177"/>
      <c r="U18" s="1177"/>
      <c r="V18" s="1177"/>
      <c r="W18" s="1177"/>
      <c r="X18" s="1177"/>
      <c r="Y18" s="1177"/>
      <c r="Z18" s="1177"/>
      <c r="AA18" s="1178"/>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76"/>
      <c r="S19" s="1177"/>
      <c r="T19" s="1177"/>
      <c r="U19" s="1177"/>
      <c r="V19" s="1177"/>
      <c r="W19" s="1177"/>
      <c r="X19" s="1177"/>
      <c r="Y19" s="1177"/>
      <c r="Z19" s="1177"/>
      <c r="AA19" s="1178"/>
      <c r="AB19" s="5"/>
      <c r="AE19" s="170"/>
      <c r="AF19" s="170"/>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9"/>
      <c r="S20" s="1180"/>
      <c r="T20" s="1180"/>
      <c r="U20" s="1180"/>
      <c r="V20" s="1180"/>
      <c r="W20" s="1180"/>
      <c r="X20" s="1180"/>
      <c r="Y20" s="1180"/>
      <c r="Z20" s="1180"/>
      <c r="AA20" s="1181"/>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INDICADORES!H62</f>
        <v>0</v>
      </c>
      <c r="G31" s="569">
        <f>INDICADORES!K62</f>
        <v>0</v>
      </c>
      <c r="H31" s="569">
        <f>INDICADORES!N62</f>
        <v>0</v>
      </c>
      <c r="I31" s="569">
        <f>INDICADORES!T62</f>
        <v>0</v>
      </c>
      <c r="J31" s="569">
        <f>INDICADORES!W62</f>
        <v>0</v>
      </c>
      <c r="K31" s="569">
        <f>INDICADORES!Z62</f>
        <v>0</v>
      </c>
      <c r="L31" s="569">
        <f>INDICADORES!AF62</f>
        <v>0</v>
      </c>
      <c r="M31" s="569">
        <f>INDICADORES!AI62</f>
        <v>0</v>
      </c>
      <c r="N31" s="569">
        <f>INDICADORES!AL62</f>
        <v>0</v>
      </c>
      <c r="O31" s="569">
        <f>INDICADORES!AR62</f>
        <v>0</v>
      </c>
      <c r="P31" s="569">
        <f>INDICADORES!AU62</f>
        <v>0</v>
      </c>
      <c r="Q31" s="569">
        <f>INDICADORES!AX62</f>
        <v>0</v>
      </c>
      <c r="R31" s="568">
        <f>SUM(F31:Q31)</f>
        <v>0</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INDICADORES!I62</f>
        <v>0</v>
      </c>
      <c r="G32" s="569">
        <f>INDICADORES!L62</f>
        <v>0</v>
      </c>
      <c r="H32" s="569">
        <f>INDICADORES!O62</f>
        <v>0</v>
      </c>
      <c r="I32" s="569">
        <f>INDICADORES!U62</f>
        <v>0</v>
      </c>
      <c r="J32" s="569">
        <f>INDICADORES!X62</f>
        <v>0</v>
      </c>
      <c r="K32" s="569">
        <f>INDICADORES!AA62</f>
        <v>0</v>
      </c>
      <c r="L32" s="569">
        <f>INDICADORES!AG62</f>
        <v>0</v>
      </c>
      <c r="M32" s="569">
        <f>INDICADORES!AJ62</f>
        <v>0</v>
      </c>
      <c r="N32" s="569">
        <f>INDICADORES!AM62</f>
        <v>0</v>
      </c>
      <c r="O32" s="569">
        <f>INDICADORES!AS62</f>
        <v>0</v>
      </c>
      <c r="P32" s="569">
        <f>INDICADORES!AV62</f>
        <v>0</v>
      </c>
      <c r="Q32" s="569">
        <f>INDICADORES!AY62</f>
        <v>0</v>
      </c>
      <c r="R32" s="568">
        <f>SUM(F32:Q32)</f>
        <v>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225" t="e">
        <f>+F31/F32</f>
        <v>#DIV/0!</v>
      </c>
      <c r="G33" s="225" t="e">
        <f t="shared" ref="G33:R33" si="0">+G31/G32</f>
        <v>#DIV/0!</v>
      </c>
      <c r="H33" s="225" t="e">
        <f t="shared" si="0"/>
        <v>#DIV/0!</v>
      </c>
      <c r="I33" s="225" t="e">
        <f t="shared" si="0"/>
        <v>#DIV/0!</v>
      </c>
      <c r="J33" s="225" t="e">
        <f t="shared" si="0"/>
        <v>#DIV/0!</v>
      </c>
      <c r="K33" s="225" t="e">
        <f t="shared" si="0"/>
        <v>#DIV/0!</v>
      </c>
      <c r="L33" s="225" t="e">
        <f t="shared" si="0"/>
        <v>#DIV/0!</v>
      </c>
      <c r="M33" s="225" t="e">
        <f t="shared" si="0"/>
        <v>#DIV/0!</v>
      </c>
      <c r="N33" s="225" t="e">
        <f t="shared" si="0"/>
        <v>#DIV/0!</v>
      </c>
      <c r="O33" s="225" t="e">
        <f t="shared" si="0"/>
        <v>#DIV/0!</v>
      </c>
      <c r="P33" s="225" t="e">
        <f t="shared" si="0"/>
        <v>#DIV/0!</v>
      </c>
      <c r="Q33" s="225" t="e">
        <f t="shared" si="0"/>
        <v>#DIV/0!</v>
      </c>
      <c r="R33" s="225" t="e">
        <f t="shared" si="0"/>
        <v>#DIV/0!</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66">
        <v>1</v>
      </c>
      <c r="G34" s="266">
        <v>1</v>
      </c>
      <c r="H34" s="266" t="e">
        <v>#DIV/0!</v>
      </c>
      <c r="I34" s="266">
        <v>1</v>
      </c>
      <c r="J34" s="266">
        <v>1</v>
      </c>
      <c r="K34" s="266" t="e">
        <v>#DIV/0!</v>
      </c>
      <c r="L34" s="266">
        <v>1</v>
      </c>
      <c r="M34" s="266">
        <v>1</v>
      </c>
      <c r="N34" s="266" t="e">
        <v>#DIV/0!</v>
      </c>
      <c r="O34" s="266">
        <v>1</v>
      </c>
      <c r="P34" s="266">
        <v>1</v>
      </c>
      <c r="Q34" s="266">
        <v>1</v>
      </c>
      <c r="R34" s="266">
        <v>0.84</v>
      </c>
      <c r="U34" s="7"/>
      <c r="V34" s="7"/>
      <c r="W34" s="7"/>
      <c r="X34" s="7"/>
      <c r="Y34" s="7"/>
      <c r="Z34" s="7"/>
      <c r="AA34" s="8"/>
      <c r="AB34" s="5"/>
      <c r="AE34" s="18"/>
      <c r="AF34" s="18"/>
      <c r="AG34" s="18"/>
      <c r="AH34" s="18"/>
      <c r="AI34" s="18"/>
      <c r="AJ34" s="18"/>
      <c r="AK34" s="18"/>
      <c r="AL34" s="18"/>
    </row>
    <row r="35" spans="2:38" ht="12.75" customHeight="1" thickBot="1" x14ac:dyDescent="0.25">
      <c r="B35" s="4"/>
      <c r="C35" s="6"/>
      <c r="D35" s="809" t="s">
        <v>254</v>
      </c>
      <c r="E35" s="810"/>
      <c r="F35" s="266">
        <v>1</v>
      </c>
      <c r="G35" s="266">
        <v>1</v>
      </c>
      <c r="H35" s="266">
        <v>1</v>
      </c>
      <c r="I35" s="266">
        <v>1</v>
      </c>
      <c r="J35" s="266">
        <v>1</v>
      </c>
      <c r="K35" s="266">
        <v>1</v>
      </c>
      <c r="L35" s="266">
        <v>1</v>
      </c>
      <c r="M35" s="266">
        <v>1</v>
      </c>
      <c r="N35" s="266">
        <v>1</v>
      </c>
      <c r="O35" s="266">
        <v>1</v>
      </c>
      <c r="P35" s="266">
        <v>1</v>
      </c>
      <c r="Q35" s="266">
        <v>1</v>
      </c>
      <c r="R35" s="266">
        <v>1</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441</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171"/>
      <c r="AF38" s="877"/>
      <c r="AG38" s="877"/>
      <c r="AH38" s="877"/>
      <c r="AI38" s="877"/>
      <c r="AJ38" s="877"/>
      <c r="AK38" s="877"/>
      <c r="AL38" s="877"/>
    </row>
    <row r="39" spans="2:38" ht="28.5" customHeight="1" x14ac:dyDescent="0.2">
      <c r="B39" s="4"/>
      <c r="C39" s="827" t="s">
        <v>18</v>
      </c>
      <c r="D39" s="828"/>
      <c r="E39" s="828"/>
      <c r="F39" s="828"/>
      <c r="G39" s="861" t="s">
        <v>442</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414</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43</v>
      </c>
      <c r="H41" s="861"/>
      <c r="I41" s="861"/>
      <c r="J41" s="861"/>
      <c r="K41" s="861"/>
      <c r="L41" s="861"/>
      <c r="M41" s="861"/>
      <c r="N41" s="1101"/>
      <c r="O41" s="865" t="s">
        <v>24</v>
      </c>
      <c r="P41" s="866"/>
      <c r="Q41" s="866"/>
      <c r="R41" s="866"/>
      <c r="S41" s="866"/>
      <c r="T41" s="1182" t="s">
        <v>174</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59">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181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1.75" customHeight="1" x14ac:dyDescent="0.2">
      <c r="B46" s="4"/>
      <c r="C46" s="846"/>
      <c r="D46" s="847"/>
      <c r="E46" s="847"/>
      <c r="F46" s="848"/>
      <c r="G46" s="874"/>
      <c r="H46" s="875"/>
      <c r="I46" s="875"/>
      <c r="J46" s="875"/>
      <c r="K46" s="875"/>
      <c r="L46" s="875"/>
      <c r="M46" s="875"/>
      <c r="N46" s="876"/>
      <c r="O46" s="1023" t="s">
        <v>99</v>
      </c>
      <c r="P46" s="1024"/>
      <c r="Q46" s="1024"/>
      <c r="R46" s="1024"/>
      <c r="S46" s="861" t="s">
        <v>100</v>
      </c>
      <c r="T46" s="861"/>
      <c r="U46" s="861"/>
      <c r="V46" s="34" t="s">
        <v>94</v>
      </c>
      <c r="W46" s="779" t="s">
        <v>101</v>
      </c>
      <c r="X46" s="780"/>
      <c r="Y46" s="1029"/>
      <c r="Z46" s="863" t="s">
        <v>94</v>
      </c>
      <c r="AA46" s="864"/>
      <c r="AB46" s="5"/>
      <c r="AC46" s="20"/>
      <c r="AE46" s="9"/>
      <c r="AF46" s="792"/>
      <c r="AG46" s="792"/>
      <c r="AH46" s="792"/>
      <c r="AI46" s="792"/>
      <c r="AJ46" s="792"/>
      <c r="AK46" s="792"/>
      <c r="AL46" s="792"/>
    </row>
    <row r="47" spans="2:38" x14ac:dyDescent="0.2">
      <c r="B47" s="4"/>
      <c r="C47" s="865" t="s">
        <v>102</v>
      </c>
      <c r="D47" s="866"/>
      <c r="E47" s="866"/>
      <c r="F47" s="867"/>
      <c r="G47" s="942"/>
      <c r="H47" s="942"/>
      <c r="I47" s="942"/>
      <c r="J47" s="942"/>
      <c r="K47" s="942"/>
      <c r="L47" s="942"/>
      <c r="M47" s="942"/>
      <c r="N47" s="874"/>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1127</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v>1</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722" t="s">
        <v>558</v>
      </c>
      <c r="H51" s="705"/>
      <c r="I51" s="705"/>
      <c r="J51" s="705"/>
      <c r="K51" s="705"/>
      <c r="L51" s="705"/>
      <c r="M51" s="705"/>
      <c r="N51" s="717"/>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wYM5C2dnVpFbW7VKWHkucpewAyJwJ9zGj4Nr3rk/5//AAJpqLs65XruE+WlYjo+EBL+efI6XWGZ4Un83QuHDMA==" saltValue="rWETKLtS3nS6YVhUx1hmeg==" spinCount="100000" sheet="1" objects="1" scenarios="1"/>
  <customSheetViews>
    <customSheetView guid="{9C949C4D-EB11-4549-99F8-6A6E19FEDD35}" showGridLines="0" topLeftCell="A25">
      <selection activeCell="G50" sqref="G50:N50"/>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5">
      <selection activeCell="G50" sqref="G50:N50"/>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5">
      <selection activeCell="G50" sqref="G50:N50"/>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5">
      <selection activeCell="G50" sqref="G50:N50"/>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5">
      <selection activeCell="G50" sqref="G50:N50"/>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5">
      <selection activeCell="G50" sqref="G50:N50"/>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5">
      <selection activeCell="G50" sqref="G50:N50"/>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G50" sqref="G50:N5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50" sqref="G50:N5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3">
      <selection activeCell="W32" sqref="W32"/>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3">
      <selection activeCell="W32" sqref="W32"/>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3">
      <selection activeCell="W32" sqref="W32"/>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3">
      <selection activeCell="W32" sqref="W32"/>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3">
      <selection activeCell="W32" sqref="W32"/>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3">
      <selection activeCell="W32" sqref="W32"/>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3">
      <selection activeCell="W32" sqref="W32"/>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50" sqref="G50:N50"/>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G50" sqref="G50:N5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5">
      <selection activeCell="G50" sqref="G50:N50"/>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5">
      <selection activeCell="G50" sqref="G50:N5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5">
      <selection activeCell="G50" sqref="G50:N50"/>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5">
      <selection activeCell="G50" sqref="G50:N50"/>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5">
      <selection activeCell="G50" sqref="G50:N50"/>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5">
      <selection activeCell="G50" sqref="G50:N50"/>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5">
      <selection activeCell="G50" sqref="G50:N50"/>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N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83"/>
  <sheetViews>
    <sheetView showGridLines="0" topLeftCell="A22" zoomScaleNormal="100" zoomScalePageLayoutView="91" workbookViewId="0"/>
  </sheetViews>
  <sheetFormatPr baseColWidth="10" defaultColWidth="0" defaultRowHeight="12.75" zeroHeight="1" x14ac:dyDescent="0.2"/>
  <cols>
    <col min="1" max="2" width="1.140625" style="103" customWidth="1"/>
    <col min="3" max="17" width="6.7109375" style="103" customWidth="1"/>
    <col min="18" max="29" width="8.7109375" style="103" customWidth="1"/>
    <col min="30" max="31" width="1.140625" style="103" customWidth="1"/>
    <col min="32" max="32" width="11.42578125" style="103" customWidth="1"/>
    <col min="33" max="33" width="11.42578125" style="103" hidden="1" customWidth="1"/>
    <col min="34" max="34" width="62.85546875" style="103" hidden="1" customWidth="1"/>
    <col min="35" max="40" width="0" style="103" hidden="1" customWidth="1"/>
    <col min="41" max="16384" width="11.42578125" style="103" hidden="1"/>
  </cols>
  <sheetData>
    <row r="1" spans="2:40" ht="6" customHeight="1" thickBot="1" x14ac:dyDescent="0.25"/>
    <row r="2" spans="2:40" ht="4.5" customHeight="1" x14ac:dyDescent="0.2">
      <c r="B2" s="104"/>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6"/>
    </row>
    <row r="3" spans="2:40" x14ac:dyDescent="0.2">
      <c r="B3" s="107"/>
      <c r="G3" s="740" t="str">
        <f>+INDICADORES!C2</f>
        <v>HOSPITAL REGIONAL DE MONIQUIRÁ E.S.E.</v>
      </c>
      <c r="H3" s="740"/>
      <c r="I3" s="740"/>
      <c r="J3" s="740"/>
      <c r="K3" s="740"/>
      <c r="L3" s="740"/>
      <c r="M3" s="740"/>
      <c r="N3" s="740"/>
      <c r="O3" s="740"/>
      <c r="P3" s="740"/>
      <c r="AD3" s="108"/>
    </row>
    <row r="4" spans="2:40" x14ac:dyDescent="0.2">
      <c r="B4" s="107"/>
      <c r="G4" s="740" t="s">
        <v>58</v>
      </c>
      <c r="H4" s="740"/>
      <c r="I4" s="740"/>
      <c r="J4" s="740"/>
      <c r="K4" s="740"/>
      <c r="L4" s="740"/>
      <c r="M4" s="740"/>
      <c r="N4" s="740"/>
      <c r="O4" s="740"/>
      <c r="P4" s="740"/>
      <c r="Y4" s="151"/>
      <c r="Z4" s="151"/>
      <c r="AA4" s="151"/>
      <c r="AD4" s="108"/>
    </row>
    <row r="5" spans="2:40" x14ac:dyDescent="0.2">
      <c r="B5" s="107"/>
      <c r="G5" s="740" t="s">
        <v>0</v>
      </c>
      <c r="H5" s="740"/>
      <c r="I5" s="740"/>
      <c r="J5" s="740"/>
      <c r="K5" s="740"/>
      <c r="L5" s="740"/>
      <c r="M5" s="740"/>
      <c r="N5" s="740"/>
      <c r="O5" s="740"/>
      <c r="P5" s="740"/>
      <c r="AD5" s="108"/>
    </row>
    <row r="6" spans="2:40" ht="4.5" customHeight="1" thickBot="1" x14ac:dyDescent="0.25">
      <c r="B6" s="107"/>
      <c r="AD6" s="108"/>
    </row>
    <row r="7" spans="2:40" ht="9.75" customHeight="1" x14ac:dyDescent="0.2">
      <c r="B7" s="107"/>
      <c r="C7" s="741" t="s">
        <v>81</v>
      </c>
      <c r="D7" s="742"/>
      <c r="E7" s="742"/>
      <c r="F7" s="742"/>
      <c r="G7" s="742"/>
      <c r="H7" s="742"/>
      <c r="I7" s="742"/>
      <c r="J7" s="742"/>
      <c r="K7" s="742"/>
      <c r="L7" s="742"/>
      <c r="M7" s="742"/>
      <c r="N7" s="742"/>
      <c r="O7" s="742"/>
      <c r="P7" s="742"/>
      <c r="Q7" s="742"/>
      <c r="R7" s="742"/>
      <c r="S7" s="742"/>
      <c r="T7" s="742"/>
      <c r="U7" s="742"/>
      <c r="V7" s="742"/>
      <c r="W7" s="742"/>
      <c r="X7" s="742"/>
      <c r="Y7" s="742"/>
      <c r="Z7" s="742"/>
      <c r="AA7" s="742"/>
      <c r="AB7" s="742"/>
      <c r="AC7" s="743"/>
      <c r="AD7" s="108"/>
    </row>
    <row r="8" spans="2:40" ht="24" customHeight="1" x14ac:dyDescent="0.2">
      <c r="B8" s="107"/>
      <c r="C8" s="744" t="s">
        <v>1</v>
      </c>
      <c r="D8" s="745"/>
      <c r="E8" s="746"/>
      <c r="F8" s="747" t="s">
        <v>708</v>
      </c>
      <c r="G8" s="748"/>
      <c r="H8" s="748"/>
      <c r="I8" s="748"/>
      <c r="J8" s="748"/>
      <c r="K8" s="748"/>
      <c r="L8" s="748"/>
      <c r="M8" s="748"/>
      <c r="N8" s="748"/>
      <c r="O8" s="748"/>
      <c r="P8" s="749"/>
      <c r="Q8" s="750" t="s">
        <v>82</v>
      </c>
      <c r="R8" s="746"/>
      <c r="S8" s="897"/>
      <c r="T8" s="898"/>
      <c r="U8" s="750" t="s">
        <v>83</v>
      </c>
      <c r="V8" s="746"/>
      <c r="W8" s="751" t="s">
        <v>84</v>
      </c>
      <c r="X8" s="752"/>
      <c r="Y8" s="752"/>
      <c r="Z8" s="752"/>
      <c r="AA8" s="752"/>
      <c r="AB8" s="752"/>
      <c r="AC8" s="753"/>
      <c r="AD8" s="108"/>
      <c r="AG8" s="109"/>
      <c r="AH8" s="109"/>
      <c r="AI8" s="109"/>
    </row>
    <row r="9" spans="2:40" ht="27.75" customHeight="1" x14ac:dyDescent="0.2">
      <c r="B9" s="107"/>
      <c r="C9" s="731" t="s">
        <v>2</v>
      </c>
      <c r="D9" s="732"/>
      <c r="E9" s="733"/>
      <c r="F9" s="734" t="s">
        <v>682</v>
      </c>
      <c r="G9" s="735"/>
      <c r="H9" s="735"/>
      <c r="I9" s="735"/>
      <c r="J9" s="735"/>
      <c r="K9" s="735"/>
      <c r="L9" s="735"/>
      <c r="M9" s="735"/>
      <c r="N9" s="735"/>
      <c r="O9" s="735"/>
      <c r="P9" s="735"/>
      <c r="Q9" s="735"/>
      <c r="R9" s="735"/>
      <c r="S9" s="735"/>
      <c r="T9" s="735"/>
      <c r="U9" s="735"/>
      <c r="V9" s="735"/>
      <c r="W9" s="735"/>
      <c r="X9" s="735"/>
      <c r="Y9" s="735"/>
      <c r="Z9" s="735"/>
      <c r="AA9" s="735"/>
      <c r="AB9" s="735"/>
      <c r="AC9" s="736"/>
      <c r="AD9" s="108"/>
      <c r="AG9" s="109"/>
      <c r="AH9" s="109"/>
      <c r="AI9" s="109"/>
    </row>
    <row r="10" spans="2:40" ht="18" customHeight="1" x14ac:dyDescent="0.2">
      <c r="B10" s="107"/>
      <c r="C10" s="636"/>
      <c r="D10" s="637"/>
      <c r="E10" s="638"/>
      <c r="F10" s="737"/>
      <c r="G10" s="738"/>
      <c r="H10" s="738"/>
      <c r="I10" s="738"/>
      <c r="J10" s="738"/>
      <c r="K10" s="738"/>
      <c r="L10" s="738"/>
      <c r="M10" s="738"/>
      <c r="N10" s="738"/>
      <c r="O10" s="738"/>
      <c r="P10" s="738"/>
      <c r="Q10" s="738"/>
      <c r="R10" s="738"/>
      <c r="S10" s="738"/>
      <c r="T10" s="738"/>
      <c r="U10" s="738"/>
      <c r="V10" s="738"/>
      <c r="W10" s="738"/>
      <c r="X10" s="738"/>
      <c r="Y10" s="738"/>
      <c r="Z10" s="738"/>
      <c r="AA10" s="738"/>
      <c r="AB10" s="738"/>
      <c r="AC10" s="739"/>
      <c r="AD10" s="108"/>
      <c r="AG10" s="109"/>
      <c r="AH10" s="109"/>
      <c r="AI10" s="109"/>
    </row>
    <row r="11" spans="2:40" ht="3.75" customHeight="1" thickBot="1" x14ac:dyDescent="0.25">
      <c r="B11" s="107"/>
      <c r="C11" s="110"/>
      <c r="D11" s="111"/>
      <c r="E11" s="111"/>
      <c r="F11" s="111"/>
      <c r="G11" s="112"/>
      <c r="H11" s="112"/>
      <c r="I11" s="112"/>
      <c r="J11" s="112"/>
      <c r="K11" s="112"/>
      <c r="L11" s="112"/>
      <c r="M11" s="112"/>
      <c r="N11" s="112"/>
      <c r="O11" s="112"/>
      <c r="P11" s="112"/>
      <c r="Q11" s="112"/>
      <c r="R11" s="112"/>
      <c r="S11" s="112"/>
      <c r="T11" s="112"/>
      <c r="U11" s="112"/>
      <c r="V11" s="112"/>
      <c r="W11" s="112"/>
      <c r="X11" s="112"/>
      <c r="Y11" s="112"/>
      <c r="Z11" s="112"/>
      <c r="AA11" s="112"/>
      <c r="AB11" s="112"/>
      <c r="AC11" s="113"/>
      <c r="AD11" s="108"/>
      <c r="AG11" s="109"/>
      <c r="AH11" s="109"/>
      <c r="AI11" s="109"/>
      <c r="AJ11" s="109"/>
      <c r="AK11" s="109"/>
      <c r="AL11" s="109"/>
      <c r="AM11" s="109"/>
      <c r="AN11" s="109"/>
    </row>
    <row r="12" spans="2:40" ht="17.25" customHeight="1" thickBot="1" x14ac:dyDescent="0.25">
      <c r="B12" s="107"/>
      <c r="C12" s="114"/>
      <c r="D12" s="115"/>
      <c r="E12" s="115"/>
      <c r="F12" s="115"/>
      <c r="G12" s="115"/>
      <c r="H12" s="115"/>
      <c r="I12" s="115"/>
      <c r="J12" s="115"/>
      <c r="K12" s="115"/>
      <c r="L12" s="115"/>
      <c r="M12" s="115"/>
      <c r="N12" s="115"/>
      <c r="O12" s="115"/>
      <c r="P12" s="115"/>
      <c r="Q12" s="115"/>
      <c r="R12" s="794" t="s">
        <v>191</v>
      </c>
      <c r="S12" s="795"/>
      <c r="T12" s="795"/>
      <c r="U12" s="795"/>
      <c r="V12" s="795"/>
      <c r="W12" s="795"/>
      <c r="X12" s="795"/>
      <c r="Y12" s="795"/>
      <c r="Z12" s="795"/>
      <c r="AA12" s="795"/>
      <c r="AB12" s="795"/>
      <c r="AC12" s="796"/>
      <c r="AD12" s="108"/>
    </row>
    <row r="13" spans="2:40" ht="17.25" customHeight="1" x14ac:dyDescent="0.2">
      <c r="B13" s="107"/>
      <c r="C13" s="114"/>
      <c r="D13" s="115"/>
      <c r="E13" s="115"/>
      <c r="F13" s="115"/>
      <c r="G13" s="115"/>
      <c r="H13" s="115"/>
      <c r="I13" s="115"/>
      <c r="J13" s="115"/>
      <c r="K13" s="115"/>
      <c r="L13" s="115"/>
      <c r="M13" s="115"/>
      <c r="N13" s="115"/>
      <c r="O13" s="115"/>
      <c r="P13" s="115"/>
      <c r="Q13" s="115"/>
      <c r="R13" s="797" t="s">
        <v>1291</v>
      </c>
      <c r="S13" s="798"/>
      <c r="T13" s="798"/>
      <c r="U13" s="798"/>
      <c r="V13" s="798"/>
      <c r="W13" s="798"/>
      <c r="X13" s="798"/>
      <c r="Y13" s="798"/>
      <c r="Z13" s="798"/>
      <c r="AA13" s="798"/>
      <c r="AB13" s="798"/>
      <c r="AC13" s="799"/>
      <c r="AD13" s="108"/>
    </row>
    <row r="14" spans="2:40" ht="17.25" customHeight="1" x14ac:dyDescent="0.2">
      <c r="B14" s="107"/>
      <c r="C14" s="114"/>
      <c r="D14" s="115"/>
      <c r="E14" s="115"/>
      <c r="F14" s="115"/>
      <c r="G14" s="115"/>
      <c r="H14" s="115"/>
      <c r="I14" s="115"/>
      <c r="J14" s="115"/>
      <c r="K14" s="115"/>
      <c r="L14" s="115"/>
      <c r="M14" s="115"/>
      <c r="N14" s="115"/>
      <c r="O14" s="115"/>
      <c r="P14" s="115"/>
      <c r="Q14" s="115"/>
      <c r="R14" s="800"/>
      <c r="S14" s="801"/>
      <c r="T14" s="801"/>
      <c r="U14" s="801"/>
      <c r="V14" s="801"/>
      <c r="W14" s="801"/>
      <c r="X14" s="801"/>
      <c r="Y14" s="801"/>
      <c r="Z14" s="801"/>
      <c r="AA14" s="801"/>
      <c r="AB14" s="801"/>
      <c r="AC14" s="802"/>
      <c r="AD14" s="108"/>
    </row>
    <row r="15" spans="2:40" ht="17.25" customHeight="1" x14ac:dyDescent="0.2">
      <c r="B15" s="107"/>
      <c r="C15" s="114"/>
      <c r="D15" s="115"/>
      <c r="E15" s="115"/>
      <c r="F15" s="115"/>
      <c r="G15" s="115"/>
      <c r="H15" s="115"/>
      <c r="I15" s="115"/>
      <c r="J15" s="115"/>
      <c r="K15" s="115"/>
      <c r="L15" s="115"/>
      <c r="M15" s="115"/>
      <c r="N15" s="115"/>
      <c r="O15" s="115"/>
      <c r="P15" s="115"/>
      <c r="Q15" s="115"/>
      <c r="R15" s="800"/>
      <c r="S15" s="801"/>
      <c r="T15" s="801"/>
      <c r="U15" s="801"/>
      <c r="V15" s="801"/>
      <c r="W15" s="801"/>
      <c r="X15" s="801"/>
      <c r="Y15" s="801"/>
      <c r="Z15" s="801"/>
      <c r="AA15" s="801"/>
      <c r="AB15" s="801"/>
      <c r="AC15" s="802"/>
      <c r="AD15" s="108"/>
    </row>
    <row r="16" spans="2:40" ht="17.25" customHeight="1" x14ac:dyDescent="0.2">
      <c r="B16" s="107"/>
      <c r="C16" s="114"/>
      <c r="D16" s="115"/>
      <c r="E16" s="115"/>
      <c r="F16" s="115"/>
      <c r="G16" s="115"/>
      <c r="H16" s="115"/>
      <c r="I16" s="115"/>
      <c r="J16" s="115"/>
      <c r="K16" s="115"/>
      <c r="L16" s="115"/>
      <c r="M16" s="115"/>
      <c r="N16" s="115"/>
      <c r="O16" s="115"/>
      <c r="P16" s="115"/>
      <c r="Q16" s="115"/>
      <c r="R16" s="800"/>
      <c r="S16" s="801"/>
      <c r="T16" s="801"/>
      <c r="U16" s="801"/>
      <c r="V16" s="801"/>
      <c r="W16" s="801"/>
      <c r="X16" s="801"/>
      <c r="Y16" s="801"/>
      <c r="Z16" s="801"/>
      <c r="AA16" s="801"/>
      <c r="AB16" s="801"/>
      <c r="AC16" s="802"/>
      <c r="AD16" s="108"/>
    </row>
    <row r="17" spans="2:40" ht="17.25" customHeight="1" x14ac:dyDescent="0.2">
      <c r="B17" s="107"/>
      <c r="C17" s="114"/>
      <c r="D17" s="115"/>
      <c r="E17" s="115"/>
      <c r="F17" s="115"/>
      <c r="G17" s="115"/>
      <c r="H17" s="115"/>
      <c r="I17" s="115"/>
      <c r="J17" s="115"/>
      <c r="K17" s="115"/>
      <c r="L17" s="115"/>
      <c r="M17" s="115"/>
      <c r="N17" s="115"/>
      <c r="O17" s="115"/>
      <c r="P17" s="115"/>
      <c r="Q17" s="115"/>
      <c r="R17" s="800"/>
      <c r="S17" s="801"/>
      <c r="T17" s="801"/>
      <c r="U17" s="801"/>
      <c r="V17" s="801"/>
      <c r="W17" s="801"/>
      <c r="X17" s="801"/>
      <c r="Y17" s="801"/>
      <c r="Z17" s="801"/>
      <c r="AA17" s="801"/>
      <c r="AB17" s="801"/>
      <c r="AC17" s="802"/>
      <c r="AD17" s="108"/>
    </row>
    <row r="18" spans="2:40" ht="17.25" customHeight="1" x14ac:dyDescent="0.2">
      <c r="B18" s="107"/>
      <c r="C18" s="114"/>
      <c r="D18" s="115"/>
      <c r="E18" s="115"/>
      <c r="F18" s="115"/>
      <c r="G18" s="115"/>
      <c r="H18" s="115"/>
      <c r="I18" s="115"/>
      <c r="J18" s="115"/>
      <c r="K18" s="115"/>
      <c r="L18" s="115"/>
      <c r="M18" s="115"/>
      <c r="N18" s="115"/>
      <c r="O18" s="115"/>
      <c r="P18" s="115"/>
      <c r="Q18" s="115"/>
      <c r="R18" s="800"/>
      <c r="S18" s="801"/>
      <c r="T18" s="801"/>
      <c r="U18" s="801"/>
      <c r="V18" s="801"/>
      <c r="W18" s="801"/>
      <c r="X18" s="801"/>
      <c r="Y18" s="801"/>
      <c r="Z18" s="801"/>
      <c r="AA18" s="801"/>
      <c r="AB18" s="801"/>
      <c r="AC18" s="802"/>
      <c r="AD18" s="108"/>
    </row>
    <row r="19" spans="2:40" ht="17.25" customHeight="1" x14ac:dyDescent="0.2">
      <c r="B19" s="107"/>
      <c r="C19" s="114"/>
      <c r="D19" s="115"/>
      <c r="E19" s="115"/>
      <c r="F19" s="115"/>
      <c r="G19" s="115"/>
      <c r="H19" s="115"/>
      <c r="I19" s="115"/>
      <c r="J19" s="115"/>
      <c r="K19" s="115"/>
      <c r="L19" s="115"/>
      <c r="M19" s="115"/>
      <c r="N19" s="115"/>
      <c r="O19" s="115"/>
      <c r="P19" s="115"/>
      <c r="Q19" s="115"/>
      <c r="R19" s="800"/>
      <c r="S19" s="801"/>
      <c r="T19" s="801"/>
      <c r="U19" s="801"/>
      <c r="V19" s="801"/>
      <c r="W19" s="801"/>
      <c r="X19" s="801"/>
      <c r="Y19" s="801"/>
      <c r="Z19" s="801"/>
      <c r="AA19" s="801"/>
      <c r="AB19" s="801"/>
      <c r="AC19" s="802"/>
      <c r="AD19" s="108"/>
    </row>
    <row r="20" spans="2:40" ht="17.25" customHeight="1" thickBot="1" x14ac:dyDescent="0.25">
      <c r="B20" s="107"/>
      <c r="C20" s="114"/>
      <c r="D20" s="115"/>
      <c r="E20" s="115"/>
      <c r="F20" s="115"/>
      <c r="G20" s="115"/>
      <c r="H20" s="115"/>
      <c r="I20" s="115"/>
      <c r="J20" s="115"/>
      <c r="K20" s="115"/>
      <c r="L20" s="115"/>
      <c r="M20" s="115"/>
      <c r="N20" s="115"/>
      <c r="O20" s="115"/>
      <c r="P20" s="115"/>
      <c r="Q20" s="115"/>
      <c r="R20" s="803"/>
      <c r="S20" s="804"/>
      <c r="T20" s="804"/>
      <c r="U20" s="804"/>
      <c r="V20" s="804"/>
      <c r="W20" s="804"/>
      <c r="X20" s="804"/>
      <c r="Y20" s="804"/>
      <c r="Z20" s="804"/>
      <c r="AA20" s="804"/>
      <c r="AB20" s="804"/>
      <c r="AC20" s="805"/>
      <c r="AD20" s="108"/>
    </row>
    <row r="21" spans="2:40" ht="17.25" customHeight="1" thickBot="1" x14ac:dyDescent="0.25">
      <c r="B21" s="107"/>
      <c r="C21" s="114"/>
      <c r="D21" s="115"/>
      <c r="E21" s="115"/>
      <c r="F21" s="115"/>
      <c r="G21" s="115"/>
      <c r="H21" s="115"/>
      <c r="I21" s="115"/>
      <c r="J21" s="115"/>
      <c r="K21" s="115"/>
      <c r="L21" s="115"/>
      <c r="M21" s="115"/>
      <c r="N21" s="115"/>
      <c r="O21" s="115"/>
      <c r="P21" s="115"/>
      <c r="Q21" s="115"/>
      <c r="R21" s="806" t="s">
        <v>192</v>
      </c>
      <c r="S21" s="807"/>
      <c r="T21" s="807"/>
      <c r="U21" s="807"/>
      <c r="V21" s="807"/>
      <c r="W21" s="807"/>
      <c r="X21" s="807"/>
      <c r="Y21" s="807"/>
      <c r="Z21" s="807"/>
      <c r="AA21" s="807"/>
      <c r="AB21" s="807"/>
      <c r="AC21" s="808"/>
      <c r="AD21" s="108"/>
    </row>
    <row r="22" spans="2:40" ht="17.25" customHeight="1" x14ac:dyDescent="0.2">
      <c r="B22" s="107"/>
      <c r="C22" s="114"/>
      <c r="D22" s="115"/>
      <c r="E22" s="115"/>
      <c r="F22" s="115"/>
      <c r="G22" s="115"/>
      <c r="H22" s="115"/>
      <c r="I22" s="115"/>
      <c r="J22" s="115"/>
      <c r="K22" s="115"/>
      <c r="L22" s="115"/>
      <c r="M22" s="115"/>
      <c r="N22" s="115"/>
      <c r="O22" s="115"/>
      <c r="P22" s="115"/>
      <c r="Q22" s="115"/>
      <c r="R22" s="760" t="s">
        <v>1290</v>
      </c>
      <c r="S22" s="761"/>
      <c r="T22" s="761"/>
      <c r="U22" s="761"/>
      <c r="V22" s="761"/>
      <c r="W22" s="761"/>
      <c r="X22" s="761"/>
      <c r="Y22" s="761"/>
      <c r="Z22" s="761"/>
      <c r="AA22" s="761"/>
      <c r="AB22" s="761"/>
      <c r="AC22" s="762"/>
      <c r="AD22" s="108"/>
    </row>
    <row r="23" spans="2:40" ht="17.25" customHeight="1" x14ac:dyDescent="0.2">
      <c r="B23" s="107"/>
      <c r="C23" s="114"/>
      <c r="D23" s="115"/>
      <c r="E23" s="115"/>
      <c r="F23" s="115"/>
      <c r="G23" s="115"/>
      <c r="H23" s="115"/>
      <c r="I23" s="115"/>
      <c r="J23" s="115"/>
      <c r="K23" s="115"/>
      <c r="L23" s="115"/>
      <c r="M23" s="115"/>
      <c r="N23" s="115"/>
      <c r="O23" s="115"/>
      <c r="P23" s="115"/>
      <c r="Q23" s="115"/>
      <c r="R23" s="760"/>
      <c r="S23" s="761"/>
      <c r="T23" s="761"/>
      <c r="U23" s="761"/>
      <c r="V23" s="761"/>
      <c r="W23" s="761"/>
      <c r="X23" s="761"/>
      <c r="Y23" s="761"/>
      <c r="Z23" s="761"/>
      <c r="AA23" s="761"/>
      <c r="AB23" s="761"/>
      <c r="AC23" s="762"/>
      <c r="AD23" s="108"/>
    </row>
    <row r="24" spans="2:40" ht="17.25" customHeight="1" x14ac:dyDescent="0.2">
      <c r="B24" s="107"/>
      <c r="C24" s="114"/>
      <c r="D24" s="115"/>
      <c r="E24" s="115"/>
      <c r="F24" s="115"/>
      <c r="G24" s="115"/>
      <c r="H24" s="115"/>
      <c r="I24" s="115"/>
      <c r="J24" s="115"/>
      <c r="K24" s="115"/>
      <c r="L24" s="115"/>
      <c r="M24" s="115"/>
      <c r="N24" s="115"/>
      <c r="O24" s="115"/>
      <c r="P24" s="115"/>
      <c r="Q24" s="115"/>
      <c r="R24" s="760"/>
      <c r="S24" s="761"/>
      <c r="T24" s="761"/>
      <c r="U24" s="761"/>
      <c r="V24" s="761"/>
      <c r="W24" s="761"/>
      <c r="X24" s="761"/>
      <c r="Y24" s="761"/>
      <c r="Z24" s="761"/>
      <c r="AA24" s="761"/>
      <c r="AB24" s="761"/>
      <c r="AC24" s="762"/>
      <c r="AD24" s="108"/>
    </row>
    <row r="25" spans="2:40" ht="17.25" customHeight="1" x14ac:dyDescent="0.2">
      <c r="B25" s="107"/>
      <c r="C25" s="114"/>
      <c r="D25" s="115"/>
      <c r="E25" s="115"/>
      <c r="F25" s="115"/>
      <c r="G25" s="115"/>
      <c r="H25" s="115"/>
      <c r="I25" s="115"/>
      <c r="J25" s="115"/>
      <c r="K25" s="115"/>
      <c r="L25" s="115"/>
      <c r="M25" s="115"/>
      <c r="N25" s="115"/>
      <c r="O25" s="115"/>
      <c r="P25" s="115"/>
      <c r="Q25" s="115"/>
      <c r="R25" s="760"/>
      <c r="S25" s="761"/>
      <c r="T25" s="761"/>
      <c r="U25" s="761"/>
      <c r="V25" s="761"/>
      <c r="W25" s="761"/>
      <c r="X25" s="761"/>
      <c r="Y25" s="761"/>
      <c r="Z25" s="761"/>
      <c r="AA25" s="761"/>
      <c r="AB25" s="761"/>
      <c r="AC25" s="762"/>
      <c r="AD25" s="108"/>
    </row>
    <row r="26" spans="2:40" ht="17.25" customHeight="1" x14ac:dyDescent="0.2">
      <c r="B26" s="107"/>
      <c r="C26" s="114"/>
      <c r="D26" s="115"/>
      <c r="E26" s="115"/>
      <c r="F26" s="115"/>
      <c r="G26" s="115"/>
      <c r="H26" s="115"/>
      <c r="I26" s="115"/>
      <c r="J26" s="115"/>
      <c r="K26" s="115"/>
      <c r="L26" s="115"/>
      <c r="M26" s="115"/>
      <c r="N26" s="115"/>
      <c r="O26" s="115"/>
      <c r="P26" s="115"/>
      <c r="Q26" s="115"/>
      <c r="R26" s="760"/>
      <c r="S26" s="761"/>
      <c r="T26" s="761"/>
      <c r="U26" s="761"/>
      <c r="V26" s="761"/>
      <c r="W26" s="761"/>
      <c r="X26" s="761"/>
      <c r="Y26" s="761"/>
      <c r="Z26" s="761"/>
      <c r="AA26" s="761"/>
      <c r="AB26" s="761"/>
      <c r="AC26" s="762"/>
      <c r="AD26" s="108"/>
    </row>
    <row r="27" spans="2:40" ht="17.25" customHeight="1" x14ac:dyDescent="0.2">
      <c r="B27" s="107"/>
      <c r="C27" s="114"/>
      <c r="D27" s="115"/>
      <c r="E27" s="115"/>
      <c r="F27" s="115"/>
      <c r="G27" s="115"/>
      <c r="H27" s="115"/>
      <c r="I27" s="115"/>
      <c r="J27" s="115"/>
      <c r="K27" s="115"/>
      <c r="L27" s="115"/>
      <c r="M27" s="115"/>
      <c r="N27" s="115"/>
      <c r="O27" s="115"/>
      <c r="P27" s="115"/>
      <c r="Q27" s="115"/>
      <c r="R27" s="760"/>
      <c r="S27" s="761"/>
      <c r="T27" s="761"/>
      <c r="U27" s="761"/>
      <c r="V27" s="761"/>
      <c r="W27" s="761"/>
      <c r="X27" s="761"/>
      <c r="Y27" s="761"/>
      <c r="Z27" s="761"/>
      <c r="AA27" s="761"/>
      <c r="AB27" s="761"/>
      <c r="AC27" s="762"/>
      <c r="AD27" s="108"/>
    </row>
    <row r="28" spans="2:40" ht="44.25" customHeight="1" thickBot="1" x14ac:dyDescent="0.25">
      <c r="B28" s="107"/>
      <c r="C28" s="114"/>
      <c r="D28" s="115"/>
      <c r="E28" s="115"/>
      <c r="F28" s="115"/>
      <c r="G28" s="115"/>
      <c r="H28" s="115"/>
      <c r="I28" s="115"/>
      <c r="J28" s="115"/>
      <c r="K28" s="115"/>
      <c r="L28" s="115"/>
      <c r="M28" s="115"/>
      <c r="N28" s="115"/>
      <c r="O28" s="115"/>
      <c r="P28" s="115"/>
      <c r="Q28" s="115"/>
      <c r="R28" s="763"/>
      <c r="S28" s="764"/>
      <c r="T28" s="764"/>
      <c r="U28" s="764"/>
      <c r="V28" s="764"/>
      <c r="W28" s="764"/>
      <c r="X28" s="764"/>
      <c r="Y28" s="764"/>
      <c r="Z28" s="764"/>
      <c r="AA28" s="764"/>
      <c r="AB28" s="764"/>
      <c r="AC28" s="765"/>
      <c r="AD28" s="108"/>
    </row>
    <row r="29" spans="2:40" ht="3.75" customHeight="1" thickBot="1" x14ac:dyDescent="0.25">
      <c r="B29" s="107"/>
      <c r="C29" s="114"/>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6"/>
      <c r="AD29" s="108"/>
      <c r="AG29" s="109"/>
      <c r="AH29" s="109"/>
      <c r="AI29" s="109"/>
      <c r="AJ29" s="109"/>
      <c r="AK29" s="109"/>
      <c r="AL29" s="109"/>
      <c r="AM29" s="109"/>
      <c r="AN29" s="109"/>
    </row>
    <row r="30" spans="2:40" ht="22.5" customHeight="1" x14ac:dyDescent="0.2">
      <c r="B30" s="107"/>
      <c r="C30" s="114"/>
      <c r="D30" s="891" t="s">
        <v>3</v>
      </c>
      <c r="E30" s="892"/>
      <c r="F30" s="293" t="s">
        <v>4</v>
      </c>
      <c r="G30" s="293" t="s">
        <v>5</v>
      </c>
      <c r="H30" s="293" t="s">
        <v>6</v>
      </c>
      <c r="I30" s="293" t="s">
        <v>7</v>
      </c>
      <c r="J30" s="293" t="s">
        <v>8</v>
      </c>
      <c r="K30" s="293" t="s">
        <v>9</v>
      </c>
      <c r="L30" s="293" t="s">
        <v>10</v>
      </c>
      <c r="M30" s="293" t="s">
        <v>11</v>
      </c>
      <c r="N30" s="293" t="s">
        <v>12</v>
      </c>
      <c r="O30" s="293" t="s">
        <v>13</v>
      </c>
      <c r="P30" s="293" t="s">
        <v>14</v>
      </c>
      <c r="Q30" s="293" t="s">
        <v>15</v>
      </c>
      <c r="R30" s="294" t="s">
        <v>71</v>
      </c>
      <c r="U30" s="115"/>
      <c r="V30" s="115"/>
      <c r="W30" s="115"/>
      <c r="X30" s="115"/>
      <c r="AC30" s="116"/>
      <c r="AD30" s="108"/>
      <c r="AE30" s="109"/>
      <c r="AF30" s="109"/>
      <c r="AG30" s="109"/>
      <c r="AH30" s="109"/>
      <c r="AI30" s="109"/>
      <c r="AJ30" s="109"/>
      <c r="AK30" s="109"/>
      <c r="AL30" s="109"/>
    </row>
    <row r="31" spans="2:40" ht="22.5" customHeight="1" x14ac:dyDescent="0.25">
      <c r="B31" s="107"/>
      <c r="C31" s="114"/>
      <c r="D31" s="893" t="s">
        <v>133</v>
      </c>
      <c r="E31" s="894"/>
      <c r="F31" s="566">
        <f>+INDICADORES!H8</f>
        <v>13849</v>
      </c>
      <c r="G31" s="566">
        <f>+INDICADORES!K8</f>
        <v>13817</v>
      </c>
      <c r="H31" s="566">
        <f>+INDICADORES!N8</f>
        <v>12833</v>
      </c>
      <c r="I31" s="566">
        <f>+INDICADORES!T8</f>
        <v>16149</v>
      </c>
      <c r="J31" s="566">
        <f>+INDICADORES!W8</f>
        <v>14184</v>
      </c>
      <c r="K31" s="566">
        <f>+INDICADORES!Z8</f>
        <v>17755</v>
      </c>
      <c r="L31" s="566">
        <f>+INDICADORES!AF8</f>
        <v>11574</v>
      </c>
      <c r="M31" s="566">
        <f>+INDICADORES!AI8</f>
        <v>14615</v>
      </c>
      <c r="N31" s="566">
        <f>+INDICADORES!AL8</f>
        <v>14384</v>
      </c>
      <c r="O31" s="566">
        <f>+INDICADORES!AR8</f>
        <v>18423</v>
      </c>
      <c r="P31" s="566">
        <f>+INDICADORES!AU8</f>
        <v>23224</v>
      </c>
      <c r="Q31" s="566">
        <f>+INDICADORES!AX8</f>
        <v>27515</v>
      </c>
      <c r="R31" s="567">
        <f>SUM(F31:Q31)</f>
        <v>198322</v>
      </c>
      <c r="U31" s="119"/>
      <c r="V31" s="119"/>
      <c r="W31" s="115"/>
      <c r="X31" s="115"/>
      <c r="AC31" s="116"/>
      <c r="AD31" s="108"/>
      <c r="AE31" s="109"/>
      <c r="AF31" s="109"/>
      <c r="AG31" s="109"/>
      <c r="AH31" s="109"/>
      <c r="AI31" s="109"/>
      <c r="AJ31" s="109"/>
      <c r="AK31" s="109"/>
      <c r="AL31" s="109"/>
    </row>
    <row r="32" spans="2:40" ht="22.5" customHeight="1" x14ac:dyDescent="0.25">
      <c r="B32" s="107"/>
      <c r="C32" s="114"/>
      <c r="D32" s="893" t="s">
        <v>134</v>
      </c>
      <c r="E32" s="894"/>
      <c r="F32" s="566">
        <f>+INDICADORES!I8</f>
        <v>2421</v>
      </c>
      <c r="G32" s="566">
        <f>+INDICADORES!L8</f>
        <v>2448</v>
      </c>
      <c r="H32" s="566">
        <f>+INDICADORES!O8</f>
        <v>2488</v>
      </c>
      <c r="I32" s="566">
        <f>+INDICADORES!U8</f>
        <v>2525</v>
      </c>
      <c r="J32" s="566">
        <f>+INDICADORES!X8</f>
        <v>2242</v>
      </c>
      <c r="K32" s="566">
        <f>+INDICADORES!AA8</f>
        <v>2029</v>
      </c>
      <c r="L32" s="566">
        <f>+INDICADORES!AG8</f>
        <v>1929</v>
      </c>
      <c r="M32" s="566">
        <f>+INDICADORES!AJ8</f>
        <v>3829</v>
      </c>
      <c r="N32" s="566">
        <f>+INDICADORES!AM8</f>
        <v>2684</v>
      </c>
      <c r="O32" s="566">
        <f>+INDICADORES!AS8</f>
        <v>1969</v>
      </c>
      <c r="P32" s="566">
        <f>+INDICADORES!AV8</f>
        <v>2106</v>
      </c>
      <c r="Q32" s="566">
        <f>+INDICADORES!AY8</f>
        <v>2114</v>
      </c>
      <c r="R32" s="567">
        <f>SUM(F32:Q32)</f>
        <v>28784</v>
      </c>
      <c r="U32" s="119"/>
      <c r="V32" s="119"/>
      <c r="W32" s="115"/>
      <c r="X32" s="115"/>
      <c r="AC32" s="116"/>
      <c r="AD32" s="108"/>
      <c r="AE32" s="109"/>
      <c r="AF32" s="109"/>
      <c r="AG32" s="109"/>
      <c r="AH32" s="109"/>
      <c r="AI32" s="109"/>
      <c r="AJ32" s="109"/>
      <c r="AK32" s="109"/>
      <c r="AL32" s="109"/>
    </row>
    <row r="33" spans="2:40" ht="17.100000000000001" customHeight="1" thickBot="1" x14ac:dyDescent="0.3">
      <c r="B33" s="107"/>
      <c r="C33" s="114"/>
      <c r="D33" s="48" t="s">
        <v>692</v>
      </c>
      <c r="E33" s="50"/>
      <c r="F33" s="120">
        <f t="shared" ref="F33:R33" si="0">F31/F32</f>
        <v>5.7203634861627428</v>
      </c>
      <c r="G33" s="120">
        <f t="shared" si="0"/>
        <v>5.6441993464052285</v>
      </c>
      <c r="H33" s="120">
        <f t="shared" si="0"/>
        <v>5.157958199356913</v>
      </c>
      <c r="I33" s="120">
        <f t="shared" si="0"/>
        <v>6.395643564356436</v>
      </c>
      <c r="J33" s="120">
        <f t="shared" si="0"/>
        <v>6.3264942016057093</v>
      </c>
      <c r="K33" s="120">
        <f t="shared" si="0"/>
        <v>8.7506160670280924</v>
      </c>
      <c r="L33" s="120">
        <f t="shared" si="0"/>
        <v>6</v>
      </c>
      <c r="M33" s="120">
        <f t="shared" si="0"/>
        <v>3.8169234787150694</v>
      </c>
      <c r="N33" s="120">
        <f t="shared" si="0"/>
        <v>5.3591654247391949</v>
      </c>
      <c r="O33" s="120">
        <f t="shared" si="0"/>
        <v>9.3565261554088366</v>
      </c>
      <c r="P33" s="120">
        <f t="shared" si="0"/>
        <v>11.027540360873694</v>
      </c>
      <c r="Q33" s="120">
        <f t="shared" si="0"/>
        <v>13.015610217596972</v>
      </c>
      <c r="R33" s="121">
        <f t="shared" si="0"/>
        <v>6.8900083379655364</v>
      </c>
      <c r="U33" s="119"/>
      <c r="V33" s="119"/>
      <c r="W33" s="115"/>
      <c r="X33" s="115"/>
      <c r="AC33" s="116"/>
      <c r="AD33" s="108"/>
      <c r="AE33" s="109"/>
      <c r="AF33" s="109"/>
      <c r="AG33" s="109"/>
      <c r="AH33" s="109"/>
      <c r="AI33" s="109"/>
      <c r="AJ33" s="109"/>
      <c r="AK33" s="109"/>
      <c r="AL33" s="109"/>
    </row>
    <row r="34" spans="2:40" ht="17.100000000000001" customHeight="1" thickBot="1" x14ac:dyDescent="0.3">
      <c r="B34" s="107"/>
      <c r="C34" s="114"/>
      <c r="D34" s="48" t="s">
        <v>651</v>
      </c>
      <c r="E34" s="59"/>
      <c r="F34" s="235">
        <v>2.2134632418069087</v>
      </c>
      <c r="G34" s="235">
        <v>2.3804347826086958</v>
      </c>
      <c r="H34" s="235">
        <v>2.3862229102167181</v>
      </c>
      <c r="I34" s="235">
        <v>2.7789473684210528</v>
      </c>
      <c r="J34" s="235">
        <v>2.5647461494580717</v>
      </c>
      <c r="K34" s="235">
        <v>2.6457453228726613</v>
      </c>
      <c r="L34" s="235">
        <v>2.6132422490803995</v>
      </c>
      <c r="M34" s="235">
        <v>2.3358565737051791</v>
      </c>
      <c r="N34" s="235">
        <v>2.6148881239242683</v>
      </c>
      <c r="O34" s="235">
        <v>4.1071887034659822</v>
      </c>
      <c r="P34" s="235">
        <v>4.1487935656836461</v>
      </c>
      <c r="Q34" s="235">
        <v>4.214876033057851</v>
      </c>
      <c r="R34" s="236"/>
      <c r="U34" s="119"/>
      <c r="V34" s="119"/>
      <c r="W34" s="115"/>
      <c r="X34" s="115"/>
      <c r="AC34" s="116"/>
      <c r="AD34" s="108"/>
      <c r="AE34" s="109"/>
      <c r="AF34" s="109"/>
      <c r="AG34" s="109"/>
      <c r="AH34" s="109"/>
      <c r="AI34" s="109"/>
      <c r="AJ34" s="109"/>
      <c r="AK34" s="109"/>
      <c r="AL34" s="109"/>
    </row>
    <row r="35" spans="2:40" ht="20.25" customHeight="1" thickBot="1" x14ac:dyDescent="0.3">
      <c r="B35" s="107"/>
      <c r="C35" s="114"/>
      <c r="D35" s="895" t="s">
        <v>78</v>
      </c>
      <c r="E35" s="896"/>
      <c r="F35" s="237">
        <v>3</v>
      </c>
      <c r="G35" s="237">
        <v>3</v>
      </c>
      <c r="H35" s="237">
        <v>3</v>
      </c>
      <c r="I35" s="237">
        <v>3</v>
      </c>
      <c r="J35" s="237">
        <v>3</v>
      </c>
      <c r="K35" s="237">
        <v>3</v>
      </c>
      <c r="L35" s="237">
        <v>3</v>
      </c>
      <c r="M35" s="237">
        <v>3</v>
      </c>
      <c r="N35" s="237">
        <v>3</v>
      </c>
      <c r="O35" s="237">
        <v>3</v>
      </c>
      <c r="P35" s="237">
        <v>3</v>
      </c>
      <c r="Q35" s="237">
        <v>3</v>
      </c>
      <c r="R35" s="238">
        <v>3</v>
      </c>
      <c r="U35" s="115"/>
      <c r="V35" s="115"/>
      <c r="W35" s="115"/>
      <c r="X35" s="115"/>
      <c r="AC35" s="116"/>
      <c r="AD35" s="108"/>
      <c r="AE35" s="109"/>
      <c r="AF35" s="109"/>
      <c r="AG35" s="109"/>
      <c r="AH35" s="109"/>
      <c r="AI35" s="109"/>
      <c r="AJ35" s="109"/>
      <c r="AK35" s="109"/>
      <c r="AL35" s="109"/>
    </row>
    <row r="36" spans="2:40" ht="17.100000000000001" customHeight="1" thickBot="1" x14ac:dyDescent="0.25">
      <c r="B36" s="107"/>
      <c r="C36" s="114"/>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08"/>
      <c r="AG36" s="109"/>
      <c r="AH36" s="109"/>
      <c r="AI36" s="109"/>
      <c r="AJ36" s="109"/>
      <c r="AK36" s="109"/>
      <c r="AL36" s="109"/>
      <c r="AM36" s="109"/>
      <c r="AN36" s="109"/>
    </row>
    <row r="37" spans="2:40" ht="12.75" customHeight="1" thickBot="1" x14ac:dyDescent="0.25">
      <c r="B37" s="107"/>
      <c r="C37" s="633" t="s">
        <v>85</v>
      </c>
      <c r="D37" s="634"/>
      <c r="E37" s="634"/>
      <c r="F37" s="634"/>
      <c r="G37" s="634"/>
      <c r="H37" s="634"/>
      <c r="I37" s="634"/>
      <c r="J37" s="634"/>
      <c r="K37" s="634"/>
      <c r="L37" s="634"/>
      <c r="M37" s="634"/>
      <c r="N37" s="635"/>
      <c r="O37" s="728" t="s">
        <v>86</v>
      </c>
      <c r="P37" s="729"/>
      <c r="Q37" s="729"/>
      <c r="R37" s="729"/>
      <c r="S37" s="729"/>
      <c r="T37" s="729"/>
      <c r="U37" s="729"/>
      <c r="V37" s="729"/>
      <c r="W37" s="729"/>
      <c r="X37" s="729"/>
      <c r="Y37" s="729"/>
      <c r="Z37" s="729"/>
      <c r="AA37" s="729"/>
      <c r="AB37" s="729"/>
      <c r="AC37" s="730"/>
      <c r="AD37" s="108"/>
      <c r="AF37" s="109"/>
      <c r="AG37" s="109"/>
      <c r="AH37" s="109"/>
    </row>
    <row r="38" spans="2:40" ht="36" customHeight="1" thickBot="1" x14ac:dyDescent="0.25">
      <c r="B38" s="107"/>
      <c r="C38" s="656" t="s">
        <v>16</v>
      </c>
      <c r="D38" s="657"/>
      <c r="E38" s="657"/>
      <c r="F38" s="657"/>
      <c r="G38" s="655" t="s">
        <v>706</v>
      </c>
      <c r="H38" s="655"/>
      <c r="I38" s="655"/>
      <c r="J38" s="655"/>
      <c r="K38" s="655"/>
      <c r="L38" s="655"/>
      <c r="M38" s="655"/>
      <c r="N38" s="655"/>
      <c r="O38" s="723" t="s">
        <v>17</v>
      </c>
      <c r="P38" s="724"/>
      <c r="Q38" s="724"/>
      <c r="R38" s="724"/>
      <c r="S38" s="724"/>
      <c r="T38" s="824"/>
      <c r="U38" s="825"/>
      <c r="V38" s="825"/>
      <c r="W38" s="825"/>
      <c r="X38" s="825"/>
      <c r="Y38" s="825"/>
      <c r="Z38" s="825"/>
      <c r="AA38" s="825"/>
      <c r="AB38" s="825"/>
      <c r="AC38" s="826"/>
      <c r="AD38" s="122"/>
      <c r="AF38" s="123"/>
      <c r="AG38" s="124"/>
      <c r="AH38" s="124"/>
    </row>
    <row r="39" spans="2:40" ht="20.25" customHeight="1" x14ac:dyDescent="0.2">
      <c r="B39" s="107"/>
      <c r="C39" s="653" t="s">
        <v>18</v>
      </c>
      <c r="D39" s="654"/>
      <c r="E39" s="654"/>
      <c r="F39" s="654"/>
      <c r="G39" s="655" t="s">
        <v>709</v>
      </c>
      <c r="H39" s="655"/>
      <c r="I39" s="655"/>
      <c r="J39" s="655"/>
      <c r="K39" s="655"/>
      <c r="L39" s="655"/>
      <c r="M39" s="655"/>
      <c r="N39" s="655"/>
      <c r="O39" s="653" t="s">
        <v>19</v>
      </c>
      <c r="P39" s="654"/>
      <c r="Q39" s="654"/>
      <c r="R39" s="654"/>
      <c r="S39" s="654"/>
      <c r="T39" s="824"/>
      <c r="U39" s="825"/>
      <c r="V39" s="825"/>
      <c r="W39" s="825"/>
      <c r="X39" s="825"/>
      <c r="Y39" s="825"/>
      <c r="Z39" s="825"/>
      <c r="AA39" s="825"/>
      <c r="AB39" s="825"/>
      <c r="AC39" s="826"/>
      <c r="AD39" s="122"/>
      <c r="AF39" s="123"/>
      <c r="AG39" s="124"/>
      <c r="AH39" s="124"/>
    </row>
    <row r="40" spans="2:40" ht="30" customHeight="1" x14ac:dyDescent="0.2">
      <c r="B40" s="107"/>
      <c r="C40" s="653" t="s">
        <v>20</v>
      </c>
      <c r="D40" s="654"/>
      <c r="E40" s="654"/>
      <c r="F40" s="654"/>
      <c r="G40" s="655" t="s">
        <v>87</v>
      </c>
      <c r="H40" s="655"/>
      <c r="I40" s="655"/>
      <c r="J40" s="655"/>
      <c r="K40" s="655"/>
      <c r="L40" s="655"/>
      <c r="M40" s="655"/>
      <c r="N40" s="655"/>
      <c r="O40" s="631" t="s">
        <v>88</v>
      </c>
      <c r="P40" s="632"/>
      <c r="Q40" s="632"/>
      <c r="R40" s="632"/>
      <c r="S40" s="632"/>
      <c r="T40" s="831" t="s">
        <v>22</v>
      </c>
      <c r="U40" s="831"/>
      <c r="V40" s="831"/>
      <c r="W40" s="831"/>
      <c r="X40" s="831"/>
      <c r="Y40" s="831"/>
      <c r="Z40" s="831"/>
      <c r="AA40" s="831"/>
      <c r="AB40" s="831"/>
      <c r="AC40" s="832"/>
      <c r="AD40" s="122"/>
      <c r="AF40" s="123"/>
      <c r="AG40" s="124"/>
      <c r="AH40" s="124"/>
    </row>
    <row r="41" spans="2:40" ht="18.75" customHeight="1" x14ac:dyDescent="0.2">
      <c r="B41" s="107"/>
      <c r="C41" s="653" t="s">
        <v>21</v>
      </c>
      <c r="D41" s="654"/>
      <c r="E41" s="654"/>
      <c r="F41" s="654"/>
      <c r="G41" s="655" t="s">
        <v>34</v>
      </c>
      <c r="H41" s="655"/>
      <c r="I41" s="655"/>
      <c r="J41" s="655"/>
      <c r="K41" s="655"/>
      <c r="L41" s="655"/>
      <c r="M41" s="655"/>
      <c r="N41" s="655"/>
      <c r="O41" s="631" t="s">
        <v>24</v>
      </c>
      <c r="P41" s="632"/>
      <c r="Q41" s="632"/>
      <c r="R41" s="632"/>
      <c r="S41" s="632"/>
      <c r="T41" s="831" t="s">
        <v>25</v>
      </c>
      <c r="U41" s="831"/>
      <c r="V41" s="831"/>
      <c r="W41" s="831"/>
      <c r="X41" s="831"/>
      <c r="Y41" s="831"/>
      <c r="Z41" s="831"/>
      <c r="AA41" s="831"/>
      <c r="AB41" s="831"/>
      <c r="AC41" s="832"/>
      <c r="AD41" s="122"/>
      <c r="AF41" s="123"/>
      <c r="AG41" s="125"/>
      <c r="AH41" s="125"/>
    </row>
    <row r="42" spans="2:40" ht="12.75" customHeight="1" x14ac:dyDescent="0.2">
      <c r="B42" s="107"/>
      <c r="C42" s="653" t="s">
        <v>23</v>
      </c>
      <c r="D42" s="654"/>
      <c r="E42" s="654"/>
      <c r="F42" s="654"/>
      <c r="G42" s="652">
        <v>1</v>
      </c>
      <c r="H42" s="652"/>
      <c r="I42" s="652"/>
      <c r="J42" s="652"/>
      <c r="K42" s="652"/>
      <c r="L42" s="652"/>
      <c r="M42" s="652"/>
      <c r="N42" s="716"/>
      <c r="O42" s="653" t="s">
        <v>26</v>
      </c>
      <c r="P42" s="654"/>
      <c r="Q42" s="654"/>
      <c r="R42" s="654"/>
      <c r="S42" s="654"/>
      <c r="T42" s="831"/>
      <c r="U42" s="831"/>
      <c r="V42" s="831"/>
      <c r="W42" s="831"/>
      <c r="X42" s="831"/>
      <c r="Y42" s="831"/>
      <c r="Z42" s="831"/>
      <c r="AA42" s="831"/>
      <c r="AB42" s="831"/>
      <c r="AC42" s="832"/>
      <c r="AD42" s="122"/>
      <c r="AF42" s="123"/>
      <c r="AG42" s="125"/>
      <c r="AH42" s="125"/>
    </row>
    <row r="43" spans="2:40" ht="20.25" customHeight="1" thickBot="1" x14ac:dyDescent="0.25">
      <c r="B43" s="107"/>
      <c r="C43" s="714"/>
      <c r="D43" s="715"/>
      <c r="E43" s="715"/>
      <c r="F43" s="715"/>
      <c r="G43" s="705"/>
      <c r="H43" s="705"/>
      <c r="I43" s="705"/>
      <c r="J43" s="705"/>
      <c r="K43" s="705"/>
      <c r="L43" s="705"/>
      <c r="M43" s="705"/>
      <c r="N43" s="717"/>
      <c r="O43" s="714" t="s">
        <v>89</v>
      </c>
      <c r="P43" s="715"/>
      <c r="Q43" s="715"/>
      <c r="R43" s="715"/>
      <c r="S43" s="715"/>
      <c r="T43" s="841" t="s">
        <v>90</v>
      </c>
      <c r="U43" s="841"/>
      <c r="V43" s="841"/>
      <c r="W43" s="841"/>
      <c r="X43" s="841"/>
      <c r="Y43" s="841"/>
      <c r="Z43" s="841"/>
      <c r="AA43" s="841"/>
      <c r="AB43" s="841"/>
      <c r="AC43" s="842"/>
      <c r="AD43" s="122"/>
      <c r="AF43" s="123"/>
      <c r="AG43" s="125"/>
      <c r="AH43" s="125"/>
    </row>
    <row r="44" spans="2:40" ht="15" customHeight="1" thickBot="1" x14ac:dyDescent="0.25">
      <c r="B44" s="107"/>
      <c r="C44" s="633" t="s">
        <v>80</v>
      </c>
      <c r="D44" s="634"/>
      <c r="E44" s="634"/>
      <c r="F44" s="634"/>
      <c r="G44" s="634"/>
      <c r="H44" s="634"/>
      <c r="I44" s="634"/>
      <c r="J44" s="634"/>
      <c r="K44" s="634"/>
      <c r="L44" s="634"/>
      <c r="M44" s="634"/>
      <c r="N44" s="635"/>
      <c r="O44" s="687" t="s">
        <v>91</v>
      </c>
      <c r="P44" s="688"/>
      <c r="Q44" s="688"/>
      <c r="R44" s="688"/>
      <c r="S44" s="688"/>
      <c r="T44" s="688"/>
      <c r="U44" s="688"/>
      <c r="V44" s="688"/>
      <c r="W44" s="688"/>
      <c r="X44" s="688"/>
      <c r="Y44" s="688"/>
      <c r="Z44" s="688"/>
      <c r="AA44" s="688"/>
      <c r="AB44" s="688"/>
      <c r="AC44" s="689"/>
      <c r="AD44" s="122"/>
      <c r="AF44" s="123"/>
      <c r="AG44" s="125"/>
      <c r="AH44" s="125"/>
    </row>
    <row r="45" spans="2:40" ht="27.75" customHeight="1" x14ac:dyDescent="0.2">
      <c r="B45" s="107"/>
      <c r="C45" s="636" t="s">
        <v>92</v>
      </c>
      <c r="D45" s="637"/>
      <c r="E45" s="637"/>
      <c r="F45" s="638"/>
      <c r="G45" s="650" t="s">
        <v>93</v>
      </c>
      <c r="H45" s="651"/>
      <c r="I45" s="126" t="s">
        <v>94</v>
      </c>
      <c r="J45" s="127" t="s">
        <v>95</v>
      </c>
      <c r="K45" s="126"/>
      <c r="L45" s="127" t="s">
        <v>96</v>
      </c>
      <c r="M45" s="128"/>
      <c r="N45" s="169"/>
      <c r="O45" s="690" t="s">
        <v>97</v>
      </c>
      <c r="P45" s="691"/>
      <c r="Q45" s="691"/>
      <c r="R45" s="691"/>
      <c r="S45" s="692" t="s">
        <v>98</v>
      </c>
      <c r="T45" s="693"/>
      <c r="U45" s="693"/>
      <c r="V45" s="693"/>
      <c r="W45" s="693"/>
      <c r="X45" s="693"/>
      <c r="Y45" s="693"/>
      <c r="Z45" s="693"/>
      <c r="AA45" s="693"/>
      <c r="AB45" s="693"/>
      <c r="AC45" s="694"/>
      <c r="AD45" s="122"/>
      <c r="AF45" s="123"/>
      <c r="AG45" s="125"/>
      <c r="AH45" s="125"/>
    </row>
    <row r="46" spans="2:40" ht="21.75" customHeight="1" x14ac:dyDescent="0.2">
      <c r="B46" s="107"/>
      <c r="C46" s="639"/>
      <c r="D46" s="640"/>
      <c r="E46" s="640"/>
      <c r="F46" s="641"/>
      <c r="G46" s="652"/>
      <c r="H46" s="652"/>
      <c r="I46" s="652"/>
      <c r="J46" s="652"/>
      <c r="K46" s="652"/>
      <c r="L46" s="652"/>
      <c r="M46" s="652"/>
      <c r="N46" s="129"/>
      <c r="O46" s="631" t="s">
        <v>99</v>
      </c>
      <c r="P46" s="632"/>
      <c r="Q46" s="632"/>
      <c r="R46" s="632"/>
      <c r="S46" s="655" t="s">
        <v>100</v>
      </c>
      <c r="T46" s="655"/>
      <c r="U46" s="655"/>
      <c r="V46" s="130" t="s">
        <v>94</v>
      </c>
      <c r="W46" s="697" t="s">
        <v>101</v>
      </c>
      <c r="X46" s="697"/>
      <c r="Y46" s="697"/>
      <c r="Z46" s="552"/>
      <c r="AA46" s="552"/>
      <c r="AB46" s="685"/>
      <c r="AC46" s="686"/>
      <c r="AD46" s="122"/>
      <c r="AF46" s="123"/>
      <c r="AG46" s="125"/>
      <c r="AH46" s="125"/>
    </row>
    <row r="47" spans="2:40" ht="18.75" customHeight="1" x14ac:dyDescent="0.2">
      <c r="B47" s="107"/>
      <c r="C47" s="642" t="s">
        <v>102</v>
      </c>
      <c r="D47" s="643"/>
      <c r="E47" s="643"/>
      <c r="F47" s="644"/>
      <c r="G47" s="888"/>
      <c r="H47" s="888"/>
      <c r="I47" s="888"/>
      <c r="J47" s="888"/>
      <c r="K47" s="888"/>
      <c r="L47" s="888"/>
      <c r="M47" s="888"/>
      <c r="N47" s="889"/>
      <c r="O47" s="631"/>
      <c r="P47" s="632"/>
      <c r="Q47" s="632"/>
      <c r="R47" s="632"/>
      <c r="S47" s="697" t="s">
        <v>89</v>
      </c>
      <c r="T47" s="697"/>
      <c r="U47" s="697"/>
      <c r="V47" s="698" t="s">
        <v>94</v>
      </c>
      <c r="W47" s="697" t="s">
        <v>103</v>
      </c>
      <c r="X47" s="697"/>
      <c r="Y47" s="697"/>
      <c r="Z47" s="563"/>
      <c r="AA47" s="563"/>
      <c r="AB47" s="699"/>
      <c r="AC47" s="700"/>
      <c r="AD47" s="122"/>
      <c r="AF47" s="123"/>
      <c r="AG47" s="125"/>
      <c r="AH47" s="125"/>
    </row>
    <row r="48" spans="2:40" ht="20.25" customHeight="1" x14ac:dyDescent="0.2">
      <c r="B48" s="107"/>
      <c r="C48" s="631" t="s">
        <v>28</v>
      </c>
      <c r="D48" s="632"/>
      <c r="E48" s="632"/>
      <c r="F48" s="632"/>
      <c r="G48" s="890" t="s">
        <v>104</v>
      </c>
      <c r="H48" s="890"/>
      <c r="I48" s="890"/>
      <c r="J48" s="890"/>
      <c r="K48" s="890"/>
      <c r="L48" s="890"/>
      <c r="M48" s="890"/>
      <c r="N48" s="708"/>
      <c r="O48" s="631"/>
      <c r="P48" s="632"/>
      <c r="Q48" s="632"/>
      <c r="R48" s="632"/>
      <c r="S48" s="697"/>
      <c r="T48" s="697"/>
      <c r="U48" s="697"/>
      <c r="V48" s="698"/>
      <c r="W48" s="697"/>
      <c r="X48" s="697"/>
      <c r="Y48" s="697"/>
      <c r="Z48" s="564"/>
      <c r="AA48" s="564"/>
      <c r="AB48" s="701"/>
      <c r="AC48" s="702"/>
      <c r="AD48" s="122"/>
      <c r="AF48" s="123"/>
      <c r="AG48" s="125"/>
      <c r="AH48" s="125"/>
    </row>
    <row r="49" spans="2:40" ht="13.5" customHeight="1" x14ac:dyDescent="0.2">
      <c r="B49" s="107"/>
      <c r="C49" s="631" t="s">
        <v>27</v>
      </c>
      <c r="D49" s="632"/>
      <c r="E49" s="632"/>
      <c r="F49" s="632"/>
      <c r="G49" s="721" t="s">
        <v>287</v>
      </c>
      <c r="H49" s="652"/>
      <c r="I49" s="652"/>
      <c r="J49" s="652"/>
      <c r="K49" s="652"/>
      <c r="L49" s="652"/>
      <c r="M49" s="652"/>
      <c r="N49" s="716"/>
      <c r="O49" s="631"/>
      <c r="P49" s="632"/>
      <c r="Q49" s="632"/>
      <c r="R49" s="632"/>
      <c r="S49" s="697" t="s">
        <v>105</v>
      </c>
      <c r="T49" s="697"/>
      <c r="U49" s="697"/>
      <c r="V49" s="698" t="s">
        <v>94</v>
      </c>
      <c r="W49" s="697" t="s">
        <v>553</v>
      </c>
      <c r="X49" s="697"/>
      <c r="Y49" s="697"/>
      <c r="Z49" s="552"/>
      <c r="AA49" s="552"/>
      <c r="AB49" s="685" t="s">
        <v>94</v>
      </c>
      <c r="AC49" s="686"/>
      <c r="AD49" s="122"/>
      <c r="AF49" s="123"/>
      <c r="AG49" s="125"/>
      <c r="AH49" s="125"/>
    </row>
    <row r="50" spans="2:40" ht="12.75" customHeight="1" x14ac:dyDescent="0.2">
      <c r="B50" s="107"/>
      <c r="C50" s="631" t="s">
        <v>106</v>
      </c>
      <c r="D50" s="632"/>
      <c r="E50" s="632"/>
      <c r="F50" s="632"/>
      <c r="G50" s="887"/>
      <c r="H50" s="888"/>
      <c r="I50" s="888"/>
      <c r="J50" s="888"/>
      <c r="K50" s="888"/>
      <c r="L50" s="888"/>
      <c r="M50" s="888"/>
      <c r="N50" s="889"/>
      <c r="O50" s="631"/>
      <c r="P50" s="632"/>
      <c r="Q50" s="632"/>
      <c r="R50" s="632"/>
      <c r="S50" s="697"/>
      <c r="T50" s="697"/>
      <c r="U50" s="697"/>
      <c r="V50" s="698"/>
      <c r="W50" s="697"/>
      <c r="X50" s="697"/>
      <c r="Y50" s="697"/>
      <c r="Z50" s="552"/>
      <c r="AA50" s="552"/>
      <c r="AB50" s="685"/>
      <c r="AC50" s="686"/>
      <c r="AD50" s="122"/>
      <c r="AF50" s="123"/>
      <c r="AG50" s="125"/>
      <c r="AH50" s="125"/>
    </row>
    <row r="51" spans="2:40" ht="12.75" customHeight="1" thickBot="1" x14ac:dyDescent="0.25">
      <c r="B51" s="107"/>
      <c r="C51" s="695" t="s">
        <v>107</v>
      </c>
      <c r="D51" s="696"/>
      <c r="E51" s="696"/>
      <c r="F51" s="696"/>
      <c r="G51" s="722" t="s">
        <v>402</v>
      </c>
      <c r="H51" s="705"/>
      <c r="I51" s="705"/>
      <c r="J51" s="705"/>
      <c r="K51" s="705"/>
      <c r="L51" s="705"/>
      <c r="M51" s="705"/>
      <c r="N51" s="717"/>
      <c r="O51" s="695"/>
      <c r="P51" s="696"/>
      <c r="Q51" s="696"/>
      <c r="R51" s="696"/>
      <c r="S51" s="707"/>
      <c r="T51" s="707"/>
      <c r="U51" s="707"/>
      <c r="V51" s="706"/>
      <c r="W51" s="707"/>
      <c r="X51" s="707"/>
      <c r="Y51" s="707"/>
      <c r="Z51" s="553"/>
      <c r="AA51" s="553"/>
      <c r="AB51" s="703"/>
      <c r="AC51" s="704"/>
      <c r="AD51" s="122"/>
      <c r="AF51" s="123"/>
      <c r="AG51" s="125"/>
      <c r="AH51" s="125"/>
    </row>
    <row r="52" spans="2:40" ht="4.5" customHeight="1" thickBot="1" x14ac:dyDescent="0.25">
      <c r="B52" s="131"/>
      <c r="C52" s="132"/>
      <c r="D52" s="133"/>
      <c r="E52" s="133"/>
      <c r="F52" s="133"/>
      <c r="G52" s="133"/>
      <c r="H52" s="133"/>
      <c r="I52" s="133"/>
      <c r="J52" s="133"/>
      <c r="K52" s="133"/>
      <c r="L52" s="133"/>
      <c r="M52" s="133"/>
      <c r="N52" s="133"/>
      <c r="O52" s="134"/>
      <c r="P52" s="132"/>
      <c r="Q52" s="135"/>
      <c r="R52" s="135"/>
      <c r="S52" s="135"/>
      <c r="T52" s="135"/>
      <c r="U52" s="135"/>
      <c r="V52" s="135"/>
      <c r="W52" s="135"/>
      <c r="X52" s="135"/>
      <c r="Y52" s="135"/>
      <c r="Z52" s="135"/>
      <c r="AA52" s="135"/>
      <c r="AB52" s="135"/>
      <c r="AC52" s="136"/>
      <c r="AD52" s="137"/>
      <c r="AF52" s="123"/>
      <c r="AG52" s="124"/>
      <c r="AH52" s="124"/>
    </row>
    <row r="53" spans="2:40" ht="22.5" customHeight="1" x14ac:dyDescent="0.2">
      <c r="C53" s="138"/>
      <c r="D53" s="125"/>
      <c r="E53" s="125"/>
      <c r="F53" s="125"/>
      <c r="G53" s="125"/>
      <c r="H53" s="125"/>
      <c r="I53" s="125"/>
      <c r="J53" s="125"/>
      <c r="K53" s="125"/>
      <c r="L53" s="125"/>
      <c r="M53" s="125"/>
      <c r="N53" s="125"/>
      <c r="AC53" s="139"/>
      <c r="AE53" s="125"/>
      <c r="AG53" s="123"/>
      <c r="AH53" s="886"/>
      <c r="AI53" s="886"/>
      <c r="AJ53" s="886"/>
      <c r="AK53" s="886"/>
      <c r="AL53" s="886"/>
      <c r="AM53" s="886"/>
      <c r="AN53" s="886"/>
    </row>
    <row r="54" spans="2:40" ht="22.5" hidden="1" customHeight="1" x14ac:dyDescent="0.2">
      <c r="C54" s="138"/>
      <c r="D54" s="125"/>
      <c r="E54" s="125"/>
      <c r="F54" s="125"/>
      <c r="G54" s="125"/>
      <c r="H54" s="125"/>
      <c r="I54" s="125"/>
      <c r="J54" s="125"/>
      <c r="K54" s="125"/>
      <c r="L54" s="125"/>
      <c r="M54" s="125"/>
      <c r="N54" s="125"/>
      <c r="AC54" s="139"/>
      <c r="AE54" s="125"/>
      <c r="AG54" s="123"/>
      <c r="AH54" s="886"/>
      <c r="AI54" s="886"/>
      <c r="AJ54" s="886"/>
      <c r="AK54" s="886"/>
      <c r="AL54" s="886"/>
      <c r="AM54" s="886"/>
      <c r="AN54" s="886"/>
    </row>
    <row r="55" spans="2:40" ht="22.5" hidden="1" customHeight="1" x14ac:dyDescent="0.2">
      <c r="C55" s="138"/>
      <c r="D55" s="125"/>
      <c r="E55" s="125"/>
      <c r="F55" s="125"/>
      <c r="G55" s="125"/>
      <c r="H55" s="125"/>
      <c r="I55" s="125"/>
      <c r="J55" s="125"/>
      <c r="K55" s="125"/>
      <c r="L55" s="125"/>
      <c r="M55" s="125"/>
      <c r="N55" s="125"/>
      <c r="AC55" s="139"/>
      <c r="AE55" s="125"/>
      <c r="AG55" s="123"/>
      <c r="AH55" s="886"/>
      <c r="AI55" s="886"/>
      <c r="AJ55" s="886"/>
      <c r="AK55" s="886"/>
      <c r="AL55" s="886"/>
      <c r="AM55" s="886"/>
      <c r="AN55" s="886"/>
    </row>
    <row r="56" spans="2:40" ht="22.5" hidden="1" customHeight="1" x14ac:dyDescent="0.2">
      <c r="C56" s="138"/>
      <c r="D56" s="125"/>
      <c r="E56" s="125"/>
      <c r="F56" s="125"/>
      <c r="G56" s="125"/>
      <c r="H56" s="125"/>
      <c r="I56" s="125"/>
      <c r="J56" s="125"/>
      <c r="K56" s="125"/>
      <c r="L56" s="125"/>
      <c r="M56" s="125"/>
      <c r="N56" s="125"/>
      <c r="AC56" s="139"/>
      <c r="AE56" s="125"/>
      <c r="AG56" s="123"/>
      <c r="AH56" s="886"/>
      <c r="AI56" s="886"/>
      <c r="AJ56" s="886"/>
      <c r="AK56" s="886"/>
      <c r="AL56" s="886"/>
      <c r="AM56" s="886"/>
      <c r="AN56" s="886"/>
    </row>
    <row r="57" spans="2:40" ht="22.5" hidden="1" customHeight="1" x14ac:dyDescent="0.2">
      <c r="C57" s="138"/>
      <c r="D57" s="125"/>
      <c r="E57" s="125"/>
      <c r="F57" s="125"/>
      <c r="G57" s="125"/>
      <c r="H57" s="125"/>
      <c r="I57" s="125"/>
      <c r="J57" s="125"/>
      <c r="K57" s="125"/>
      <c r="L57" s="125"/>
      <c r="M57" s="125"/>
      <c r="N57" s="125"/>
      <c r="P57" s="138"/>
      <c r="Q57" s="139"/>
      <c r="R57" s="139"/>
      <c r="S57" s="139"/>
      <c r="T57" s="139"/>
      <c r="U57" s="139"/>
      <c r="V57" s="139"/>
      <c r="W57" s="139"/>
      <c r="X57" s="139"/>
      <c r="Y57" s="139"/>
      <c r="Z57" s="139"/>
      <c r="AA57" s="139"/>
      <c r="AB57" s="139"/>
      <c r="AC57" s="139"/>
    </row>
    <row r="58" spans="2:40" ht="22.5" hidden="1" customHeight="1" x14ac:dyDescent="0.2">
      <c r="C58" s="138"/>
      <c r="D58" s="125"/>
      <c r="E58" s="125"/>
      <c r="F58" s="125"/>
      <c r="G58" s="125"/>
      <c r="H58" s="125"/>
      <c r="I58" s="125"/>
      <c r="J58" s="125"/>
      <c r="K58" s="125"/>
      <c r="L58" s="125"/>
      <c r="M58" s="125"/>
      <c r="N58" s="125"/>
      <c r="P58" s="138"/>
      <c r="Q58" s="139"/>
      <c r="R58" s="139"/>
      <c r="S58" s="139"/>
      <c r="T58" s="139"/>
      <c r="U58" s="139"/>
      <c r="V58" s="139"/>
      <c r="W58" s="139"/>
      <c r="X58" s="139"/>
      <c r="Y58" s="139"/>
      <c r="Z58" s="139"/>
      <c r="AA58" s="139"/>
      <c r="AB58" s="139"/>
      <c r="AC58" s="139"/>
    </row>
    <row r="59" spans="2:40" ht="22.5" hidden="1" customHeight="1" x14ac:dyDescent="0.2">
      <c r="C59" s="138"/>
      <c r="D59" s="125"/>
      <c r="E59" s="125"/>
      <c r="F59" s="125"/>
      <c r="G59" s="125"/>
      <c r="H59" s="125"/>
      <c r="I59" s="125"/>
      <c r="J59" s="125"/>
      <c r="K59" s="125"/>
      <c r="L59" s="125"/>
      <c r="M59" s="125"/>
      <c r="N59" s="125"/>
      <c r="P59" s="138"/>
      <c r="Q59" s="139"/>
      <c r="R59" s="139"/>
      <c r="S59" s="139"/>
      <c r="T59" s="139"/>
      <c r="U59" s="139"/>
      <c r="V59" s="139"/>
      <c r="W59" s="139"/>
      <c r="X59" s="139"/>
      <c r="Y59" s="139"/>
      <c r="Z59" s="139"/>
      <c r="AA59" s="139"/>
      <c r="AB59" s="139"/>
      <c r="AC59" s="139"/>
    </row>
    <row r="60" spans="2:40" ht="22.5" hidden="1" customHeight="1" x14ac:dyDescent="0.2">
      <c r="C60" s="138"/>
      <c r="D60" s="125"/>
      <c r="E60" s="125"/>
      <c r="F60" s="125"/>
      <c r="G60" s="125"/>
      <c r="H60" s="125"/>
      <c r="I60" s="125"/>
      <c r="J60" s="125"/>
      <c r="K60" s="125"/>
      <c r="L60" s="125"/>
      <c r="M60" s="125"/>
      <c r="N60" s="125"/>
      <c r="P60" s="138"/>
      <c r="Q60" s="139"/>
      <c r="R60" s="139"/>
      <c r="S60" s="139"/>
      <c r="T60" s="139"/>
      <c r="U60" s="139"/>
      <c r="V60" s="139"/>
      <c r="W60" s="139"/>
      <c r="X60" s="139"/>
      <c r="Y60" s="139"/>
      <c r="Z60" s="139"/>
      <c r="AA60" s="139"/>
      <c r="AB60" s="139"/>
      <c r="AC60" s="139"/>
    </row>
    <row r="61" spans="2:40" ht="22.5" hidden="1" customHeight="1" x14ac:dyDescent="0.2">
      <c r="C61" s="138"/>
      <c r="D61" s="125"/>
      <c r="E61" s="125"/>
      <c r="F61" s="125"/>
      <c r="G61" s="125"/>
      <c r="H61" s="125"/>
      <c r="I61" s="125"/>
      <c r="J61" s="125"/>
      <c r="K61" s="125"/>
      <c r="L61" s="125"/>
      <c r="M61" s="125"/>
      <c r="N61" s="125"/>
      <c r="P61" s="138"/>
      <c r="Q61" s="139"/>
      <c r="R61" s="139"/>
      <c r="S61" s="139"/>
      <c r="T61" s="139"/>
      <c r="U61" s="139"/>
      <c r="V61" s="139"/>
      <c r="W61" s="139"/>
      <c r="X61" s="139"/>
      <c r="Y61" s="139"/>
      <c r="Z61" s="139"/>
      <c r="AA61" s="139"/>
      <c r="AB61" s="139"/>
      <c r="AC61" s="139"/>
    </row>
    <row r="62" spans="2:40" ht="22.5" hidden="1" customHeight="1" x14ac:dyDescent="0.2">
      <c r="C62" s="138"/>
      <c r="D62" s="125"/>
      <c r="E62" s="125"/>
      <c r="F62" s="125"/>
      <c r="G62" s="125"/>
      <c r="H62" s="125"/>
      <c r="I62" s="125"/>
      <c r="J62" s="125"/>
      <c r="K62" s="125"/>
      <c r="L62" s="125"/>
      <c r="M62" s="125"/>
      <c r="N62" s="125"/>
      <c r="P62" s="138"/>
      <c r="Q62" s="139"/>
      <c r="R62" s="139"/>
      <c r="S62" s="139"/>
      <c r="T62" s="139"/>
      <c r="U62" s="139"/>
      <c r="V62" s="139"/>
      <c r="W62" s="139"/>
      <c r="X62" s="139"/>
      <c r="Y62" s="139"/>
      <c r="Z62" s="139"/>
      <c r="AA62" s="139"/>
      <c r="AB62" s="139"/>
      <c r="AC62" s="139"/>
    </row>
    <row r="63" spans="2:40" ht="22.5" hidden="1" customHeight="1" x14ac:dyDescent="0.2">
      <c r="C63" s="138"/>
      <c r="D63" s="125"/>
      <c r="E63" s="125"/>
      <c r="F63" s="125"/>
      <c r="G63" s="125"/>
      <c r="H63" s="125"/>
      <c r="I63" s="125"/>
      <c r="J63" s="125"/>
      <c r="K63" s="125"/>
      <c r="L63" s="125"/>
      <c r="M63" s="125"/>
      <c r="N63" s="125"/>
      <c r="P63" s="138"/>
      <c r="Q63" s="139"/>
      <c r="R63" s="139"/>
      <c r="S63" s="139"/>
      <c r="T63" s="139"/>
      <c r="U63" s="139"/>
      <c r="V63" s="139"/>
      <c r="W63" s="139"/>
      <c r="X63" s="139"/>
      <c r="Y63" s="139"/>
      <c r="Z63" s="139"/>
      <c r="AA63" s="139"/>
      <c r="AB63" s="139"/>
      <c r="AC63" s="139"/>
    </row>
    <row r="64" spans="2:40" ht="22.5" hidden="1" customHeight="1" x14ac:dyDescent="0.2">
      <c r="C64" s="138"/>
      <c r="D64" s="125"/>
      <c r="E64" s="125"/>
      <c r="F64" s="125"/>
      <c r="G64" s="125"/>
      <c r="H64" s="125"/>
      <c r="I64" s="125"/>
      <c r="J64" s="125"/>
      <c r="K64" s="125"/>
      <c r="L64" s="125"/>
      <c r="M64" s="125"/>
      <c r="N64" s="125"/>
      <c r="P64" s="138"/>
      <c r="Q64" s="139"/>
      <c r="R64" s="139"/>
      <c r="S64" s="139"/>
      <c r="T64" s="139"/>
      <c r="U64" s="139"/>
      <c r="V64" s="139"/>
      <c r="W64" s="139"/>
      <c r="X64" s="139"/>
      <c r="Y64" s="139"/>
      <c r="Z64" s="139"/>
      <c r="AA64" s="139"/>
      <c r="AB64" s="139"/>
      <c r="AC64" s="139"/>
    </row>
    <row r="65" spans="3:29" ht="22.5" hidden="1" customHeight="1" x14ac:dyDescent="0.2">
      <c r="C65" s="138"/>
      <c r="D65" s="125"/>
      <c r="E65" s="125"/>
      <c r="F65" s="125"/>
      <c r="G65" s="125"/>
      <c r="H65" s="125"/>
      <c r="I65" s="125"/>
      <c r="J65" s="125"/>
      <c r="K65" s="125"/>
      <c r="L65" s="125"/>
      <c r="M65" s="125"/>
      <c r="N65" s="125"/>
      <c r="P65" s="138"/>
      <c r="Q65" s="139"/>
      <c r="R65" s="139"/>
      <c r="S65" s="139"/>
      <c r="T65" s="139"/>
      <c r="U65" s="139"/>
      <c r="V65" s="139"/>
      <c r="W65" s="139"/>
      <c r="X65" s="139"/>
      <c r="Y65" s="139"/>
      <c r="Z65" s="139"/>
      <c r="AA65" s="139"/>
      <c r="AB65" s="139"/>
      <c r="AC65" s="139"/>
    </row>
    <row r="66" spans="3:29" ht="22.5" hidden="1" customHeight="1" x14ac:dyDescent="0.2">
      <c r="C66" s="138"/>
      <c r="D66" s="125"/>
      <c r="E66" s="125"/>
      <c r="F66" s="125"/>
      <c r="G66" s="125"/>
      <c r="H66" s="125"/>
      <c r="I66" s="125"/>
      <c r="J66" s="125"/>
      <c r="K66" s="125"/>
      <c r="L66" s="125"/>
      <c r="M66" s="125"/>
      <c r="N66" s="125"/>
      <c r="P66" s="138"/>
      <c r="Q66" s="139"/>
      <c r="R66" s="139"/>
      <c r="S66" s="139"/>
      <c r="T66" s="139"/>
      <c r="U66" s="139"/>
      <c r="V66" s="139"/>
      <c r="W66" s="139"/>
      <c r="X66" s="139"/>
      <c r="Y66" s="139"/>
      <c r="Z66" s="139"/>
      <c r="AA66" s="139"/>
      <c r="AB66" s="139"/>
      <c r="AC66" s="139"/>
    </row>
    <row r="67" spans="3:29" ht="22.5" hidden="1" customHeight="1" x14ac:dyDescent="0.2">
      <c r="C67" s="138"/>
      <c r="D67" s="125"/>
      <c r="E67" s="125"/>
      <c r="F67" s="125"/>
      <c r="G67" s="125"/>
      <c r="H67" s="125"/>
      <c r="I67" s="125"/>
      <c r="J67" s="125"/>
      <c r="K67" s="125"/>
      <c r="L67" s="125"/>
      <c r="M67" s="125"/>
      <c r="N67" s="125"/>
      <c r="P67" s="138"/>
      <c r="Q67" s="139"/>
      <c r="R67" s="139"/>
      <c r="S67" s="139"/>
      <c r="T67" s="139"/>
      <c r="U67" s="139"/>
      <c r="V67" s="139"/>
      <c r="W67" s="139"/>
      <c r="X67" s="139"/>
      <c r="Y67" s="139"/>
      <c r="Z67" s="139"/>
      <c r="AA67" s="139"/>
      <c r="AB67" s="139"/>
      <c r="AC67" s="139"/>
    </row>
    <row r="68" spans="3:29" ht="22.5" hidden="1" customHeight="1" x14ac:dyDescent="0.2">
      <c r="C68" s="138"/>
      <c r="D68" s="125"/>
      <c r="E68" s="125"/>
      <c r="F68" s="125"/>
      <c r="G68" s="125"/>
      <c r="H68" s="125"/>
      <c r="I68" s="125"/>
      <c r="J68" s="125"/>
      <c r="K68" s="125"/>
      <c r="L68" s="125"/>
      <c r="M68" s="125"/>
      <c r="N68" s="125"/>
      <c r="P68" s="138"/>
      <c r="Q68" s="139"/>
      <c r="R68" s="139"/>
      <c r="S68" s="139"/>
      <c r="T68" s="139"/>
      <c r="U68" s="139"/>
      <c r="V68" s="139"/>
      <c r="W68" s="139"/>
      <c r="X68" s="139"/>
      <c r="Y68" s="139"/>
      <c r="Z68" s="139"/>
      <c r="AA68" s="139"/>
      <c r="AB68" s="139"/>
      <c r="AC68" s="139"/>
    </row>
    <row r="69" spans="3:29" ht="22.5" hidden="1" customHeight="1" x14ac:dyDescent="0.2">
      <c r="C69" s="138"/>
      <c r="D69" s="125"/>
      <c r="E69" s="125"/>
      <c r="F69" s="125"/>
      <c r="G69" s="125"/>
      <c r="H69" s="125"/>
      <c r="I69" s="125"/>
      <c r="J69" s="125"/>
      <c r="K69" s="125"/>
      <c r="L69" s="125"/>
      <c r="M69" s="125"/>
      <c r="N69" s="125"/>
      <c r="P69" s="138"/>
      <c r="Q69" s="139"/>
      <c r="R69" s="139"/>
      <c r="S69" s="139"/>
      <c r="T69" s="139"/>
      <c r="U69" s="139"/>
      <c r="V69" s="139"/>
      <c r="W69" s="139"/>
      <c r="X69" s="139"/>
      <c r="Y69" s="139"/>
      <c r="Z69" s="139"/>
      <c r="AA69" s="139"/>
      <c r="AB69" s="139"/>
      <c r="AC69" s="139"/>
    </row>
    <row r="70" spans="3:29" ht="22.5" hidden="1" customHeight="1" x14ac:dyDescent="0.2">
      <c r="C70" s="138"/>
      <c r="D70" s="125"/>
      <c r="E70" s="125"/>
      <c r="F70" s="125"/>
      <c r="G70" s="125"/>
      <c r="H70" s="125"/>
      <c r="I70" s="125"/>
      <c r="J70" s="125"/>
      <c r="K70" s="125"/>
      <c r="L70" s="125"/>
      <c r="M70" s="125"/>
      <c r="N70" s="125"/>
      <c r="P70" s="138"/>
      <c r="Q70" s="139"/>
      <c r="R70" s="139"/>
      <c r="S70" s="139"/>
      <c r="T70" s="139"/>
      <c r="U70" s="139"/>
      <c r="V70" s="139"/>
      <c r="W70" s="139"/>
      <c r="X70" s="139"/>
      <c r="Y70" s="139"/>
      <c r="Z70" s="139"/>
      <c r="AA70" s="139"/>
      <c r="AB70" s="139"/>
      <c r="AC70" s="139"/>
    </row>
    <row r="71" spans="3:29" ht="22.5" hidden="1" customHeight="1" x14ac:dyDescent="0.2">
      <c r="C71" s="138"/>
      <c r="D71" s="125"/>
      <c r="E71" s="125"/>
      <c r="F71" s="125"/>
      <c r="G71" s="125"/>
      <c r="H71" s="125"/>
      <c r="I71" s="125"/>
      <c r="J71" s="125"/>
      <c r="K71" s="125"/>
      <c r="L71" s="125"/>
      <c r="M71" s="125"/>
      <c r="N71" s="125"/>
      <c r="P71" s="138"/>
      <c r="Q71" s="139"/>
      <c r="R71" s="139"/>
      <c r="S71" s="139"/>
      <c r="T71" s="139"/>
      <c r="U71" s="139"/>
      <c r="V71" s="139"/>
      <c r="W71" s="139"/>
      <c r="X71" s="139"/>
      <c r="Y71" s="139"/>
      <c r="Z71" s="139"/>
      <c r="AA71" s="139"/>
      <c r="AB71" s="139"/>
      <c r="AC71" s="139"/>
    </row>
    <row r="72" spans="3:29" ht="22.5" hidden="1" customHeight="1" x14ac:dyDescent="0.2">
      <c r="C72" s="138"/>
      <c r="D72" s="125"/>
      <c r="E72" s="125"/>
      <c r="F72" s="125"/>
      <c r="G72" s="125"/>
      <c r="H72" s="125"/>
      <c r="I72" s="125"/>
      <c r="J72" s="125"/>
      <c r="K72" s="125"/>
      <c r="L72" s="125"/>
      <c r="M72" s="125"/>
      <c r="N72" s="125"/>
      <c r="P72" s="138"/>
      <c r="Q72" s="139"/>
      <c r="R72" s="139"/>
      <c r="S72" s="139"/>
      <c r="T72" s="139"/>
      <c r="U72" s="139"/>
      <c r="V72" s="139"/>
      <c r="W72" s="139"/>
      <c r="X72" s="139"/>
      <c r="Y72" s="139"/>
      <c r="Z72" s="139"/>
      <c r="AA72" s="139"/>
      <c r="AB72" s="139"/>
      <c r="AC72" s="139"/>
    </row>
    <row r="73" spans="3:29" ht="22.5" hidden="1" customHeight="1" x14ac:dyDescent="0.2">
      <c r="C73" s="138"/>
      <c r="D73" s="125"/>
      <c r="E73" s="125"/>
      <c r="F73" s="125"/>
      <c r="G73" s="125"/>
      <c r="H73" s="125"/>
      <c r="I73" s="125"/>
      <c r="J73" s="125"/>
      <c r="K73" s="125"/>
      <c r="L73" s="125"/>
      <c r="M73" s="125"/>
      <c r="N73" s="125"/>
      <c r="P73" s="138"/>
      <c r="Q73" s="139"/>
      <c r="R73" s="139"/>
      <c r="S73" s="139"/>
      <c r="T73" s="139"/>
      <c r="U73" s="139"/>
      <c r="V73" s="139"/>
      <c r="W73" s="139"/>
      <c r="X73" s="139"/>
      <c r="Y73" s="139"/>
      <c r="Z73" s="139"/>
      <c r="AA73" s="139"/>
      <c r="AB73" s="139"/>
      <c r="AC73" s="139"/>
    </row>
    <row r="74" spans="3:29" ht="22.5" hidden="1" customHeight="1" x14ac:dyDescent="0.2">
      <c r="C74" s="138"/>
      <c r="D74" s="125"/>
      <c r="E74" s="125"/>
      <c r="F74" s="125"/>
      <c r="G74" s="125"/>
      <c r="H74" s="125"/>
      <c r="I74" s="125"/>
      <c r="J74" s="125"/>
      <c r="K74" s="125"/>
      <c r="L74" s="125"/>
      <c r="M74" s="125"/>
      <c r="N74" s="125"/>
      <c r="P74" s="138"/>
      <c r="Q74" s="139"/>
      <c r="R74" s="139"/>
      <c r="S74" s="139"/>
      <c r="T74" s="139"/>
      <c r="U74" s="139"/>
      <c r="V74" s="139"/>
      <c r="W74" s="139"/>
      <c r="X74" s="139"/>
      <c r="Y74" s="139"/>
      <c r="Z74" s="139"/>
      <c r="AA74" s="139"/>
      <c r="AB74" s="139"/>
      <c r="AC74" s="139"/>
    </row>
    <row r="75" spans="3:29" hidden="1" x14ac:dyDescent="0.2">
      <c r="C75" s="138"/>
      <c r="D75" s="125"/>
      <c r="E75" s="125"/>
      <c r="F75" s="125"/>
      <c r="G75" s="125"/>
      <c r="H75" s="125"/>
      <c r="I75" s="125"/>
      <c r="J75" s="125"/>
      <c r="K75" s="125"/>
      <c r="L75" s="125"/>
      <c r="M75" s="125"/>
      <c r="N75" s="125"/>
      <c r="P75" s="138"/>
      <c r="Q75" s="139"/>
      <c r="R75" s="139"/>
      <c r="S75" s="139"/>
      <c r="T75" s="139"/>
      <c r="U75" s="139"/>
      <c r="V75" s="139"/>
      <c r="W75" s="139"/>
      <c r="X75" s="139"/>
      <c r="Y75" s="139"/>
      <c r="Z75" s="139"/>
      <c r="AA75" s="139"/>
      <c r="AB75" s="139"/>
      <c r="AC75" s="139"/>
    </row>
    <row r="76" spans="3:29" hidden="1" x14ac:dyDescent="0.2">
      <c r="C76" s="138"/>
      <c r="D76" s="125"/>
      <c r="E76" s="125"/>
      <c r="F76" s="125"/>
      <c r="G76" s="125"/>
      <c r="H76" s="125"/>
      <c r="I76" s="125"/>
      <c r="J76" s="125"/>
      <c r="K76" s="125"/>
      <c r="L76" s="125"/>
      <c r="M76" s="125"/>
      <c r="N76" s="125"/>
      <c r="P76" s="138"/>
      <c r="Q76" s="139"/>
      <c r="R76" s="139"/>
      <c r="S76" s="139"/>
      <c r="T76" s="139"/>
      <c r="U76" s="139"/>
      <c r="V76" s="139"/>
      <c r="W76" s="139"/>
      <c r="X76" s="139"/>
      <c r="Y76" s="139"/>
      <c r="Z76" s="139"/>
      <c r="AA76" s="139"/>
      <c r="AB76" s="139"/>
      <c r="AC76" s="139"/>
    </row>
    <row r="77" spans="3:29" hidden="1" x14ac:dyDescent="0.2">
      <c r="C77" s="138"/>
      <c r="D77" s="125"/>
      <c r="E77" s="125"/>
      <c r="F77" s="125"/>
      <c r="G77" s="125"/>
      <c r="H77" s="125"/>
      <c r="I77" s="125"/>
      <c r="J77" s="125"/>
      <c r="K77" s="125"/>
      <c r="L77" s="125"/>
      <c r="M77" s="125"/>
      <c r="N77" s="125"/>
      <c r="O77" s="140"/>
      <c r="P77" s="138"/>
      <c r="Q77" s="139"/>
      <c r="R77" s="139"/>
      <c r="S77" s="139"/>
      <c r="T77" s="139"/>
      <c r="U77" s="139"/>
      <c r="V77" s="139"/>
      <c r="W77" s="139"/>
      <c r="X77" s="139"/>
      <c r="Y77" s="139"/>
      <c r="Z77" s="139"/>
      <c r="AA77" s="139"/>
      <c r="AB77" s="139"/>
      <c r="AC77" s="139"/>
    </row>
    <row r="78" spans="3:29" hidden="1" x14ac:dyDescent="0.2">
      <c r="C78" s="138"/>
      <c r="D78" s="125"/>
      <c r="E78" s="125"/>
      <c r="F78" s="125"/>
      <c r="G78" s="125"/>
      <c r="H78" s="125"/>
      <c r="I78" s="125"/>
      <c r="J78" s="125"/>
      <c r="K78" s="125"/>
      <c r="L78" s="125"/>
      <c r="M78" s="125"/>
      <c r="N78" s="125"/>
      <c r="P78" s="138"/>
      <c r="Q78" s="139"/>
      <c r="R78" s="139"/>
      <c r="S78" s="139"/>
      <c r="T78" s="139"/>
      <c r="U78" s="139"/>
      <c r="V78" s="139"/>
      <c r="W78" s="139"/>
      <c r="X78" s="139"/>
      <c r="Y78" s="139"/>
      <c r="Z78" s="139"/>
      <c r="AA78" s="139"/>
      <c r="AB78" s="139"/>
      <c r="AC78" s="139"/>
    </row>
    <row r="79" spans="3:29" hidden="1" x14ac:dyDescent="0.2">
      <c r="C79" s="138"/>
      <c r="D79" s="125"/>
      <c r="E79" s="125"/>
      <c r="F79" s="125"/>
      <c r="G79" s="125"/>
      <c r="H79" s="125"/>
      <c r="I79" s="125"/>
      <c r="J79" s="125"/>
      <c r="K79" s="125"/>
      <c r="L79" s="125"/>
      <c r="M79" s="125"/>
      <c r="N79" s="125"/>
      <c r="P79" s="138"/>
      <c r="Q79" s="139"/>
      <c r="R79" s="139"/>
      <c r="S79" s="139"/>
      <c r="T79" s="139"/>
      <c r="U79" s="139"/>
      <c r="V79" s="139"/>
      <c r="W79" s="139"/>
      <c r="X79" s="139"/>
      <c r="Y79" s="139"/>
      <c r="Z79" s="139"/>
      <c r="AA79" s="139"/>
      <c r="AB79" s="139"/>
      <c r="AC79" s="139"/>
    </row>
    <row r="80" spans="3:29" hidden="1" x14ac:dyDescent="0.2">
      <c r="C80" s="138"/>
      <c r="D80" s="125"/>
      <c r="E80" s="125"/>
      <c r="F80" s="125"/>
      <c r="G80" s="125"/>
      <c r="H80" s="125"/>
      <c r="I80" s="125"/>
      <c r="J80" s="125"/>
      <c r="K80" s="125"/>
      <c r="L80" s="125"/>
      <c r="M80" s="125"/>
      <c r="N80" s="125"/>
      <c r="P80" s="138"/>
      <c r="Q80" s="139"/>
      <c r="R80" s="139"/>
      <c r="S80" s="139"/>
      <c r="T80" s="139"/>
      <c r="U80" s="139"/>
      <c r="V80" s="139"/>
      <c r="W80" s="139"/>
      <c r="X80" s="139"/>
      <c r="Y80" s="139"/>
      <c r="Z80" s="139"/>
      <c r="AA80" s="139"/>
      <c r="AB80" s="139"/>
      <c r="AC80" s="139"/>
    </row>
    <row r="81" spans="3:29" hidden="1" x14ac:dyDescent="0.2">
      <c r="C81" s="138"/>
      <c r="D81" s="125"/>
      <c r="E81" s="125"/>
      <c r="F81" s="125"/>
      <c r="G81" s="125"/>
      <c r="H81" s="125"/>
      <c r="I81" s="125"/>
      <c r="J81" s="125"/>
      <c r="K81" s="125"/>
      <c r="L81" s="125"/>
      <c r="M81" s="125"/>
      <c r="N81" s="125"/>
      <c r="P81" s="138"/>
      <c r="Q81" s="139"/>
      <c r="R81" s="139"/>
      <c r="S81" s="139"/>
      <c r="T81" s="139"/>
      <c r="U81" s="139"/>
      <c r="V81" s="139"/>
      <c r="W81" s="139"/>
      <c r="X81" s="139"/>
      <c r="Y81" s="139"/>
      <c r="Z81" s="139"/>
      <c r="AA81" s="139"/>
      <c r="AB81" s="139"/>
      <c r="AC81" s="139"/>
    </row>
    <row r="82" spans="3:29" hidden="1" x14ac:dyDescent="0.2">
      <c r="C82" s="138"/>
      <c r="D82" s="125"/>
      <c r="E82" s="125"/>
      <c r="F82" s="125"/>
      <c r="G82" s="125"/>
      <c r="H82" s="125"/>
      <c r="I82" s="125"/>
      <c r="J82" s="125"/>
      <c r="K82" s="125"/>
      <c r="L82" s="125"/>
      <c r="M82" s="125"/>
      <c r="N82" s="125"/>
      <c r="O82" s="140"/>
      <c r="P82" s="138"/>
      <c r="Q82" s="139"/>
      <c r="R82" s="139"/>
      <c r="S82" s="139"/>
      <c r="T82" s="139"/>
      <c r="U82" s="139"/>
      <c r="V82" s="139"/>
      <c r="W82" s="139"/>
      <c r="X82" s="139"/>
      <c r="Y82" s="139"/>
      <c r="Z82" s="139"/>
      <c r="AA82" s="139"/>
      <c r="AB82" s="139"/>
      <c r="AC82" s="139"/>
    </row>
    <row r="83" spans="3:29" hidden="1" x14ac:dyDescent="0.2">
      <c r="C83" s="138"/>
      <c r="D83" s="125"/>
      <c r="E83" s="125"/>
      <c r="F83" s="125"/>
      <c r="G83" s="125"/>
      <c r="H83" s="125"/>
      <c r="I83" s="125"/>
      <c r="J83" s="125"/>
      <c r="K83" s="125"/>
      <c r="L83" s="125"/>
      <c r="M83" s="125"/>
      <c r="N83" s="125"/>
      <c r="P83" s="138"/>
      <c r="Q83" s="139"/>
      <c r="R83" s="139"/>
      <c r="S83" s="139"/>
      <c r="T83" s="139"/>
      <c r="U83" s="139"/>
      <c r="V83" s="139"/>
      <c r="W83" s="139"/>
      <c r="X83" s="139"/>
      <c r="Y83" s="139"/>
      <c r="Z83" s="139"/>
      <c r="AA83" s="139"/>
      <c r="AB83" s="139"/>
      <c r="AC83" s="139"/>
    </row>
  </sheetData>
  <sheetProtection algorithmName="SHA-512" hashValue="DMrjLHA6BK/NXvCM21nsxyFEmQgwwUu/4seeO20bJOKC0x1SXHsVIofEn4JiLd1NYYrbEtEg9DE/wVkEExHCZg==" saltValue="e1Vzv23wH++CkBhuiv8EBg==" spinCount="100000" sheet="1" objects="1" scenarios="1"/>
  <customSheetViews>
    <customSheetView guid="{9C949C4D-EB11-4549-99F8-6A6E19FEDD35}" showGridLines="0" hiddenRows="1" hiddenColumns="1" topLeftCell="A22">
      <selection activeCell="F8" sqref="F8:P8"/>
      <pageMargins left="0.39370078740157483" right="0.51181102362204722" top="0.43307086614173229" bottom="0.39370078740157483" header="0.31496062992125984" footer="0.31496062992125984"/>
      <pageSetup scale="85" orientation="portrait" r:id="rId1"/>
      <headerFooter alignWithMargins="0"/>
    </customSheetView>
    <customSheetView guid="{B4BD0B13-0F90-4B98-B77F-542E51A48189}" showGridLines="0" hiddenRows="1" hiddenColumns="1" topLeftCell="A22">
      <selection activeCell="F8" sqref="F8:P8"/>
      <pageMargins left="0.39370078740157483" right="0.51181102362204722" top="0.43307086614173229" bottom="0.39370078740157483" header="0.31496062992125984" footer="0.31496062992125984"/>
      <pageSetup scale="85" orientation="portrait" r:id="rId2"/>
      <headerFooter alignWithMargins="0"/>
    </customSheetView>
    <customSheetView guid="{1132D6BB-BD35-469F-BF41-A86B335BD97B}" showGridLines="0" hiddenRows="1" hiddenColumns="1">
      <selection activeCell="F8" sqref="F8:P8"/>
      <pageMargins left="0.39370078740157483" right="0.51181102362204722" top="0.43307086614173229" bottom="0.39370078740157483" header="0.31496062992125984" footer="0.31496062992125984"/>
      <pageSetup scale="85" orientation="portrait" r:id="rId3"/>
      <headerFooter alignWithMargins="0"/>
    </customSheetView>
    <customSheetView guid="{A5C6589E-C55F-4BEC-9ECE-919FCABF52F8}" showGridLines="0" hiddenRows="1" hiddenColumns="1">
      <selection activeCell="F8" sqref="F8:P8"/>
      <pageMargins left="0.39370078740157483" right="0.51181102362204722" top="0.43307086614173229" bottom="0.39370078740157483" header="0.31496062992125984" footer="0.31496062992125984"/>
      <pageSetup scale="85" orientation="portrait" r:id="rId4"/>
      <headerFooter alignWithMargins="0"/>
    </customSheetView>
    <customSheetView guid="{01A85145-F11B-4D07-813B-8A8758CDD710}" showGridLines="0" hiddenRows="1" hiddenColumns="1" topLeftCell="A19">
      <selection activeCell="R12" sqref="C1:AC12"/>
      <pageMargins left="0.39370078740157483" right="0.51181102362204722" top="0.43307086614173229" bottom="0.39370078740157483" header="0.31496062992125984" footer="0.31496062992125984"/>
      <pageSetup scale="85" orientation="portrait" r:id="rId5"/>
      <headerFooter alignWithMargins="0"/>
    </customSheetView>
    <customSheetView guid="{4F27A6F2-707D-47B2-BF4A-F027B75A33FC}" showGridLines="0" hiddenRows="1" hiddenColumns="1" topLeftCell="A22">
      <pageMargins left="0.39370078740157483" right="0.51181102362204722" top="0.43307086614173229" bottom="0.39370078740157483" header="0.31496062992125984" footer="0.31496062992125984"/>
      <pageSetup scale="85" orientation="portrait" r:id="rId6"/>
      <headerFooter alignWithMargins="0"/>
    </customSheetView>
    <customSheetView guid="{F4F98609-4C61-4A0E-851B-59BEC64AAB9F}" showGridLines="0" hiddenRows="1" hiddenColumns="1" topLeftCell="C18">
      <selection activeCell="M31" sqref="M31"/>
      <pageMargins left="0.39370078740157483" right="0.51181102362204722" top="0.43307086614173229" bottom="0.39370078740157483" header="0.31496062992125984" footer="0.31496062992125984"/>
      <pageSetup scale="85" orientation="portrait" r:id="rId7"/>
      <headerFooter alignWithMargins="0"/>
    </customSheetView>
    <customSheetView guid="{8381FC96-6810-4EAA-ACD8-B607E0FD2281}" scale="91" showGridLines="0" hiddenRows="1" hiddenColumns="1" topLeftCell="D1">
      <selection activeCell="L31" sqref="L31"/>
      <pageMargins left="0.39370078740157483" right="0.51181102362204722" top="0.43307086614173229" bottom="0.39370078740157483" header="0.31496062992125984" footer="0.31496062992125984"/>
      <pageSetup scale="85" orientation="portrait" r:id="rId8"/>
      <headerFooter alignWithMargins="0"/>
    </customSheetView>
    <customSheetView guid="{7315456F-420E-439E-9602-F32EDF9D3E94}" scale="91" showGridLines="0" hiddenRows="1" hiddenColumns="1" topLeftCell="D1">
      <selection activeCell="L31" sqref="L31"/>
      <pageMargins left="0.39370078740157483" right="0.51181102362204722" top="0.43307086614173229" bottom="0.39370078740157483" header="0.31496062992125984" footer="0.31496062992125984"/>
      <pageSetup scale="85" orientation="portrait" r:id="rId9"/>
      <headerFooter alignWithMargins="0"/>
    </customSheetView>
    <customSheetView guid="{216CB5F9-6788-4A70-880A-08553118F167}" scale="110" showGridLines="0" hiddenRows="1" hiddenColumns="1">
      <selection activeCell="F9" sqref="F9:AA10"/>
      <pageMargins left="0.39370078740157483" right="0.51181102362204722" top="0.43307086614173229" bottom="0.39370078740157483" header="0.31496062992125984" footer="0.31496062992125984"/>
      <pageSetup scale="85" orientation="portrait" r:id="rId10"/>
      <headerFooter alignWithMargins="0"/>
    </customSheetView>
    <customSheetView guid="{B0451CD7-59C4-4E11-B7C2-BC13CF4127A6}" scale="110" showGridLines="0" hiddenRows="1" hiddenColumns="1">
      <selection activeCell="F9" sqref="F9:AA10"/>
      <pageMargins left="0.39370078740157483" right="0.51181102362204722" top="0.43307086614173229" bottom="0.39370078740157483" header="0.31496062992125984" footer="0.31496062992125984"/>
      <pageSetup scale="85" orientation="portrait" r:id="rId11"/>
      <headerFooter alignWithMargins="0"/>
    </customSheetView>
    <customSheetView guid="{7A5BCE0F-1F1B-4E52-9652-01329CBCC77F}" scale="110" showGridLines="0" hiddenRows="1" hiddenColumns="1" topLeftCell="A28">
      <selection activeCell="U33" sqref="U33"/>
      <pageMargins left="0.39370078740157483" right="0.51181102362204722" top="0.43307086614173229" bottom="0.39370078740157483" header="0.31496062992125984" footer="0.31496062992125984"/>
      <pageSetup scale="85" orientation="portrait" r:id="rId12"/>
      <headerFooter alignWithMargins="0"/>
    </customSheetView>
    <customSheetView guid="{62DF5315-3D99-4C8E-BAEC-100B3280B10D}" scale="110" showGridLines="0" hiddenRows="1" hiddenColumns="1" topLeftCell="A28">
      <selection activeCell="U33" sqref="U33"/>
      <pageMargins left="0.39370078740157483" right="0.51181102362204722" top="0.43307086614173229" bottom="0.39370078740157483" header="0.31496062992125984" footer="0.31496062992125984"/>
      <pageSetup scale="85" orientation="portrait" r:id="rId13"/>
      <headerFooter alignWithMargins="0"/>
    </customSheetView>
    <customSheetView guid="{CAC1BF5B-64DA-4E65-B9F3-F58AF1593EA5}" scale="110" showGridLines="0" hiddenRows="1" hiddenColumns="1" topLeftCell="A29">
      <pageMargins left="0.39370078740157483" right="0.51181102362204722" top="0.43307086614173229" bottom="0.39370078740157483" header="0.31496062992125984" footer="0.31496062992125984"/>
      <pageSetup scale="85" orientation="portrait" r:id="rId14"/>
      <headerFooter alignWithMargins="0"/>
    </customSheetView>
    <customSheetView guid="{E4188361-4B87-4969-89CB-DD6AB944FA81}" scale="110" showGridLines="0" hiddenRows="1" hiddenColumns="1" topLeftCell="A28">
      <selection activeCell="U33" sqref="U33"/>
      <pageMargins left="0.39370078740157483" right="0.51181102362204722" top="0.43307086614173229" bottom="0.39370078740157483" header="0.31496062992125984" footer="0.31496062992125984"/>
      <pageSetup scale="85" orientation="portrait" r:id="rId15"/>
      <headerFooter alignWithMargins="0"/>
    </customSheetView>
    <customSheetView guid="{0001DF65-3B0F-497C-ACF5-D49EC607FD88}" scale="110" showGridLines="0" hiddenRows="1" hiddenColumns="1" topLeftCell="A28">
      <selection activeCell="U33" sqref="U33"/>
      <pageMargins left="0.39370078740157483" right="0.51181102362204722" top="0.43307086614173229" bottom="0.39370078740157483" header="0.31496062992125984" footer="0.31496062992125984"/>
      <pageSetup scale="85" orientation="portrait" r:id="rId16"/>
      <headerFooter alignWithMargins="0"/>
    </customSheetView>
    <customSheetView guid="{39DA2FDD-4E3D-481D-A336-9D29DBC11B08}" scale="130" showGridLines="0" hiddenRows="1" hiddenColumns="1" topLeftCell="A16">
      <pageMargins left="0.39370078740157483" right="0.51181102362204722" top="0.43307086614173229" bottom="0.39370078740157483" header="0.31496062992125984" footer="0.31496062992125984"/>
      <pageSetup scale="85" orientation="portrait" r:id="rId17"/>
      <headerFooter alignWithMargins="0"/>
    </customSheetView>
    <customSheetView guid="{95329FFD-9B66-4A76-A861-4EF913CB9438}" scale="130" showGridLines="0" hiddenRows="1" hiddenColumns="1">
      <selection activeCell="F9" sqref="F9:AC10"/>
      <pageMargins left="0.39370078740157483" right="0.51181102362204722" top="0.43307086614173229" bottom="0.39370078740157483" header="0.31496062992125984" footer="0.31496062992125984"/>
      <pageSetup scale="85" orientation="portrait" r:id="rId18"/>
      <headerFooter alignWithMargins="0"/>
    </customSheetView>
    <customSheetView guid="{F7DB7EE5-42A9-41B9-A823-ADC3C22C28DE}" scale="130" showGridLines="0" hiddenRows="1" hiddenColumns="1">
      <selection activeCell="F9" sqref="F9:AC10"/>
      <pageMargins left="0.39370078740157483" right="0.51181102362204722" top="0.43307086614173229" bottom="0.39370078740157483" header="0.31496062992125984" footer="0.31496062992125984"/>
      <pageSetup scale="85" orientation="portrait" r:id="rId19"/>
      <headerFooter alignWithMargins="0"/>
    </customSheetView>
    <customSheetView guid="{187695E8-F439-4E8B-9390-62D53A41785B}" scale="130" showGridLines="0" hiddenRows="1" hiddenColumns="1">
      <selection activeCell="F9" sqref="F9:AC10"/>
      <pageMargins left="0.39370078740157483" right="0.51181102362204722" top="0.43307086614173229" bottom="0.39370078740157483" header="0.31496062992125984" footer="0.31496062992125984"/>
      <pageSetup scale="85" orientation="portrait" r:id="rId20"/>
      <headerFooter alignWithMargins="0"/>
    </customSheetView>
    <customSheetView guid="{C3D58349-1F04-4F6C-B93C-BB0D41DB41D6}" scale="91" showGridLines="0" hiddenRows="1" hiddenColumns="1">
      <pageMargins left="0.39370078740157483" right="0.51181102362204722" top="0.43307086614173229" bottom="0.39370078740157483" header="0.31496062992125984" footer="0.31496062992125984"/>
      <pageSetup scale="85" orientation="portrait" r:id="rId21"/>
      <headerFooter alignWithMargins="0"/>
    </customSheetView>
    <customSheetView guid="{71206789-1A95-4243-B1E4-204F0D4BB0C1}" scale="91" showGridLines="0" hiddenRows="1" hiddenColumns="1" topLeftCell="D1">
      <selection activeCell="L31" sqref="L31"/>
      <pageMargins left="0.39370078740157483" right="0.51181102362204722" top="0.43307086614173229" bottom="0.39370078740157483" header="0.31496062992125984" footer="0.31496062992125984"/>
      <pageSetup scale="85" orientation="portrait" r:id="rId22"/>
      <headerFooter alignWithMargins="0"/>
    </customSheetView>
    <customSheetView guid="{DAB8803B-91D8-4FA1-8E83-BA8E4F51ECEF}" scale="91" showGridLines="0" hiddenRows="1" hiddenColumns="1" topLeftCell="D19">
      <selection activeCell="M31" sqref="M31"/>
      <pageMargins left="0.39370078740157483" right="0.51181102362204722" top="0.43307086614173229" bottom="0.39370078740157483" header="0.31496062992125984" footer="0.31496062992125984"/>
      <pageSetup scale="85" orientation="portrait" r:id="rId23"/>
      <headerFooter alignWithMargins="0"/>
    </customSheetView>
    <customSheetView guid="{4B06A440-0745-43CE-8047-97DB98249CF6}" showGridLines="0" hiddenRows="1" hiddenColumns="1" topLeftCell="A22">
      <pageMargins left="0.39370078740157483" right="0.51181102362204722" top="0.43307086614173229" bottom="0.39370078740157483" header="0.31496062992125984" footer="0.31496062992125984"/>
      <pageSetup scale="85" orientation="portrait" r:id="rId24"/>
      <headerFooter alignWithMargins="0"/>
    </customSheetView>
    <customSheetView guid="{201C1097-0C3C-4AFA-814C-99E885BB3BA9}" showGridLines="0" hiddenRows="1" hiddenColumns="1" topLeftCell="A19">
      <selection activeCell="R12" sqref="C1:AC12"/>
      <pageMargins left="0.39370078740157483" right="0.51181102362204722" top="0.43307086614173229" bottom="0.39370078740157483" header="0.31496062992125984" footer="0.31496062992125984"/>
      <pageSetup scale="85" orientation="portrait" r:id="rId25"/>
      <headerFooter alignWithMargins="0"/>
    </customSheetView>
    <customSheetView guid="{44F0F931-FF8F-4146-9628-099A7B02EE59}" showGridLines="0" hiddenRows="1" hiddenColumns="1" topLeftCell="A19">
      <selection activeCell="R12" sqref="C1:AC12"/>
      <pageMargins left="0.39370078740157483" right="0.51181102362204722" top="0.43307086614173229" bottom="0.39370078740157483" header="0.31496062992125984" footer="0.31496062992125984"/>
      <pageSetup scale="85" orientation="portrait" r:id="rId26"/>
      <headerFooter alignWithMargins="0"/>
    </customSheetView>
    <customSheetView guid="{DE4F901A-4159-44A8-9F61-37E29931259E}" showGridLines="0" hiddenRows="1" hiddenColumns="1" topLeftCell="A19">
      <selection activeCell="R12" sqref="C1:AC12"/>
      <pageMargins left="0.39370078740157483" right="0.51181102362204722" top="0.43307086614173229" bottom="0.39370078740157483" header="0.31496062992125984" footer="0.31496062992125984"/>
      <pageSetup scale="85" orientation="portrait" r:id="rId27"/>
      <headerFooter alignWithMargins="0"/>
    </customSheetView>
    <customSheetView guid="{11E60353-53A2-40FD-8DD1-6654D3943E00}" showGridLines="0" hiddenRows="1" hiddenColumns="1">
      <selection activeCell="F8" sqref="F8:P8"/>
      <pageMargins left="0.39370078740157483" right="0.51181102362204722" top="0.43307086614173229" bottom="0.39370078740157483" header="0.31496062992125984" footer="0.31496062992125984"/>
      <pageSetup scale="85" orientation="portrait" r:id="rId28"/>
      <headerFooter alignWithMargins="0"/>
    </customSheetView>
    <customSheetView guid="{D405E5B0-829D-4CFF-BABC-C1974EED185D}" showGridLines="0" hiddenRows="1" hiddenColumns="1">
      <selection activeCell="F8" sqref="F8:P8"/>
      <pageMargins left="0.39370078740157483" right="0.51181102362204722" top="0.43307086614173229" bottom="0.39370078740157483" header="0.31496062992125984" footer="0.31496062992125984"/>
      <pageSetup scale="85" orientation="portrait" r:id="rId29"/>
      <headerFooter alignWithMargins="0"/>
    </customSheetView>
  </customSheetViews>
  <mergeCells count="77">
    <mergeCell ref="G3:P3"/>
    <mergeCell ref="G4:P4"/>
    <mergeCell ref="G5:P5"/>
    <mergeCell ref="C7:AC7"/>
    <mergeCell ref="C8:E8"/>
    <mergeCell ref="F8:P8"/>
    <mergeCell ref="Q8:R8"/>
    <mergeCell ref="S8:T8"/>
    <mergeCell ref="U8:V8"/>
    <mergeCell ref="W8:AC8"/>
    <mergeCell ref="C38:F38"/>
    <mergeCell ref="G38:N38"/>
    <mergeCell ref="O38:S38"/>
    <mergeCell ref="T38:AC38"/>
    <mergeCell ref="C9:E10"/>
    <mergeCell ref="F9:AC10"/>
    <mergeCell ref="R12:AC12"/>
    <mergeCell ref="D30:E30"/>
    <mergeCell ref="D31:E31"/>
    <mergeCell ref="D32:E32"/>
    <mergeCell ref="D35:E35"/>
    <mergeCell ref="C37:N37"/>
    <mergeCell ref="O37:AC37"/>
    <mergeCell ref="R21:AC21"/>
    <mergeCell ref="R22:AC28"/>
    <mergeCell ref="R13:AC20"/>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Y46"/>
    <mergeCell ref="AB46:AC46"/>
    <mergeCell ref="C47:F47"/>
    <mergeCell ref="G47:N47"/>
    <mergeCell ref="S47:U48"/>
    <mergeCell ref="V47:V48"/>
    <mergeCell ref="W47:Y48"/>
    <mergeCell ref="AB47:AC48"/>
    <mergeCell ref="C48:F48"/>
    <mergeCell ref="G48:N48"/>
    <mergeCell ref="AH53:AN53"/>
    <mergeCell ref="AH54:AN54"/>
    <mergeCell ref="AH55:AN55"/>
    <mergeCell ref="AH56:AN56"/>
    <mergeCell ref="C49:F49"/>
    <mergeCell ref="G49:N49"/>
    <mergeCell ref="S49:U51"/>
    <mergeCell ref="V49:V51"/>
    <mergeCell ref="W49:Y51"/>
    <mergeCell ref="AB49:AC51"/>
    <mergeCell ref="C50:F50"/>
    <mergeCell ref="G50:N50"/>
    <mergeCell ref="C51:F51"/>
    <mergeCell ref="G51:N51"/>
  </mergeCells>
  <pageMargins left="0.39370078740157483" right="0.51181102362204722" top="0.43307086614173229" bottom="0.39370078740157483" header="0.31496062992125984" footer="0.31496062992125984"/>
  <pageSetup scale="85" orientation="portrait" r:id="rId30"/>
  <headerFooter alignWithMargins="0"/>
  <drawing r:id="rId3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4"/>
  <dimension ref="A1:AL84"/>
  <sheetViews>
    <sheetView showGridLines="0" topLeftCell="A25" workbookViewId="0">
      <selection activeCell="Q31" sqref="Q31"/>
    </sheetView>
  </sheetViews>
  <sheetFormatPr baseColWidth="10" defaultColWidth="11.42578125" defaultRowHeight="12.75" x14ac:dyDescent="0.2"/>
  <cols>
    <col min="1" max="2" width="1.140625" customWidth="1"/>
    <col min="3"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216</v>
      </c>
      <c r="H5" s="766"/>
      <c r="I5" s="766"/>
      <c r="J5" s="766"/>
      <c r="K5" s="766"/>
      <c r="L5" s="766"/>
      <c r="M5" s="766"/>
      <c r="N5" s="766"/>
      <c r="O5" s="766"/>
      <c r="P5" s="766"/>
      <c r="AB5" s="5"/>
    </row>
    <row r="6" spans="2:38" ht="4.5" customHeight="1" thickBot="1" x14ac:dyDescent="0.25">
      <c r="B6" s="4"/>
      <c r="C6" s="302"/>
      <c r="D6" s="302"/>
      <c r="E6" s="302"/>
      <c r="F6" s="302"/>
      <c r="G6" s="302"/>
      <c r="H6" s="302"/>
      <c r="I6" s="302"/>
      <c r="J6" s="302"/>
      <c r="K6" s="302"/>
      <c r="L6" s="302"/>
      <c r="M6" s="302"/>
      <c r="N6" s="302"/>
      <c r="O6" s="302"/>
      <c r="P6" s="302"/>
      <c r="Q6" s="302"/>
      <c r="R6" s="302"/>
      <c r="S6" s="302"/>
      <c r="T6" s="302"/>
      <c r="U6" s="302"/>
      <c r="V6" s="302"/>
      <c r="W6" s="302"/>
      <c r="X6" s="302"/>
      <c r="Y6" s="302"/>
      <c r="Z6" s="302"/>
      <c r="AA6" s="302"/>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251</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302</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1" customHeight="1" x14ac:dyDescent="0.2">
      <c r="B13" s="4"/>
      <c r="C13" s="6"/>
      <c r="D13" s="7"/>
      <c r="E13" s="7"/>
      <c r="F13" s="7"/>
      <c r="G13" s="7"/>
      <c r="H13" s="7"/>
      <c r="I13" s="7"/>
      <c r="J13" s="7"/>
      <c r="K13" s="7"/>
      <c r="L13" s="7"/>
      <c r="M13" s="7"/>
      <c r="N13" s="7"/>
      <c r="O13" s="7"/>
      <c r="P13" s="7"/>
      <c r="Q13" s="7"/>
      <c r="R13" s="1194"/>
      <c r="S13" s="1195"/>
      <c r="T13" s="1195"/>
      <c r="U13" s="1195"/>
      <c r="V13" s="1195"/>
      <c r="W13" s="1195"/>
      <c r="X13" s="1195"/>
      <c r="Y13" s="1195"/>
      <c r="Z13" s="1195"/>
      <c r="AA13" s="1196"/>
      <c r="AB13" s="5"/>
      <c r="AE13" s="18"/>
      <c r="AF13" s="18"/>
      <c r="AG13" s="18"/>
      <c r="AH13" s="18"/>
      <c r="AI13" s="18"/>
      <c r="AJ13" s="18"/>
      <c r="AK13" s="18"/>
      <c r="AL13" s="18"/>
    </row>
    <row r="14" spans="2:38" ht="18.7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18.75"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21.75"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978"/>
      <c r="S18" s="979"/>
      <c r="T18" s="979"/>
      <c r="U18" s="979"/>
      <c r="V18" s="979"/>
      <c r="W18" s="979"/>
      <c r="X18" s="979"/>
      <c r="Y18" s="979"/>
      <c r="Z18" s="979"/>
      <c r="AA18" s="980"/>
      <c r="AB18" s="5"/>
      <c r="AE18" s="18"/>
      <c r="AF18" s="18"/>
      <c r="AG18" s="18"/>
      <c r="AH18" s="18"/>
      <c r="AI18" s="18"/>
      <c r="AJ18" s="18"/>
      <c r="AK18" s="18"/>
      <c r="AL18" s="18"/>
    </row>
    <row r="19" spans="2:38" x14ac:dyDescent="0.2">
      <c r="B19" s="4"/>
      <c r="C19" s="6"/>
      <c r="D19" s="7"/>
      <c r="E19" s="7"/>
      <c r="F19" s="7"/>
      <c r="G19" s="7"/>
      <c r="H19" s="7"/>
      <c r="I19" s="7"/>
      <c r="J19" s="7"/>
      <c r="K19" s="7"/>
      <c r="L19" s="7"/>
      <c r="M19" s="7"/>
      <c r="N19" s="7"/>
      <c r="O19" s="7"/>
      <c r="P19" s="7"/>
      <c r="Q19" s="7"/>
      <c r="R19" s="978"/>
      <c r="S19" s="979"/>
      <c r="T19" s="979"/>
      <c r="U19" s="979"/>
      <c r="V19" s="979"/>
      <c r="W19" s="979"/>
      <c r="X19" s="979"/>
      <c r="Y19" s="979"/>
      <c r="Z19" s="979"/>
      <c r="AA19" s="980"/>
      <c r="AB19" s="5"/>
      <c r="AE19" s="18"/>
      <c r="AF19" s="18"/>
      <c r="AG19" s="18"/>
      <c r="AH19" s="18"/>
      <c r="AI19" s="18"/>
      <c r="AJ19" s="18"/>
      <c r="AK19" s="18"/>
      <c r="AL19" s="18"/>
    </row>
    <row r="20" spans="2:38" ht="13.5" thickBot="1" x14ac:dyDescent="0.25">
      <c r="B20" s="4"/>
      <c r="C20" s="6"/>
      <c r="D20" s="7"/>
      <c r="E20" s="7"/>
      <c r="F20" s="7"/>
      <c r="G20" s="7"/>
      <c r="H20" s="7"/>
      <c r="I20" s="7"/>
      <c r="J20" s="7"/>
      <c r="K20" s="7"/>
      <c r="L20" s="7"/>
      <c r="M20" s="7"/>
      <c r="N20" s="7"/>
      <c r="O20" s="7"/>
      <c r="P20" s="7"/>
      <c r="Q20" s="7"/>
      <c r="R20" s="981"/>
      <c r="S20" s="982"/>
      <c r="T20" s="982"/>
      <c r="U20" s="982"/>
      <c r="V20" s="982"/>
      <c r="W20" s="982"/>
      <c r="X20" s="982"/>
      <c r="Y20" s="982"/>
      <c r="Z20" s="982"/>
      <c r="AA20" s="983"/>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5">
      <c r="B31" s="4"/>
      <c r="C31" s="6"/>
      <c r="D31" s="70" t="s">
        <v>16</v>
      </c>
      <c r="E31" s="71"/>
      <c r="F31" s="164">
        <f>INDICADORES!H63</f>
        <v>166216.33000000002</v>
      </c>
      <c r="G31" s="164">
        <f>INDICADORES!K63</f>
        <v>181654.86000000002</v>
      </c>
      <c r="H31" s="164">
        <f>INDICADORES!N63</f>
        <v>175880.22000000003</v>
      </c>
      <c r="I31" s="164">
        <f>INDICADORES!T63</f>
        <v>181563.51</v>
      </c>
      <c r="J31" s="164">
        <f>INDICADORES!W63</f>
        <v>193696.74</v>
      </c>
      <c r="K31" s="164">
        <f>INDICADORES!Z63</f>
        <v>202076.15000000002</v>
      </c>
      <c r="L31" s="164">
        <f>INDICADORES!AF63</f>
        <v>210740.83200000002</v>
      </c>
      <c r="M31" s="164">
        <f>INDICADORES!AI63</f>
        <v>220089.91800000003</v>
      </c>
      <c r="N31" s="164">
        <f>INDICADORES!AL63</f>
        <v>223393.09399999998</v>
      </c>
      <c r="O31" s="164">
        <f>INDICADORES!AR63</f>
        <v>229870.71400000001</v>
      </c>
      <c r="P31" s="164">
        <f>INDICADORES!AU63</f>
        <v>230489.23200000002</v>
      </c>
      <c r="Q31" s="165">
        <f>INDICADORES!AX63</f>
        <v>224838.29800000001</v>
      </c>
      <c r="R31" s="164">
        <f>SUM(F31:Q31)</f>
        <v>2440509.898</v>
      </c>
      <c r="U31" s="7"/>
      <c r="V31" s="7"/>
      <c r="W31" s="7"/>
      <c r="X31" s="7"/>
      <c r="Y31" s="7"/>
      <c r="Z31" s="7"/>
      <c r="AA31" s="8"/>
      <c r="AB31" s="5"/>
      <c r="AE31" s="18"/>
      <c r="AF31" s="18"/>
      <c r="AG31" s="18"/>
      <c r="AH31" s="18"/>
      <c r="AI31" s="18"/>
      <c r="AJ31" s="18"/>
      <c r="AK31" s="18"/>
      <c r="AL31" s="18"/>
    </row>
    <row r="32" spans="2:38" ht="22.5" customHeight="1" x14ac:dyDescent="0.25">
      <c r="B32" s="4"/>
      <c r="C32" s="6"/>
      <c r="D32" s="70" t="s">
        <v>18</v>
      </c>
      <c r="E32" s="71"/>
      <c r="F32" s="164" t="s">
        <v>168</v>
      </c>
      <c r="G32" s="164" t="s">
        <v>168</v>
      </c>
      <c r="H32" s="164" t="s">
        <v>168</v>
      </c>
      <c r="I32" s="164" t="s">
        <v>168</v>
      </c>
      <c r="J32" s="164" t="s">
        <v>168</v>
      </c>
      <c r="K32" s="164" t="s">
        <v>168</v>
      </c>
      <c r="L32" s="165" t="s">
        <v>168</v>
      </c>
      <c r="M32" s="165" t="s">
        <v>168</v>
      </c>
      <c r="N32" s="165" t="s">
        <v>168</v>
      </c>
      <c r="O32" s="165" t="s">
        <v>168</v>
      </c>
      <c r="P32" s="165" t="s">
        <v>168</v>
      </c>
      <c r="Q32" s="165" t="s">
        <v>168</v>
      </c>
      <c r="R32" s="164" t="s">
        <v>168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166">
        <f>F31</f>
        <v>166216.33000000002</v>
      </c>
      <c r="G33" s="166">
        <f t="shared" ref="G33:R33" si="0">G31</f>
        <v>181654.86000000002</v>
      </c>
      <c r="H33" s="166">
        <f t="shared" si="0"/>
        <v>175880.22000000003</v>
      </c>
      <c r="I33" s="166">
        <f t="shared" si="0"/>
        <v>181563.51</v>
      </c>
      <c r="J33" s="164">
        <f>J31</f>
        <v>193696.74</v>
      </c>
      <c r="K33" s="164">
        <f>K31</f>
        <v>202076.15000000002</v>
      </c>
      <c r="L33" s="89">
        <f t="shared" si="0"/>
        <v>210740.83200000002</v>
      </c>
      <c r="M33" s="89">
        <f t="shared" si="0"/>
        <v>220089.91800000003</v>
      </c>
      <c r="N33" s="167">
        <f t="shared" si="0"/>
        <v>223393.09399999998</v>
      </c>
      <c r="O33" s="167">
        <f t="shared" si="0"/>
        <v>229870.71400000001</v>
      </c>
      <c r="P33" s="89">
        <f t="shared" si="0"/>
        <v>230489.23200000002</v>
      </c>
      <c r="Q33" s="89">
        <f t="shared" si="0"/>
        <v>224838.29800000001</v>
      </c>
      <c r="R33" s="164">
        <f t="shared" si="0"/>
        <v>2440509.898</v>
      </c>
      <c r="S33" s="79">
        <f>AVERAGE(F33:Q33)</f>
        <v>203375.82483333335</v>
      </c>
      <c r="U33" s="63"/>
      <c r="V33" s="7"/>
      <c r="W33" s="7"/>
      <c r="X33" s="7"/>
      <c r="Y33" s="7"/>
      <c r="Z33" s="7"/>
      <c r="AA33" s="8"/>
      <c r="AB33" s="5"/>
      <c r="AE33" s="18"/>
      <c r="AF33" s="18"/>
      <c r="AG33" s="18"/>
      <c r="AH33" s="18"/>
      <c r="AI33" s="18"/>
      <c r="AJ33" s="18"/>
      <c r="AK33" s="18"/>
      <c r="AL33" s="18"/>
    </row>
    <row r="34" spans="2:38" ht="18" customHeight="1" thickBot="1" x14ac:dyDescent="0.25">
      <c r="B34" s="4"/>
      <c r="C34" s="6"/>
      <c r="D34" s="48" t="s">
        <v>651</v>
      </c>
      <c r="E34" s="72"/>
      <c r="F34" s="600">
        <v>123015.47000000003</v>
      </c>
      <c r="G34" s="600">
        <v>110253.45999999999</v>
      </c>
      <c r="H34" s="600">
        <v>159176.16999999998</v>
      </c>
      <c r="I34" s="600">
        <v>170844.09</v>
      </c>
      <c r="J34" s="600">
        <v>184809.38</v>
      </c>
      <c r="K34" s="600">
        <v>167044.49400000004</v>
      </c>
      <c r="L34" s="600">
        <v>168075.88999999998</v>
      </c>
      <c r="M34" s="600">
        <v>134594.21</v>
      </c>
      <c r="N34" s="600">
        <v>129519.8</v>
      </c>
      <c r="O34" s="600">
        <v>110792.8</v>
      </c>
      <c r="P34" s="600">
        <v>104934.62</v>
      </c>
      <c r="Q34" s="600">
        <v>74750.34</v>
      </c>
      <c r="R34" s="600">
        <f>SUM(F34:Q34)</f>
        <v>1637810.7240000002</v>
      </c>
      <c r="U34" s="7"/>
      <c r="V34" s="7"/>
      <c r="W34" s="7"/>
      <c r="X34" s="7"/>
      <c r="Y34" s="7"/>
      <c r="Z34" s="7"/>
      <c r="AA34" s="8"/>
      <c r="AB34" s="5"/>
      <c r="AE34" s="18"/>
      <c r="AF34" s="18"/>
      <c r="AG34" s="18"/>
      <c r="AH34" s="18"/>
      <c r="AI34" s="18"/>
      <c r="AJ34" s="18"/>
      <c r="AK34" s="18"/>
      <c r="AL34" s="18"/>
    </row>
    <row r="35" spans="2:38" ht="18" customHeight="1" x14ac:dyDescent="0.2">
      <c r="B35" s="4"/>
      <c r="C35" s="6"/>
      <c r="D35" s="809" t="s">
        <v>254</v>
      </c>
      <c r="E35" s="810"/>
      <c r="F35" s="601">
        <v>150000</v>
      </c>
      <c r="G35" s="601">
        <v>150000</v>
      </c>
      <c r="H35" s="601">
        <v>150000</v>
      </c>
      <c r="I35" s="601">
        <v>150000</v>
      </c>
      <c r="J35" s="601">
        <v>150000</v>
      </c>
      <c r="K35" s="601">
        <v>150000</v>
      </c>
      <c r="L35" s="601">
        <v>150000</v>
      </c>
      <c r="M35" s="601">
        <v>150000</v>
      </c>
      <c r="N35" s="601">
        <v>150000</v>
      </c>
      <c r="O35" s="601">
        <v>150000</v>
      </c>
      <c r="P35" s="601">
        <v>150000</v>
      </c>
      <c r="Q35" s="601">
        <v>150000</v>
      </c>
      <c r="R35" s="601">
        <f>SUM(F35:Q35)</f>
        <v>1800000</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1128</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63</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8" customHeight="1" x14ac:dyDescent="0.2">
      <c r="B49" s="4"/>
      <c r="C49" s="829" t="s">
        <v>27</v>
      </c>
      <c r="D49" s="830"/>
      <c r="E49" s="830"/>
      <c r="F49" s="830"/>
      <c r="G49" s="938" t="s">
        <v>1129</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78"/>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Tp/gt7IJtrX0G43d5GzL1TfKWmseUIUH6HSZNIgEfZ1z4v3FL9JM9KK4pgdQuhv9jPUdeAZLuVIXrW5HBQpUqA==" saltValue="GlfJ7TalV5c9nqlpYCXmzA==" spinCount="100000" sheet="1" objects="1" scenarios="1"/>
  <customSheetViews>
    <customSheetView guid="{9C949C4D-EB11-4549-99F8-6A6E19FEDD35}" showGridLines="0" topLeftCell="A25">
      <selection activeCell="S35" sqref="S35"/>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5">
      <selection activeCell="S35" sqref="S35"/>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5">
      <selection activeCell="S35" sqref="S35"/>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5">
      <selection activeCell="S35" sqref="S35"/>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5">
      <selection activeCell="G49" sqref="G49:N49"/>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19">
      <selection activeCell="G49" sqref="G49:N49"/>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19">
      <selection activeCell="G49" sqref="G49:N49"/>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G49" sqref="G49:N49"/>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49" sqref="G49:N49"/>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7">
      <selection activeCell="AF27" sqref="AF27"/>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7">
      <selection activeCell="AF27" sqref="AF27"/>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7">
      <selection activeCell="AF27" sqref="AF27"/>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7">
      <selection activeCell="AF27" sqref="AF27"/>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7">
      <selection activeCell="AF27" sqref="AF27"/>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7">
      <selection activeCell="AF27" sqref="AF27"/>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7">
      <selection activeCell="AF27" sqref="AF27"/>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49" sqref="G49:N49"/>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49" sqref="G49:N49"/>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49" sqref="G49:N49"/>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49" sqref="G49:N49"/>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49" sqref="G49:N49"/>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G49" sqref="G49:N49"/>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19">
      <selection activeCell="G49" sqref="G49:N49"/>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19">
      <selection activeCell="G49" sqref="G49:N49"/>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5">
      <selection activeCell="G49" sqref="G49:N49"/>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5">
      <selection activeCell="G49" sqref="G49:N49"/>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5">
      <selection activeCell="G49" sqref="G49:N49"/>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5">
      <selection activeCell="S35" sqref="S35"/>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5">
      <selection activeCell="S35" sqref="S35"/>
      <pageMargins left="0.5" right="0.43" top="1.04" bottom="0.45" header="0.31496062992125984" footer="0.31496062992125984"/>
      <pageSetup paperSize="9" scale="76" orientation="portrait" r:id="rId29"/>
      <headerFooter alignWithMargins="0"/>
    </customSheetView>
  </customSheetViews>
  <mergeCells count="88">
    <mergeCell ref="R21:AA21"/>
    <mergeCell ref="R13:AA20"/>
    <mergeCell ref="R22:AA28"/>
    <mergeCell ref="D35:E35"/>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C49:F49"/>
    <mergeCell ref="AF41:AL41"/>
    <mergeCell ref="C42:F43"/>
    <mergeCell ref="G42:N43"/>
    <mergeCell ref="O42:S42"/>
    <mergeCell ref="T42:AA42"/>
    <mergeCell ref="AF42:AL42"/>
    <mergeCell ref="O43:S43"/>
    <mergeCell ref="T43:AA43"/>
    <mergeCell ref="AF46:AL46"/>
    <mergeCell ref="C47:F47"/>
    <mergeCell ref="G47:N47"/>
    <mergeCell ref="S47:U48"/>
    <mergeCell ref="V47:V48"/>
    <mergeCell ref="W47:Y48"/>
    <mergeCell ref="Z47:AA48"/>
    <mergeCell ref="AF48:AL48"/>
    <mergeCell ref="AF49:AL49"/>
    <mergeCell ref="S49:U51"/>
    <mergeCell ref="V49:V51"/>
    <mergeCell ref="W49:Y51"/>
    <mergeCell ref="Z49:AA51"/>
    <mergeCell ref="C44:N44"/>
    <mergeCell ref="O44:AA44"/>
    <mergeCell ref="AF44:AL44"/>
    <mergeCell ref="C45:F46"/>
    <mergeCell ref="G45:H45"/>
    <mergeCell ref="O45:R45"/>
    <mergeCell ref="S45:AA45"/>
    <mergeCell ref="G46:M46"/>
    <mergeCell ref="O46:R51"/>
    <mergeCell ref="S46:U46"/>
    <mergeCell ref="W46:Y46"/>
    <mergeCell ref="Z46:AA46"/>
    <mergeCell ref="G49:N49"/>
    <mergeCell ref="AF47:AL47"/>
    <mergeCell ref="C48:F48"/>
    <mergeCell ref="G48:N48"/>
    <mergeCell ref="AF56:AL56"/>
    <mergeCell ref="AF57:AL57"/>
    <mergeCell ref="C50:F50"/>
    <mergeCell ref="G50:N50"/>
    <mergeCell ref="AF50:AL50"/>
    <mergeCell ref="C51:F51"/>
    <mergeCell ref="G51:N51"/>
    <mergeCell ref="AF51:AL51"/>
    <mergeCell ref="AF52:AL52"/>
    <mergeCell ref="AF53:AL53"/>
    <mergeCell ref="AF55:AL55"/>
  </mergeCells>
  <pageMargins left="0.5" right="0.43" top="1.04" bottom="0.45" header="0.31496062992125984" footer="0.31496062992125984"/>
  <pageSetup paperSize="9" scale="76" orientation="portrait" r:id="rId30"/>
  <headerFooter alignWithMargins="0"/>
  <drawing r:id="rId3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7"/>
  <dimension ref="A1:AL84"/>
  <sheetViews>
    <sheetView showGridLines="0" workbookViewId="0"/>
  </sheetViews>
  <sheetFormatPr baseColWidth="10" defaultColWidth="11.42578125" defaultRowHeight="12.75" x14ac:dyDescent="0.2"/>
  <cols>
    <col min="1" max="2" width="1.140625" customWidth="1"/>
    <col min="3" max="3" width="4.28515625" customWidth="1"/>
    <col min="4" max="4" width="4.140625" customWidth="1"/>
    <col min="5" max="5" width="7"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950</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304</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48" customHeight="1" x14ac:dyDescent="0.2">
      <c r="B13" s="4"/>
      <c r="C13" s="6"/>
      <c r="D13" s="7"/>
      <c r="E13" s="7"/>
      <c r="F13" s="7"/>
      <c r="G13" s="7"/>
      <c r="H13" s="7"/>
      <c r="I13" s="7"/>
      <c r="J13" s="7"/>
      <c r="K13" s="7"/>
      <c r="L13" s="7"/>
      <c r="M13" s="7"/>
      <c r="N13" s="7"/>
      <c r="O13" s="7"/>
      <c r="P13" s="7"/>
      <c r="Q13" s="7"/>
      <c r="R13" s="975" t="s">
        <v>1316</v>
      </c>
      <c r="S13" s="976"/>
      <c r="T13" s="976"/>
      <c r="U13" s="976"/>
      <c r="V13" s="976"/>
      <c r="W13" s="976"/>
      <c r="X13" s="976"/>
      <c r="Y13" s="976"/>
      <c r="Z13" s="976"/>
      <c r="AA13" s="977"/>
      <c r="AB13" s="5"/>
      <c r="AE13" s="18"/>
      <c r="AF13" s="18"/>
      <c r="AG13" s="18"/>
      <c r="AH13" s="18"/>
      <c r="AI13" s="18"/>
      <c r="AJ13" s="18"/>
      <c r="AK13" s="18"/>
      <c r="AL13" s="18"/>
    </row>
    <row r="14" spans="2:38" ht="4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34.5"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8" customHeight="1" thickBot="1" x14ac:dyDescent="0.25">
      <c r="B18" s="4"/>
      <c r="C18" s="6"/>
      <c r="D18" s="7"/>
      <c r="E18" s="7"/>
      <c r="F18" s="7"/>
      <c r="G18" s="7"/>
      <c r="H18" s="7"/>
      <c r="I18" s="7"/>
      <c r="J18" s="7"/>
      <c r="K18" s="7"/>
      <c r="L18" s="7"/>
      <c r="M18" s="7"/>
      <c r="N18" s="7"/>
      <c r="O18" s="7"/>
      <c r="P18" s="7"/>
      <c r="Q18" s="7"/>
      <c r="R18" s="981"/>
      <c r="S18" s="982"/>
      <c r="T18" s="982"/>
      <c r="U18" s="982"/>
      <c r="V18" s="982"/>
      <c r="W18" s="982"/>
      <c r="X18" s="982"/>
      <c r="Y18" s="982"/>
      <c r="Z18" s="982"/>
      <c r="AA18" s="983"/>
      <c r="AB18" s="5"/>
      <c r="AE18" s="18"/>
      <c r="AF18" s="18"/>
      <c r="AG18" s="18"/>
      <c r="AH18" s="18"/>
      <c r="AI18" s="18"/>
      <c r="AJ18" s="18"/>
      <c r="AK18" s="18"/>
      <c r="AL18" s="18"/>
    </row>
    <row r="19" spans="2:38" ht="18" customHeight="1" thickBot="1" x14ac:dyDescent="0.25">
      <c r="B19" s="4"/>
      <c r="C19" s="6"/>
      <c r="D19" s="7"/>
      <c r="E19" s="7"/>
      <c r="F19" s="7"/>
      <c r="G19" s="7"/>
      <c r="H19" s="7"/>
      <c r="I19" s="7"/>
      <c r="J19" s="7"/>
      <c r="K19" s="7"/>
      <c r="L19" s="7"/>
      <c r="M19" s="7"/>
      <c r="N19" s="7"/>
      <c r="O19" s="7"/>
      <c r="P19" s="7"/>
      <c r="Q19" s="7"/>
      <c r="R19" s="794" t="s">
        <v>80</v>
      </c>
      <c r="S19" s="795"/>
      <c r="T19" s="795"/>
      <c r="U19" s="795"/>
      <c r="V19" s="795"/>
      <c r="W19" s="795"/>
      <c r="X19" s="795"/>
      <c r="Y19" s="795"/>
      <c r="Z19" s="795"/>
      <c r="AA19" s="796"/>
      <c r="AB19" s="5"/>
      <c r="AE19" s="18"/>
      <c r="AF19" s="18"/>
      <c r="AG19" s="18"/>
      <c r="AH19" s="18"/>
      <c r="AI19" s="18"/>
      <c r="AJ19" s="18"/>
      <c r="AK19" s="18"/>
      <c r="AL19" s="18"/>
    </row>
    <row r="20" spans="2:38" ht="22.5" customHeight="1" x14ac:dyDescent="0.2">
      <c r="B20" s="4"/>
      <c r="C20" s="6"/>
      <c r="D20" s="7"/>
      <c r="E20" s="7"/>
      <c r="F20" s="7"/>
      <c r="G20" s="7"/>
      <c r="H20" s="7"/>
      <c r="I20" s="7"/>
      <c r="J20" s="7"/>
      <c r="K20" s="7"/>
      <c r="L20" s="7"/>
      <c r="M20" s="7"/>
      <c r="N20" s="7"/>
      <c r="O20" s="7"/>
      <c r="P20" s="7"/>
      <c r="Q20" s="7"/>
      <c r="R20" s="960" t="s">
        <v>1317</v>
      </c>
      <c r="S20" s="961"/>
      <c r="T20" s="961"/>
      <c r="U20" s="961"/>
      <c r="V20" s="961"/>
      <c r="W20" s="961"/>
      <c r="X20" s="961"/>
      <c r="Y20" s="961"/>
      <c r="Z20" s="961"/>
      <c r="AA20" s="96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760"/>
      <c r="S21" s="761"/>
      <c r="T21" s="761"/>
      <c r="U21" s="761"/>
      <c r="V21" s="761"/>
      <c r="W21" s="761"/>
      <c r="X21" s="761"/>
      <c r="Y21" s="761"/>
      <c r="Z21" s="761"/>
      <c r="AA21" s="762"/>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4"/>
      <c r="D30" s="963" t="s">
        <v>3</v>
      </c>
      <c r="E30" s="964"/>
      <c r="F30" s="296" t="s">
        <v>4</v>
      </c>
      <c r="G30" s="296" t="s">
        <v>5</v>
      </c>
      <c r="H30" s="296" t="s">
        <v>6</v>
      </c>
      <c r="I30" s="296" t="s">
        <v>7</v>
      </c>
      <c r="J30" s="296" t="s">
        <v>8</v>
      </c>
      <c r="K30" s="296" t="s">
        <v>9</v>
      </c>
      <c r="L30" s="296" t="s">
        <v>10</v>
      </c>
      <c r="M30" s="296" t="s">
        <v>11</v>
      </c>
      <c r="N30" s="296" t="s">
        <v>12</v>
      </c>
      <c r="O30" s="296" t="s">
        <v>13</v>
      </c>
      <c r="P30" s="296" t="s">
        <v>14</v>
      </c>
      <c r="Q30" s="296" t="s">
        <v>15</v>
      </c>
      <c r="R30" s="303" t="s">
        <v>71</v>
      </c>
      <c r="S30" s="82" t="s">
        <v>252</v>
      </c>
      <c r="U30" s="7"/>
      <c r="V30" s="7"/>
      <c r="W30" s="7"/>
      <c r="X30" s="7"/>
      <c r="Y30" s="7"/>
      <c r="Z30" s="7"/>
      <c r="AA30" s="8"/>
      <c r="AB30" s="5"/>
      <c r="AE30" s="18"/>
      <c r="AF30" s="18"/>
      <c r="AG30" s="18"/>
      <c r="AH30" s="18"/>
      <c r="AI30" s="18"/>
      <c r="AJ30" s="18"/>
      <c r="AK30" s="18"/>
      <c r="AL30" s="18"/>
    </row>
    <row r="31" spans="2:38" ht="22.5" customHeight="1" x14ac:dyDescent="0.2">
      <c r="B31" s="4"/>
      <c r="C31" s="4"/>
      <c r="D31" s="1078" t="s">
        <v>16</v>
      </c>
      <c r="E31" s="1079"/>
      <c r="F31" s="91">
        <f>INDICADORES!H64</f>
        <v>3051</v>
      </c>
      <c r="G31" s="91">
        <f>INDICADORES!K64</f>
        <v>2463</v>
      </c>
      <c r="H31" s="91">
        <f>INDICADORES!N64</f>
        <v>2748</v>
      </c>
      <c r="I31" s="91">
        <f>INDICADORES!T64</f>
        <v>2713</v>
      </c>
      <c r="J31" s="91">
        <f>INDICADORES!W64</f>
        <v>2548</v>
      </c>
      <c r="K31" s="91">
        <f>INDICADORES!Z64</f>
        <v>2170</v>
      </c>
      <c r="L31" s="91">
        <f>INDICADORES!AF64</f>
        <v>3145</v>
      </c>
      <c r="M31" s="91">
        <f>INDICADORES!AI64</f>
        <v>3516</v>
      </c>
      <c r="N31" s="91">
        <f>INDICADORES!AL64</f>
        <v>3138</v>
      </c>
      <c r="O31" s="91">
        <f>INDICADORES!AR64</f>
        <v>3707</v>
      </c>
      <c r="P31" s="91">
        <f>INDICADORES!AU64</f>
        <v>4019</v>
      </c>
      <c r="Q31" s="91">
        <f>INDICADORES!AX64</f>
        <v>4076</v>
      </c>
      <c r="R31" s="92">
        <f>SUM(F31:Q31)</f>
        <v>37294</v>
      </c>
      <c r="S31" s="80"/>
      <c r="U31" s="7"/>
      <c r="V31" s="7"/>
      <c r="W31" s="7"/>
      <c r="X31" s="7"/>
      <c r="Y31" s="7"/>
      <c r="Z31" s="7"/>
      <c r="AA31" s="8"/>
      <c r="AB31" s="5"/>
      <c r="AE31" s="18"/>
      <c r="AF31" s="18"/>
      <c r="AG31" s="18"/>
      <c r="AH31" s="18"/>
      <c r="AI31" s="18"/>
      <c r="AJ31" s="18"/>
      <c r="AK31" s="18"/>
      <c r="AL31" s="18"/>
    </row>
    <row r="32" spans="2:38" ht="22.5" customHeight="1" x14ac:dyDescent="0.2">
      <c r="B32" s="4"/>
      <c r="C32" s="4"/>
      <c r="D32" s="1078" t="s">
        <v>18</v>
      </c>
      <c r="E32" s="1079"/>
      <c r="F32" s="91" t="s">
        <v>168</v>
      </c>
      <c r="G32" s="91" t="s">
        <v>168</v>
      </c>
      <c r="H32" s="91" t="s">
        <v>168</v>
      </c>
      <c r="I32" s="91" t="s">
        <v>168</v>
      </c>
      <c r="J32" s="91" t="s">
        <v>168</v>
      </c>
      <c r="K32" s="91" t="s">
        <v>168</v>
      </c>
      <c r="L32" s="91" t="s">
        <v>168</v>
      </c>
      <c r="M32" s="91" t="s">
        <v>168</v>
      </c>
      <c r="N32" s="91" t="s">
        <v>168</v>
      </c>
      <c r="O32" s="91" t="s">
        <v>168</v>
      </c>
      <c r="P32" s="91" t="s">
        <v>168</v>
      </c>
      <c r="Q32" s="91" t="s">
        <v>168</v>
      </c>
      <c r="R32" s="91" t="s">
        <v>168</v>
      </c>
      <c r="S32" s="80"/>
      <c r="U32" s="7"/>
      <c r="V32" s="7"/>
      <c r="W32" s="7"/>
      <c r="X32" s="7"/>
      <c r="Y32" s="7"/>
      <c r="Z32" s="7"/>
      <c r="AA32" s="8"/>
      <c r="AB32" s="5"/>
      <c r="AE32" s="18"/>
      <c r="AF32" s="18"/>
      <c r="AG32" s="18"/>
      <c r="AH32" s="18"/>
      <c r="AI32" s="18"/>
      <c r="AJ32" s="18"/>
      <c r="AK32" s="18"/>
      <c r="AL32" s="18"/>
    </row>
    <row r="33" spans="2:38" ht="22.5" customHeight="1" thickBot="1" x14ac:dyDescent="0.25">
      <c r="B33" s="4"/>
      <c r="C33" s="4"/>
      <c r="D33" s="48" t="s">
        <v>692</v>
      </c>
      <c r="E33" s="48"/>
      <c r="F33" s="93">
        <f>F31</f>
        <v>3051</v>
      </c>
      <c r="G33" s="93">
        <f t="shared" ref="G33:R33" si="0">G31</f>
        <v>2463</v>
      </c>
      <c r="H33" s="93">
        <f t="shared" si="0"/>
        <v>2748</v>
      </c>
      <c r="I33" s="93">
        <f t="shared" si="0"/>
        <v>2713</v>
      </c>
      <c r="J33" s="93">
        <f t="shared" si="0"/>
        <v>2548</v>
      </c>
      <c r="K33" s="93">
        <f t="shared" si="0"/>
        <v>2170</v>
      </c>
      <c r="L33" s="93">
        <f t="shared" si="0"/>
        <v>3145</v>
      </c>
      <c r="M33" s="93">
        <f t="shared" si="0"/>
        <v>3516</v>
      </c>
      <c r="N33" s="93">
        <f t="shared" si="0"/>
        <v>3138</v>
      </c>
      <c r="O33" s="93">
        <f t="shared" si="0"/>
        <v>3707</v>
      </c>
      <c r="P33" s="93">
        <f t="shared" si="0"/>
        <v>4019</v>
      </c>
      <c r="Q33" s="93">
        <f t="shared" si="0"/>
        <v>4076</v>
      </c>
      <c r="R33" s="93">
        <f t="shared" si="0"/>
        <v>37294</v>
      </c>
      <c r="S33" s="83">
        <f>AVERAGE(F33,G33,H33,I33,J33,K33,L33,M33,N33,O33,P33,Q33)</f>
        <v>3107.8333333333335</v>
      </c>
      <c r="U33" s="7"/>
      <c r="V33" s="7"/>
      <c r="W33" s="7"/>
      <c r="X33" s="7"/>
      <c r="Y33" s="7"/>
      <c r="Z33" s="7"/>
      <c r="AA33" s="8"/>
      <c r="AB33" s="5"/>
      <c r="AE33" s="18"/>
      <c r="AF33" s="18"/>
      <c r="AG33" s="18"/>
      <c r="AH33" s="18"/>
      <c r="AI33" s="18"/>
      <c r="AJ33" s="18"/>
      <c r="AK33" s="18"/>
      <c r="AL33" s="18"/>
    </row>
    <row r="34" spans="2:38" ht="21" customHeight="1" thickBot="1" x14ac:dyDescent="0.25">
      <c r="B34" s="4"/>
      <c r="C34" s="4"/>
      <c r="D34" s="48" t="s">
        <v>651</v>
      </c>
      <c r="E34" s="48"/>
      <c r="F34" s="269">
        <v>1945</v>
      </c>
      <c r="G34" s="269">
        <v>1775</v>
      </c>
      <c r="H34" s="269">
        <v>2205</v>
      </c>
      <c r="I34" s="269">
        <v>2228</v>
      </c>
      <c r="J34" s="269">
        <v>2247</v>
      </c>
      <c r="K34" s="269">
        <v>2092</v>
      </c>
      <c r="L34" s="269">
        <v>2022</v>
      </c>
      <c r="M34" s="269">
        <v>2104</v>
      </c>
      <c r="N34" s="269">
        <v>2260</v>
      </c>
      <c r="O34" s="269">
        <v>2362</v>
      </c>
      <c r="P34" s="269">
        <v>2797</v>
      </c>
      <c r="Q34" s="269">
        <v>2981</v>
      </c>
      <c r="R34" s="269"/>
      <c r="S34" s="81"/>
      <c r="U34" s="7"/>
      <c r="V34" s="7"/>
      <c r="W34" s="7"/>
      <c r="X34" s="7"/>
      <c r="Y34" s="7"/>
      <c r="Z34" s="7"/>
      <c r="AA34" s="8"/>
      <c r="AB34" s="5"/>
      <c r="AE34" s="18"/>
      <c r="AF34" s="18"/>
      <c r="AG34" s="18"/>
      <c r="AH34" s="18"/>
      <c r="AI34" s="18"/>
      <c r="AJ34" s="18"/>
      <c r="AK34" s="18"/>
      <c r="AL34" s="18"/>
    </row>
    <row r="35" spans="2:38" s="53" customFormat="1" ht="17.25" customHeight="1" x14ac:dyDescent="0.2">
      <c r="B35" s="54"/>
      <c r="C35" s="54"/>
      <c r="D35" s="1197" t="s">
        <v>254</v>
      </c>
      <c r="E35" s="1198"/>
      <c r="F35" s="270">
        <v>2532</v>
      </c>
      <c r="G35" s="270">
        <v>2532</v>
      </c>
      <c r="H35" s="270">
        <v>2532</v>
      </c>
      <c r="I35" s="270">
        <v>2532</v>
      </c>
      <c r="J35" s="270">
        <v>2532</v>
      </c>
      <c r="K35" s="270">
        <v>2532</v>
      </c>
      <c r="L35" s="270">
        <v>2532</v>
      </c>
      <c r="M35" s="270">
        <v>2532</v>
      </c>
      <c r="N35" s="270">
        <v>2532</v>
      </c>
      <c r="O35" s="270">
        <v>2532</v>
      </c>
      <c r="P35" s="270">
        <v>2532</v>
      </c>
      <c r="Q35" s="270">
        <v>2532</v>
      </c>
      <c r="R35" s="270">
        <f>SUM(F35:Q35)</f>
        <v>30384</v>
      </c>
      <c r="S35" s="80"/>
      <c r="U35" s="47"/>
      <c r="V35" s="47"/>
      <c r="W35" s="47"/>
      <c r="X35" s="47"/>
      <c r="Y35" s="47"/>
      <c r="Z35" s="47"/>
      <c r="AA35" s="55"/>
      <c r="AB35" s="56"/>
      <c r="AE35" s="15"/>
      <c r="AF35" s="15"/>
      <c r="AG35" s="15"/>
      <c r="AH35" s="15"/>
      <c r="AI35" s="15"/>
      <c r="AJ35" s="15"/>
      <c r="AK35" s="15"/>
      <c r="AL35" s="15"/>
    </row>
    <row r="36" spans="2:38" ht="17.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303</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606</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7" t="s">
        <v>1130</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vugma2xml/EnyJ9sSdsIeJ2G6nAL7k/du1pV0t4TXnnvACdFVHgfVJbn1jh6r6gOoWFrCbbWC6ILfFaw0HSNyA==" saltValue="+dvAsxZ4CD7c+AJWcXQgrA==" spinCount="100000" sheet="1" objects="1" scenarios="1"/>
  <customSheetViews>
    <customSheetView guid="{9C949C4D-EB11-4549-99F8-6A6E19FEDD35}"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1"/>
      <headerFooter alignWithMargins="0"/>
    </customSheetView>
    <customSheetView guid="{B4BD0B13-0F90-4B98-B77F-542E51A48189}"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2"/>
      <headerFooter alignWithMargins="0"/>
    </customSheetView>
    <customSheetView guid="{1132D6BB-BD35-469F-BF41-A86B335BD97B}"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3"/>
      <headerFooter alignWithMargins="0"/>
    </customSheetView>
    <customSheetView guid="{A5C6589E-C55F-4BEC-9ECE-919FCABF52F8}"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4"/>
      <headerFooter alignWithMargins="0"/>
    </customSheetView>
    <customSheetView guid="{01A85145-F11B-4D07-813B-8A8758CDD710}"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5"/>
      <headerFooter alignWithMargins="0"/>
    </customSheetView>
    <customSheetView guid="{4F27A6F2-707D-47B2-BF4A-F027B75A33FC}"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6"/>
      <headerFooter alignWithMargins="0"/>
    </customSheetView>
    <customSheetView guid="{F4F98609-4C61-4A0E-851B-59BEC64AAB9F}"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7"/>
      <headerFooter alignWithMargins="0"/>
    </customSheetView>
    <customSheetView guid="{8381FC96-6810-4EAA-ACD8-B607E0FD2281}" showGridLines="0" topLeftCell="G18">
      <selection activeCell="R20" sqref="R20:AA28"/>
      <colBreaks count="1" manualBreakCount="1">
        <brk id="28" max="1048575" man="1"/>
      </colBreaks>
      <pageMargins left="0.5" right="0.43" top="1.04" bottom="0.45" header="0.31496062992125984" footer="0.31496062992125984"/>
      <pageSetup paperSize="9" scale="62" orientation="portrait" r:id="rId8"/>
      <headerFooter alignWithMargins="0"/>
    </customSheetView>
    <customSheetView guid="{7315456F-420E-439E-9602-F32EDF9D3E94}" showGridLines="0" topLeftCell="G18">
      <selection activeCell="R20" sqref="R20:AA28"/>
      <colBreaks count="1" manualBreakCount="1">
        <brk id="28" max="1048575" man="1"/>
      </colBreaks>
      <pageMargins left="0.5" right="0.43" top="1.04" bottom="0.45" header="0.31496062992125984" footer="0.31496062992125984"/>
      <pageSetup paperSize="9" scale="62" orientation="portrait" r:id="rId9"/>
      <headerFooter alignWithMargins="0"/>
    </customSheetView>
    <customSheetView guid="{216CB5F9-6788-4A70-880A-08553118F167}" showGridLines="0">
      <selection activeCell="R20" sqref="R20:AA28"/>
      <colBreaks count="1" manualBreakCount="1">
        <brk id="28" max="1048575" man="1"/>
      </colBreaks>
      <pageMargins left="0.5" right="0.43" top="1.04" bottom="0.45" header="0.31496062992125984" footer="0.31496062992125984"/>
      <pageSetup paperSize="9" scale="62" orientation="portrait" r:id="rId10"/>
      <headerFooter alignWithMargins="0"/>
    </customSheetView>
    <customSheetView guid="{B0451CD7-59C4-4E11-B7C2-BC13CF4127A6}" showGridLines="0">
      <selection activeCell="R20" sqref="R20:AA28"/>
      <colBreaks count="1" manualBreakCount="1">
        <brk id="28" max="1048575" man="1"/>
      </colBreaks>
      <pageMargins left="0.5" right="0.43" top="1.04" bottom="0.45" header="0.31496062992125984" footer="0.31496062992125984"/>
      <pageSetup paperSize="9" scale="62" orientation="portrait" r:id="rId11"/>
      <headerFooter alignWithMargins="0"/>
    </customSheetView>
    <customSheetView guid="{7A5BCE0F-1F1B-4E52-9652-01329CBCC77F}" showGridLines="0">
      <selection activeCell="R20" sqref="R20:AA28"/>
      <colBreaks count="1" manualBreakCount="1">
        <brk id="28" max="1048575" man="1"/>
      </colBreaks>
      <pageMargins left="0.5" right="0.43" top="1.04" bottom="0.45" header="0.31496062992125984" footer="0.31496062992125984"/>
      <pageSetup paperSize="9" scale="62" orientation="portrait" r:id="rId12"/>
      <headerFooter alignWithMargins="0"/>
    </customSheetView>
    <customSheetView guid="{62DF5315-3D99-4C8E-BAEC-100B3280B10D}" showGridLines="0">
      <selection activeCell="R20" sqref="R20:AA28"/>
      <colBreaks count="1" manualBreakCount="1">
        <brk id="28" max="1048575" man="1"/>
      </colBreaks>
      <pageMargins left="0.5" right="0.43" top="1.04" bottom="0.45" header="0.31496062992125984" footer="0.31496062992125984"/>
      <pageSetup paperSize="9" scale="62" orientation="portrait" r:id="rId13"/>
      <headerFooter alignWithMargins="0"/>
    </customSheetView>
    <customSheetView guid="{CAC1BF5B-64DA-4E65-B9F3-F58AF1593EA5}" showGridLines="0">
      <selection activeCell="R20" sqref="R20:AA28"/>
      <colBreaks count="1" manualBreakCount="1">
        <brk id="28" max="1048575" man="1"/>
      </colBreaks>
      <pageMargins left="0.5" right="0.43" top="1.04" bottom="0.45" header="0.31496062992125984" footer="0.31496062992125984"/>
      <pageSetup paperSize="9" scale="62" orientation="portrait" r:id="rId14"/>
      <headerFooter alignWithMargins="0"/>
    </customSheetView>
    <customSheetView guid="{E4188361-4B87-4969-89CB-DD6AB944FA81}" showGridLines="0">
      <selection activeCell="R20" sqref="R20:AA28"/>
      <colBreaks count="1" manualBreakCount="1">
        <brk id="28" max="1048575" man="1"/>
      </colBreaks>
      <pageMargins left="0.5" right="0.43" top="1.04" bottom="0.45" header="0.31496062992125984" footer="0.31496062992125984"/>
      <pageSetup paperSize="9" scale="62" orientation="portrait" r:id="rId15"/>
      <headerFooter alignWithMargins="0"/>
    </customSheetView>
    <customSheetView guid="{0001DF65-3B0F-497C-ACF5-D49EC607FD88}" showGridLines="0">
      <selection activeCell="R20" sqref="R20:AA28"/>
      <colBreaks count="1" manualBreakCount="1">
        <brk id="28" max="1048575" man="1"/>
      </colBreaks>
      <pageMargins left="0.5" right="0.43" top="1.04" bottom="0.45" header="0.31496062992125984" footer="0.31496062992125984"/>
      <pageSetup paperSize="9" scale="62" orientation="portrait" r:id="rId16"/>
      <headerFooter alignWithMargins="0"/>
    </customSheetView>
    <customSheetView guid="{39DA2FDD-4E3D-481D-A336-9D29DBC11B08}" showGridLines="0">
      <selection activeCell="F9" sqref="F9:AA10"/>
      <colBreaks count="1" manualBreakCount="1">
        <brk id="28" max="1048575" man="1"/>
      </colBreaks>
      <pageMargins left="0.5" right="0.43" top="1.04" bottom="0.45" header="0.31496062992125984" footer="0.31496062992125984"/>
      <pageSetup paperSize="9" scale="62" orientation="portrait" r:id="rId17"/>
      <headerFooter alignWithMargins="0"/>
    </customSheetView>
    <customSheetView guid="{95329FFD-9B66-4A76-A861-4EF913CB9438}" showGridLines="0">
      <selection activeCell="F9" sqref="F9:AA10"/>
      <colBreaks count="1" manualBreakCount="1">
        <brk id="28" max="1048575" man="1"/>
      </colBreaks>
      <pageMargins left="0.5" right="0.43" top="1.04" bottom="0.45" header="0.31496062992125984" footer="0.31496062992125984"/>
      <pageSetup paperSize="9" scale="62" orientation="portrait" r:id="rId18"/>
      <headerFooter alignWithMargins="0"/>
    </customSheetView>
    <customSheetView guid="{F7DB7EE5-42A9-41B9-A823-ADC3C22C28DE}" showGridLines="0">
      <selection activeCell="F9" sqref="F9:AA10"/>
      <colBreaks count="1" manualBreakCount="1">
        <brk id="28" max="1048575" man="1"/>
      </colBreaks>
      <pageMargins left="0.5" right="0.43" top="1.04" bottom="0.45" header="0.31496062992125984" footer="0.31496062992125984"/>
      <pageSetup paperSize="9" scale="62" orientation="portrait" r:id="rId19"/>
      <headerFooter alignWithMargins="0"/>
    </customSheetView>
    <customSheetView guid="{187695E8-F439-4E8B-9390-62D53A41785B}" showGridLines="0">
      <selection activeCell="F9" sqref="F9:AA10"/>
      <colBreaks count="1" manualBreakCount="1">
        <brk id="28" max="1048575" man="1"/>
      </colBreaks>
      <pageMargins left="0.5" right="0.43" top="1.04" bottom="0.45" header="0.31496062992125984" footer="0.31496062992125984"/>
      <pageSetup paperSize="9" scale="62" orientation="portrait" r:id="rId20"/>
      <headerFooter alignWithMargins="0"/>
    </customSheetView>
    <customSheetView guid="{C3D58349-1F04-4F6C-B93C-BB0D41DB41D6}" showGridLines="0" topLeftCell="A20">
      <selection activeCell="F9" sqref="F9:AA10"/>
      <colBreaks count="1" manualBreakCount="1">
        <brk id="28" max="1048575" man="1"/>
      </colBreaks>
      <pageMargins left="0.5" right="0.43" top="1.04" bottom="0.45" header="0.31496062992125984" footer="0.31496062992125984"/>
      <pageSetup paperSize="9" scale="62" orientation="portrait" r:id="rId21"/>
      <headerFooter alignWithMargins="0"/>
    </customSheetView>
    <customSheetView guid="{71206789-1A95-4243-B1E4-204F0D4BB0C1}" showGridLines="0" topLeftCell="G18">
      <selection activeCell="R20" sqref="R20:AA28"/>
      <colBreaks count="1" manualBreakCount="1">
        <brk id="28" max="1048575" man="1"/>
      </colBreaks>
      <pageMargins left="0.5" right="0.43" top="1.04" bottom="0.45" header="0.31496062992125984" footer="0.31496062992125984"/>
      <pageSetup paperSize="9" scale="62" orientation="portrait" r:id="rId22"/>
      <headerFooter alignWithMargins="0"/>
    </customSheetView>
    <customSheetView guid="{DAB8803B-91D8-4FA1-8E83-BA8E4F51ECEF}"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23"/>
      <headerFooter alignWithMargins="0"/>
    </customSheetView>
    <customSheetView guid="{4B06A440-0745-43CE-8047-97DB98249CF6}"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24"/>
      <headerFooter alignWithMargins="0"/>
    </customSheetView>
    <customSheetView guid="{201C1097-0C3C-4AFA-814C-99E885BB3BA9}"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25"/>
      <headerFooter alignWithMargins="0"/>
    </customSheetView>
    <customSheetView guid="{44F0F931-FF8F-4146-9628-099A7B02EE59}"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26"/>
      <headerFooter alignWithMargins="0"/>
    </customSheetView>
    <customSheetView guid="{DE4F901A-4159-44A8-9F61-37E29931259E}"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27"/>
      <headerFooter alignWithMargins="0"/>
    </customSheetView>
    <customSheetView guid="{11E60353-53A2-40FD-8DD1-6654D3943E00}"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28"/>
      <headerFooter alignWithMargins="0"/>
    </customSheetView>
    <customSheetView guid="{D405E5B0-829D-4CFF-BABC-C1974EED185D}" showGridLines="0" topLeftCell="G21">
      <selection activeCell="R20" sqref="R20:AA28"/>
      <colBreaks count="1" manualBreakCount="1">
        <brk id="28" max="1048575" man="1"/>
      </colBreaks>
      <pageMargins left="0.5" right="0.43" top="1.04" bottom="0.45" header="0.31496062992125984" footer="0.31496062992125984"/>
      <pageSetup paperSize="9" scale="62" orientation="portrait" r:id="rId29"/>
      <headerFooter alignWithMargins="0"/>
    </customSheetView>
  </customSheetViews>
  <mergeCells count="91">
    <mergeCell ref="R20:AA28"/>
    <mergeCell ref="D35:E35"/>
    <mergeCell ref="C37:N37"/>
    <mergeCell ref="O37:AA37"/>
    <mergeCell ref="C44:N44"/>
    <mergeCell ref="O44:AA44"/>
    <mergeCell ref="C42:F43"/>
    <mergeCell ref="G42:N43"/>
    <mergeCell ref="O42:S42"/>
    <mergeCell ref="T42:AA42"/>
    <mergeCell ref="D30:E30"/>
    <mergeCell ref="D31:E31"/>
    <mergeCell ref="D32:E32"/>
    <mergeCell ref="AF57:AL57"/>
    <mergeCell ref="C50:F50"/>
    <mergeCell ref="G50:N50"/>
    <mergeCell ref="AF50:AL50"/>
    <mergeCell ref="C51:F51"/>
    <mergeCell ref="G51:N51"/>
    <mergeCell ref="AF51:AL51"/>
    <mergeCell ref="AF52:AL52"/>
    <mergeCell ref="AF53:AL53"/>
    <mergeCell ref="AF55:AL55"/>
    <mergeCell ref="AF56:AL56"/>
    <mergeCell ref="AF44:AL44"/>
    <mergeCell ref="C45:F46"/>
    <mergeCell ref="G45:H45"/>
    <mergeCell ref="O45:R45"/>
    <mergeCell ref="S45:AA45"/>
    <mergeCell ref="G46:M46"/>
    <mergeCell ref="O46:R51"/>
    <mergeCell ref="S46:U46"/>
    <mergeCell ref="AF49:AL49"/>
    <mergeCell ref="W46:Y46"/>
    <mergeCell ref="Z46:AA46"/>
    <mergeCell ref="AF46:AL46"/>
    <mergeCell ref="Z49:AA51"/>
    <mergeCell ref="S47:U48"/>
    <mergeCell ref="V47:V48"/>
    <mergeCell ref="W47:Y48"/>
    <mergeCell ref="AF48:AL48"/>
    <mergeCell ref="AF47:AL47"/>
    <mergeCell ref="C49:F49"/>
    <mergeCell ref="G49:N49"/>
    <mergeCell ref="S49:U51"/>
    <mergeCell ref="V49:V51"/>
    <mergeCell ref="W49:Y51"/>
    <mergeCell ref="Z47:AA48"/>
    <mergeCell ref="C47:F47"/>
    <mergeCell ref="G47:N47"/>
    <mergeCell ref="C48:F48"/>
    <mergeCell ref="G48:N48"/>
    <mergeCell ref="AF42:AL42"/>
    <mergeCell ref="O43:S43"/>
    <mergeCell ref="T43:AA43"/>
    <mergeCell ref="C40:F40"/>
    <mergeCell ref="G40:N40"/>
    <mergeCell ref="O40:S40"/>
    <mergeCell ref="T40:AA40"/>
    <mergeCell ref="C41:F41"/>
    <mergeCell ref="G41:N41"/>
    <mergeCell ref="O41:S41"/>
    <mergeCell ref="T41:AA41"/>
    <mergeCell ref="AF41:AL41"/>
    <mergeCell ref="AF39:AL39"/>
    <mergeCell ref="C38:F38"/>
    <mergeCell ref="G38:N38"/>
    <mergeCell ref="O38:S38"/>
    <mergeCell ref="T38:AA38"/>
    <mergeCell ref="AF38:AL38"/>
    <mergeCell ref="C39:F39"/>
    <mergeCell ref="G39:N39"/>
    <mergeCell ref="O39:S39"/>
    <mergeCell ref="T39:AA39"/>
    <mergeCell ref="AF8:AL8"/>
    <mergeCell ref="C9:E10"/>
    <mergeCell ref="F9:AA10"/>
    <mergeCell ref="AF9:AL9"/>
    <mergeCell ref="R12:AA12"/>
    <mergeCell ref="R13:AA18"/>
    <mergeCell ref="R19:AA19"/>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62" orientation="portrait" r:id="rId30"/>
  <headerFooter alignWithMargins="0"/>
  <colBreaks count="1" manualBreakCount="1">
    <brk id="28" max="1048575" man="1"/>
  </colBreaks>
  <drawing r:id="rId3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L84"/>
  <sheetViews>
    <sheetView showGridLines="0" topLeftCell="A25" workbookViewId="0">
      <selection activeCell="R19" sqref="R19:AA19"/>
    </sheetView>
  </sheetViews>
  <sheetFormatPr baseColWidth="10" defaultColWidth="11.42578125" defaultRowHeight="12.75" x14ac:dyDescent="0.2"/>
  <cols>
    <col min="1" max="2" width="1.140625" customWidth="1"/>
    <col min="3" max="3" width="4.28515625" customWidth="1"/>
    <col min="4" max="4" width="4.140625" customWidth="1"/>
    <col min="5" max="5" width="7"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951</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952</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48" customHeight="1" x14ac:dyDescent="0.2">
      <c r="B13" s="4"/>
      <c r="C13" s="6"/>
      <c r="D13" s="7"/>
      <c r="E13" s="7"/>
      <c r="F13" s="7"/>
      <c r="G13" s="7"/>
      <c r="H13" s="7"/>
      <c r="I13" s="7"/>
      <c r="J13" s="7"/>
      <c r="K13" s="7"/>
      <c r="L13" s="7"/>
      <c r="M13" s="7"/>
      <c r="N13" s="7"/>
      <c r="O13" s="7"/>
      <c r="P13" s="7"/>
      <c r="Q13" s="7"/>
      <c r="R13" s="975" t="s">
        <v>1263</v>
      </c>
      <c r="S13" s="976"/>
      <c r="T13" s="976"/>
      <c r="U13" s="976"/>
      <c r="V13" s="976"/>
      <c r="W13" s="976"/>
      <c r="X13" s="976"/>
      <c r="Y13" s="976"/>
      <c r="Z13" s="976"/>
      <c r="AA13" s="977"/>
      <c r="AB13" s="5"/>
      <c r="AE13" s="18"/>
      <c r="AF13" s="18"/>
      <c r="AG13" s="18"/>
      <c r="AH13" s="18"/>
      <c r="AI13" s="18"/>
      <c r="AJ13" s="18"/>
      <c r="AK13" s="18"/>
      <c r="AL13" s="18"/>
    </row>
    <row r="14" spans="2:38" ht="4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34.5"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8" customHeight="1" thickBot="1" x14ac:dyDescent="0.25">
      <c r="B18" s="4"/>
      <c r="C18" s="6"/>
      <c r="D18" s="7"/>
      <c r="E18" s="7"/>
      <c r="F18" s="7"/>
      <c r="G18" s="7"/>
      <c r="H18" s="7"/>
      <c r="I18" s="7"/>
      <c r="J18" s="7"/>
      <c r="K18" s="7"/>
      <c r="L18" s="7"/>
      <c r="M18" s="7"/>
      <c r="N18" s="7"/>
      <c r="O18" s="7"/>
      <c r="P18" s="7"/>
      <c r="Q18" s="7"/>
      <c r="R18" s="981"/>
      <c r="S18" s="982"/>
      <c r="T18" s="982"/>
      <c r="U18" s="982"/>
      <c r="V18" s="982"/>
      <c r="W18" s="982"/>
      <c r="X18" s="982"/>
      <c r="Y18" s="982"/>
      <c r="Z18" s="982"/>
      <c r="AA18" s="983"/>
      <c r="AB18" s="5"/>
      <c r="AE18" s="18"/>
      <c r="AF18" s="18"/>
      <c r="AG18" s="18"/>
      <c r="AH18" s="18"/>
      <c r="AI18" s="18"/>
      <c r="AJ18" s="18"/>
      <c r="AK18" s="18"/>
      <c r="AL18" s="18"/>
    </row>
    <row r="19" spans="2:38" ht="18" customHeight="1" thickBot="1" x14ac:dyDescent="0.25">
      <c r="B19" s="4"/>
      <c r="C19" s="6"/>
      <c r="D19" s="7"/>
      <c r="E19" s="7"/>
      <c r="F19" s="7"/>
      <c r="G19" s="7"/>
      <c r="H19" s="7"/>
      <c r="I19" s="7"/>
      <c r="J19" s="7"/>
      <c r="K19" s="7"/>
      <c r="L19" s="7"/>
      <c r="M19" s="7"/>
      <c r="N19" s="7"/>
      <c r="O19" s="7"/>
      <c r="P19" s="7"/>
      <c r="Q19" s="7"/>
      <c r="R19" s="794" t="s">
        <v>80</v>
      </c>
      <c r="S19" s="795"/>
      <c r="T19" s="795"/>
      <c r="U19" s="795"/>
      <c r="V19" s="795"/>
      <c r="W19" s="795"/>
      <c r="X19" s="795"/>
      <c r="Y19" s="795"/>
      <c r="Z19" s="795"/>
      <c r="AA19" s="796"/>
      <c r="AB19" s="5"/>
      <c r="AE19" s="18"/>
      <c r="AF19" s="18"/>
      <c r="AG19" s="18"/>
      <c r="AH19" s="18"/>
      <c r="AI19" s="18"/>
      <c r="AJ19" s="18"/>
      <c r="AK19" s="18"/>
      <c r="AL19" s="18"/>
    </row>
    <row r="20" spans="2:38" ht="22.5" customHeight="1" x14ac:dyDescent="0.2">
      <c r="B20" s="4"/>
      <c r="C20" s="6"/>
      <c r="D20" s="7"/>
      <c r="E20" s="7"/>
      <c r="F20" s="7"/>
      <c r="G20" s="7"/>
      <c r="H20" s="7"/>
      <c r="I20" s="7"/>
      <c r="J20" s="7"/>
      <c r="K20" s="7"/>
      <c r="L20" s="7"/>
      <c r="M20" s="7"/>
      <c r="N20" s="7"/>
      <c r="O20" s="7"/>
      <c r="P20" s="7"/>
      <c r="Q20" s="7"/>
      <c r="R20" s="960" t="s">
        <v>1090</v>
      </c>
      <c r="S20" s="961"/>
      <c r="T20" s="961"/>
      <c r="U20" s="961"/>
      <c r="V20" s="961"/>
      <c r="W20" s="961"/>
      <c r="X20" s="961"/>
      <c r="Y20" s="961"/>
      <c r="Z20" s="961"/>
      <c r="AA20" s="96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760"/>
      <c r="S21" s="761"/>
      <c r="T21" s="761"/>
      <c r="U21" s="761"/>
      <c r="V21" s="761"/>
      <c r="W21" s="761"/>
      <c r="X21" s="761"/>
      <c r="Y21" s="761"/>
      <c r="Z21" s="761"/>
      <c r="AA21" s="762"/>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4"/>
      <c r="D30" s="963" t="s">
        <v>3</v>
      </c>
      <c r="E30" s="964"/>
      <c r="F30" s="296" t="s">
        <v>4</v>
      </c>
      <c r="G30" s="296" t="s">
        <v>5</v>
      </c>
      <c r="H30" s="296" t="s">
        <v>6</v>
      </c>
      <c r="I30" s="296" t="s">
        <v>7</v>
      </c>
      <c r="J30" s="296" t="s">
        <v>8</v>
      </c>
      <c r="K30" s="296" t="s">
        <v>9</v>
      </c>
      <c r="L30" s="296" t="s">
        <v>10</v>
      </c>
      <c r="M30" s="296" t="s">
        <v>11</v>
      </c>
      <c r="N30" s="296" t="s">
        <v>12</v>
      </c>
      <c r="O30" s="296" t="s">
        <v>13</v>
      </c>
      <c r="P30" s="296" t="s">
        <v>14</v>
      </c>
      <c r="Q30" s="296" t="s">
        <v>15</v>
      </c>
      <c r="R30" s="303" t="s">
        <v>71</v>
      </c>
      <c r="S30" s="82" t="s">
        <v>252</v>
      </c>
      <c r="U30" s="7"/>
      <c r="V30" s="7"/>
      <c r="W30" s="7"/>
      <c r="X30" s="7"/>
      <c r="Y30" s="7"/>
      <c r="Z30" s="7"/>
      <c r="AA30" s="8"/>
      <c r="AB30" s="5"/>
      <c r="AE30" s="18"/>
      <c r="AF30" s="18"/>
      <c r="AG30" s="18"/>
      <c r="AH30" s="18"/>
      <c r="AI30" s="18"/>
      <c r="AJ30" s="18"/>
      <c r="AK30" s="18"/>
      <c r="AL30" s="18"/>
    </row>
    <row r="31" spans="2:38" ht="22.5" customHeight="1" x14ac:dyDescent="0.2">
      <c r="B31" s="4"/>
      <c r="C31" s="4"/>
      <c r="D31" s="1078" t="s">
        <v>16</v>
      </c>
      <c r="E31" s="1079"/>
      <c r="F31" s="576">
        <f>INDICADORES!H65</f>
        <v>405</v>
      </c>
      <c r="G31" s="576">
        <f>INDICADORES!K65</f>
        <v>91</v>
      </c>
      <c r="H31" s="576">
        <f>INDICADORES!N65</f>
        <v>65</v>
      </c>
      <c r="I31" s="576">
        <f>INDICADORES!T65</f>
        <v>67</v>
      </c>
      <c r="J31" s="576">
        <f>INDICADORES!W65</f>
        <v>61</v>
      </c>
      <c r="K31" s="576">
        <f>INDICADORES!Z65</f>
        <v>73</v>
      </c>
      <c r="L31" s="576">
        <f>INDICADORES!AF65</f>
        <v>77</v>
      </c>
      <c r="M31" s="576">
        <f>INDICADORES!AI65</f>
        <v>74</v>
      </c>
      <c r="N31" s="576">
        <f>INDICADORES!AL65</f>
        <v>153</v>
      </c>
      <c r="O31" s="576">
        <f>INDICADORES!AR65</f>
        <v>310</v>
      </c>
      <c r="P31" s="576">
        <f>INDICADORES!AU65</f>
        <v>426</v>
      </c>
      <c r="Q31" s="576">
        <f>INDICADORES!AX65</f>
        <v>533</v>
      </c>
      <c r="R31" s="577">
        <f>SUM(F31:Q31)</f>
        <v>2335</v>
      </c>
      <c r="S31" s="80"/>
      <c r="U31" s="7"/>
      <c r="V31" s="7"/>
      <c r="W31" s="7"/>
      <c r="X31" s="7"/>
      <c r="Y31" s="7"/>
      <c r="Z31" s="7"/>
      <c r="AA31" s="8"/>
      <c r="AB31" s="5"/>
      <c r="AE31" s="18"/>
      <c r="AF31" s="18"/>
      <c r="AG31" s="18"/>
      <c r="AH31" s="18"/>
      <c r="AI31" s="18"/>
      <c r="AJ31" s="18"/>
      <c r="AK31" s="18"/>
      <c r="AL31" s="18"/>
    </row>
    <row r="32" spans="2:38" ht="22.5" customHeight="1" x14ac:dyDescent="0.2">
      <c r="B32" s="4"/>
      <c r="C32" s="4"/>
      <c r="D32" s="1078" t="s">
        <v>18</v>
      </c>
      <c r="E32" s="1079"/>
      <c r="F32" s="576" t="s">
        <v>168</v>
      </c>
      <c r="G32" s="576" t="s">
        <v>168</v>
      </c>
      <c r="H32" s="576" t="s">
        <v>168</v>
      </c>
      <c r="I32" s="576" t="s">
        <v>168</v>
      </c>
      <c r="J32" s="576" t="s">
        <v>168</v>
      </c>
      <c r="K32" s="576" t="s">
        <v>168</v>
      </c>
      <c r="L32" s="576" t="s">
        <v>168</v>
      </c>
      <c r="M32" s="576" t="s">
        <v>168</v>
      </c>
      <c r="N32" s="576" t="s">
        <v>168</v>
      </c>
      <c r="O32" s="576" t="s">
        <v>168</v>
      </c>
      <c r="P32" s="576" t="s">
        <v>168</v>
      </c>
      <c r="Q32" s="576" t="s">
        <v>168</v>
      </c>
      <c r="R32" s="576" t="s">
        <v>168</v>
      </c>
      <c r="S32" s="80"/>
      <c r="U32" s="7"/>
      <c r="V32" s="7"/>
      <c r="W32" s="7"/>
      <c r="X32" s="7"/>
      <c r="Y32" s="7"/>
      <c r="Z32" s="7"/>
      <c r="AA32" s="8"/>
      <c r="AB32" s="5"/>
      <c r="AE32" s="18"/>
      <c r="AF32" s="18"/>
      <c r="AG32" s="18"/>
      <c r="AH32" s="18"/>
      <c r="AI32" s="18"/>
      <c r="AJ32" s="18"/>
      <c r="AK32" s="18"/>
      <c r="AL32" s="18"/>
    </row>
    <row r="33" spans="2:38" ht="22.5" customHeight="1" thickBot="1" x14ac:dyDescent="0.25">
      <c r="B33" s="4"/>
      <c r="C33" s="4"/>
      <c r="D33" s="48" t="s">
        <v>692</v>
      </c>
      <c r="E33" s="48"/>
      <c r="F33" s="93">
        <f>F31</f>
        <v>405</v>
      </c>
      <c r="G33" s="93">
        <f t="shared" ref="G33:R33" si="0">G31</f>
        <v>91</v>
      </c>
      <c r="H33" s="93">
        <f t="shared" si="0"/>
        <v>65</v>
      </c>
      <c r="I33" s="93">
        <f t="shared" si="0"/>
        <v>67</v>
      </c>
      <c r="J33" s="93">
        <f t="shared" si="0"/>
        <v>61</v>
      </c>
      <c r="K33" s="93">
        <f t="shared" si="0"/>
        <v>73</v>
      </c>
      <c r="L33" s="93">
        <f t="shared" si="0"/>
        <v>77</v>
      </c>
      <c r="M33" s="93">
        <f t="shared" si="0"/>
        <v>74</v>
      </c>
      <c r="N33" s="93">
        <f t="shared" si="0"/>
        <v>153</v>
      </c>
      <c r="O33" s="93">
        <f t="shared" si="0"/>
        <v>310</v>
      </c>
      <c r="P33" s="93">
        <f t="shared" si="0"/>
        <v>426</v>
      </c>
      <c r="Q33" s="93">
        <f t="shared" si="0"/>
        <v>533</v>
      </c>
      <c r="R33" s="93">
        <f t="shared" si="0"/>
        <v>2335</v>
      </c>
      <c r="S33" s="83">
        <f>AVERAGE(F33,G33,H33,I33,J33,K33,L33,M33,N33,O33,P33,Q33)</f>
        <v>194.58333333333334</v>
      </c>
      <c r="U33" s="7"/>
      <c r="V33" s="7"/>
      <c r="W33" s="7"/>
      <c r="X33" s="7"/>
      <c r="Y33" s="7"/>
      <c r="Z33" s="7"/>
      <c r="AA33" s="8"/>
      <c r="AB33" s="5"/>
      <c r="AE33" s="18"/>
      <c r="AF33" s="18"/>
      <c r="AG33" s="18"/>
      <c r="AH33" s="18"/>
      <c r="AI33" s="18"/>
      <c r="AJ33" s="18"/>
      <c r="AK33" s="18"/>
      <c r="AL33" s="18"/>
    </row>
    <row r="34" spans="2:38" ht="21" customHeight="1" thickBot="1" x14ac:dyDescent="0.25">
      <c r="B34" s="4"/>
      <c r="C34" s="4"/>
      <c r="D34" s="48" t="s">
        <v>651</v>
      </c>
      <c r="E34" s="48"/>
      <c r="F34" s="269"/>
      <c r="G34" s="269"/>
      <c r="H34" s="269"/>
      <c r="I34" s="269"/>
      <c r="J34" s="269"/>
      <c r="K34" s="269"/>
      <c r="L34" s="269"/>
      <c r="M34" s="269"/>
      <c r="N34" s="269"/>
      <c r="O34" s="269"/>
      <c r="P34" s="269"/>
      <c r="Q34" s="269"/>
      <c r="R34" s="269"/>
      <c r="S34" s="81"/>
      <c r="U34" s="7"/>
      <c r="V34" s="7"/>
      <c r="W34" s="7"/>
      <c r="X34" s="7"/>
      <c r="Y34" s="7"/>
      <c r="Z34" s="7"/>
      <c r="AA34" s="8"/>
      <c r="AB34" s="5"/>
      <c r="AE34" s="18"/>
      <c r="AF34" s="18"/>
      <c r="AG34" s="18"/>
      <c r="AH34" s="18"/>
      <c r="AI34" s="18"/>
      <c r="AJ34" s="18"/>
      <c r="AK34" s="18"/>
      <c r="AL34" s="18"/>
    </row>
    <row r="35" spans="2:38" s="53" customFormat="1" ht="17.25" customHeight="1" x14ac:dyDescent="0.2">
      <c r="B35" s="54"/>
      <c r="C35" s="54"/>
      <c r="D35" s="1197" t="s">
        <v>254</v>
      </c>
      <c r="E35" s="1198"/>
      <c r="F35" s="270">
        <v>300</v>
      </c>
      <c r="G35" s="270">
        <v>300</v>
      </c>
      <c r="H35" s="270">
        <v>300</v>
      </c>
      <c r="I35" s="270">
        <v>300</v>
      </c>
      <c r="J35" s="270">
        <v>300</v>
      </c>
      <c r="K35" s="270">
        <v>300</v>
      </c>
      <c r="L35" s="270">
        <v>300</v>
      </c>
      <c r="M35" s="270">
        <v>300</v>
      </c>
      <c r="N35" s="270">
        <v>300</v>
      </c>
      <c r="O35" s="270">
        <v>300</v>
      </c>
      <c r="P35" s="270">
        <v>300</v>
      </c>
      <c r="Q35" s="270">
        <v>300</v>
      </c>
      <c r="R35" s="270"/>
      <c r="S35" s="80"/>
      <c r="U35" s="47"/>
      <c r="V35" s="47"/>
      <c r="W35" s="47"/>
      <c r="X35" s="47"/>
      <c r="Y35" s="47"/>
      <c r="Z35" s="47"/>
      <c r="AA35" s="55"/>
      <c r="AB35" s="56"/>
      <c r="AE35" s="15"/>
      <c r="AF35" s="15"/>
      <c r="AG35" s="15"/>
      <c r="AH35" s="15"/>
      <c r="AI35" s="15"/>
      <c r="AJ35" s="15"/>
      <c r="AK35" s="15"/>
      <c r="AL35" s="15"/>
    </row>
    <row r="36" spans="2:38" ht="17.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953</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606</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7" t="s">
        <v>1131</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LMe37WcG7tk3Tfvygq1TTooBReM0nmI+6wEz/yet/xRWvz6nRSYo77Kda7tuOlmKPZDoKZ7McgSOKoLD6JAQGA==" saltValue="gA/mnlPwsFPUd/OtwJmX2A==" spinCount="100000" sheet="1" objects="1" scenarios="1"/>
  <customSheetViews>
    <customSheetView guid="{9C949C4D-EB11-4549-99F8-6A6E19FEDD35}"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1"/>
      <headerFooter alignWithMargins="0"/>
    </customSheetView>
    <customSheetView guid="{B4BD0B13-0F90-4B98-B77F-542E51A48189}"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2"/>
      <headerFooter alignWithMargins="0"/>
    </customSheetView>
    <customSheetView guid="{1132D6BB-BD35-469F-BF41-A86B335BD97B}"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3"/>
      <headerFooter alignWithMargins="0"/>
    </customSheetView>
    <customSheetView guid="{A5C6589E-C55F-4BEC-9ECE-919FCABF52F8}"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4"/>
      <headerFooter alignWithMargins="0"/>
    </customSheetView>
    <customSheetView guid="{01A85145-F11B-4D07-813B-8A8758CDD710}"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5"/>
      <headerFooter alignWithMargins="0"/>
    </customSheetView>
    <customSheetView guid="{4F27A6F2-707D-47B2-BF4A-F027B75A33FC}" showGridLines="0" topLeftCell="K4">
      <selection activeCell="R19" sqref="R19:AA19"/>
      <colBreaks count="1" manualBreakCount="1">
        <brk id="28" max="1048575" man="1"/>
      </colBreaks>
      <pageMargins left="0.5" right="0.43" top="1.04" bottom="0.45" header="0.31496062992125984" footer="0.31496062992125984"/>
      <pageSetup paperSize="9" scale="62" orientation="portrait" r:id="rId6"/>
      <headerFooter alignWithMargins="0"/>
    </customSheetView>
    <customSheetView guid="{F4F98609-4C61-4A0E-851B-59BEC64AAB9F}" showGridLines="0" topLeftCell="A19">
      <selection activeCell="R20" sqref="R20:AA28"/>
      <colBreaks count="1" manualBreakCount="1">
        <brk id="28" max="1048575" man="1"/>
      </colBreaks>
      <pageMargins left="0.5" right="0.43" top="1.04" bottom="0.45" header="0.31496062992125984" footer="0.31496062992125984"/>
      <pageSetup paperSize="9" scale="62" orientation="portrait" r:id="rId7"/>
      <headerFooter alignWithMargins="0"/>
    </customSheetView>
    <customSheetView guid="{8381FC96-6810-4EAA-ACD8-B607E0FD2281}" showGridLines="0">
      <selection activeCell="R20" sqref="R20:AA28"/>
      <colBreaks count="1" manualBreakCount="1">
        <brk id="28" max="1048575" man="1"/>
      </colBreaks>
      <pageMargins left="0.5" right="0.43" top="1.04" bottom="0.45" header="0.31496062992125984" footer="0.31496062992125984"/>
      <pageSetup paperSize="9" scale="62" orientation="portrait" r:id="rId8"/>
      <headerFooter alignWithMargins="0"/>
    </customSheetView>
    <customSheetView guid="{7315456F-420E-439E-9602-F32EDF9D3E94}" showGridLines="0">
      <selection activeCell="R20" sqref="R20:AA28"/>
      <colBreaks count="1" manualBreakCount="1">
        <brk id="28" max="1048575" man="1"/>
      </colBreaks>
      <pageMargins left="0.5" right="0.43" top="1.04" bottom="0.45" header="0.31496062992125984" footer="0.31496062992125984"/>
      <pageSetup paperSize="9" scale="62" orientation="portrait" r:id="rId9"/>
      <headerFooter alignWithMargins="0"/>
    </customSheetView>
    <customSheetView guid="{216CB5F9-6788-4A70-880A-08553118F167}" showGridLines="0">
      <selection activeCell="R20" sqref="R20:AA28"/>
      <colBreaks count="1" manualBreakCount="1">
        <brk id="28" max="1048575" man="1"/>
      </colBreaks>
      <pageMargins left="0.5" right="0.43" top="1.04" bottom="0.45" header="0.31496062992125984" footer="0.31496062992125984"/>
      <pageSetup paperSize="9" scale="62" orientation="portrait" r:id="rId10"/>
      <headerFooter alignWithMargins="0"/>
    </customSheetView>
    <customSheetView guid="{B0451CD7-59C4-4E11-B7C2-BC13CF4127A6}" showGridLines="0">
      <selection activeCell="R20" sqref="R20:AA28"/>
      <colBreaks count="1" manualBreakCount="1">
        <brk id="28" max="1048575" man="1"/>
      </colBreaks>
      <pageMargins left="0.5" right="0.43" top="1.04" bottom="0.45" header="0.31496062992125984" footer="0.31496062992125984"/>
      <pageSetup paperSize="9" scale="62" orientation="portrait" r:id="rId11"/>
      <headerFooter alignWithMargins="0"/>
    </customSheetView>
    <customSheetView guid="{7A5BCE0F-1F1B-4E52-9652-01329CBCC77F}" showGridLines="0">
      <selection activeCell="R20" sqref="R20:AA28"/>
      <colBreaks count="1" manualBreakCount="1">
        <brk id="28" max="1048575" man="1"/>
      </colBreaks>
      <pageMargins left="0.5" right="0.43" top="1.04" bottom="0.45" header="0.31496062992125984" footer="0.31496062992125984"/>
      <pageSetup paperSize="9" scale="62" orientation="portrait" r:id="rId12"/>
      <headerFooter alignWithMargins="0"/>
    </customSheetView>
    <customSheetView guid="{62DF5315-3D99-4C8E-BAEC-100B3280B10D}" showGridLines="0">
      <selection activeCell="R20" sqref="R20:AA28"/>
      <colBreaks count="1" manualBreakCount="1">
        <brk id="28" max="1048575" man="1"/>
      </colBreaks>
      <pageMargins left="0.5" right="0.43" top="1.04" bottom="0.45" header="0.31496062992125984" footer="0.31496062992125984"/>
      <pageSetup paperSize="9" scale="62" orientation="portrait" r:id="rId13"/>
      <headerFooter alignWithMargins="0"/>
    </customSheetView>
    <customSheetView guid="{CAC1BF5B-64DA-4E65-B9F3-F58AF1593EA5}" showGridLines="0">
      <selection activeCell="R20" sqref="R20:AA28"/>
      <colBreaks count="1" manualBreakCount="1">
        <brk id="28" max="1048575" man="1"/>
      </colBreaks>
      <pageMargins left="0.5" right="0.43" top="1.04" bottom="0.45" header="0.31496062992125984" footer="0.31496062992125984"/>
      <pageSetup paperSize="9" scale="62" orientation="portrait" r:id="rId14"/>
      <headerFooter alignWithMargins="0"/>
    </customSheetView>
    <customSheetView guid="{E4188361-4B87-4969-89CB-DD6AB944FA81}" showGridLines="0">
      <selection activeCell="T34" sqref="T34"/>
      <colBreaks count="1" manualBreakCount="1">
        <brk id="28" max="1048575" man="1"/>
      </colBreaks>
      <pageMargins left="0.5" right="0.43" top="1.04" bottom="0.45" header="0.31496062992125984" footer="0.31496062992125984"/>
      <pageSetup paperSize="9" scale="62" orientation="portrait" r:id="rId15"/>
      <headerFooter alignWithMargins="0"/>
    </customSheetView>
    <customSheetView guid="{0001DF65-3B0F-497C-ACF5-D49EC607FD88}" showGridLines="0">
      <selection activeCell="T34" sqref="T34"/>
      <colBreaks count="1" manualBreakCount="1">
        <brk id="28" max="1048575" man="1"/>
      </colBreaks>
      <pageMargins left="0.5" right="0.43" top="1.04" bottom="0.45" header="0.31496062992125984" footer="0.31496062992125984"/>
      <pageSetup paperSize="9" scale="62" orientation="portrait" r:id="rId16"/>
      <headerFooter alignWithMargins="0"/>
    </customSheetView>
    <customSheetView guid="{39DA2FDD-4E3D-481D-A336-9D29DBC11B08}" showGridLines="0">
      <selection activeCell="R20" sqref="R20:AA28"/>
      <colBreaks count="1" manualBreakCount="1">
        <brk id="28" max="1048575" man="1"/>
      </colBreaks>
      <pageMargins left="0.5" right="0.43" top="1.04" bottom="0.45" header="0.31496062992125984" footer="0.31496062992125984"/>
      <pageSetup paperSize="9" scale="62" orientation="portrait" r:id="rId17"/>
      <headerFooter alignWithMargins="0"/>
    </customSheetView>
    <customSheetView guid="{95329FFD-9B66-4A76-A861-4EF913CB9438}" showGridLines="0">
      <selection activeCell="R20" sqref="R20:AA28"/>
      <colBreaks count="1" manualBreakCount="1">
        <brk id="28" max="1048575" man="1"/>
      </colBreaks>
      <pageMargins left="0.5" right="0.43" top="1.04" bottom="0.45" header="0.31496062992125984" footer="0.31496062992125984"/>
      <pageSetup paperSize="9" scale="62" orientation="portrait" r:id="rId18"/>
      <headerFooter alignWithMargins="0"/>
    </customSheetView>
    <customSheetView guid="{F7DB7EE5-42A9-41B9-A823-ADC3C22C28DE}" showGridLines="0">
      <selection activeCell="R20" sqref="R20:AA28"/>
      <colBreaks count="1" manualBreakCount="1">
        <brk id="28" max="1048575" man="1"/>
      </colBreaks>
      <pageMargins left="0.5" right="0.43" top="1.04" bottom="0.45" header="0.31496062992125984" footer="0.31496062992125984"/>
      <pageSetup paperSize="9" scale="62" orientation="portrait" r:id="rId19"/>
      <headerFooter alignWithMargins="0"/>
    </customSheetView>
    <customSheetView guid="{187695E8-F439-4E8B-9390-62D53A41785B}" showGridLines="0">
      <selection activeCell="R20" sqref="R20:AA28"/>
      <colBreaks count="1" manualBreakCount="1">
        <brk id="28" max="1048575" man="1"/>
      </colBreaks>
      <pageMargins left="0.5" right="0.43" top="1.04" bottom="0.45" header="0.31496062992125984" footer="0.31496062992125984"/>
      <pageSetup paperSize="9" scale="62" orientation="portrait" r:id="rId20"/>
      <headerFooter alignWithMargins="0"/>
    </customSheetView>
    <customSheetView guid="{C3D58349-1F04-4F6C-B93C-BB0D41DB41D6}" showGridLines="0">
      <selection activeCell="R20" sqref="R20:AA28"/>
      <colBreaks count="1" manualBreakCount="1">
        <brk id="28" max="1048575" man="1"/>
      </colBreaks>
      <pageMargins left="0.5" right="0.43" top="1.04" bottom="0.45" header="0.31496062992125984" footer="0.31496062992125984"/>
      <pageSetup paperSize="9" scale="62" orientation="portrait" r:id="rId21"/>
      <headerFooter alignWithMargins="0"/>
    </customSheetView>
    <customSheetView guid="{71206789-1A95-4243-B1E4-204F0D4BB0C1}" showGridLines="0">
      <selection activeCell="R20" sqref="R20:AA28"/>
      <colBreaks count="1" manualBreakCount="1">
        <brk id="28" max="1048575" man="1"/>
      </colBreaks>
      <pageMargins left="0.5" right="0.43" top="1.04" bottom="0.45" header="0.31496062992125984" footer="0.31496062992125984"/>
      <pageSetup paperSize="9" scale="62" orientation="portrait" r:id="rId22"/>
      <headerFooter alignWithMargins="0"/>
    </customSheetView>
    <customSheetView guid="{DAB8803B-91D8-4FA1-8E83-BA8E4F51ECEF}" showGridLines="0" topLeftCell="A19">
      <selection activeCell="R20" sqref="R20:AA28"/>
      <colBreaks count="1" manualBreakCount="1">
        <brk id="28" max="1048575" man="1"/>
      </colBreaks>
      <pageMargins left="0.5" right="0.43" top="1.04" bottom="0.45" header="0.31496062992125984" footer="0.31496062992125984"/>
      <pageSetup paperSize="9" scale="62" orientation="portrait" r:id="rId23"/>
      <headerFooter alignWithMargins="0"/>
    </customSheetView>
    <customSheetView guid="{4B06A440-0745-43CE-8047-97DB98249CF6}" showGridLines="0" topLeftCell="K4">
      <selection activeCell="R19" sqref="R19:AA19"/>
      <colBreaks count="1" manualBreakCount="1">
        <brk id="28" max="1048575" man="1"/>
      </colBreaks>
      <pageMargins left="0.5" right="0.43" top="1.04" bottom="0.45" header="0.31496062992125984" footer="0.31496062992125984"/>
      <pageSetup paperSize="9" scale="62" orientation="portrait" r:id="rId24"/>
      <headerFooter alignWithMargins="0"/>
    </customSheetView>
    <customSheetView guid="{201C1097-0C3C-4AFA-814C-99E885BB3BA9}"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25"/>
      <headerFooter alignWithMargins="0"/>
    </customSheetView>
    <customSheetView guid="{44F0F931-FF8F-4146-9628-099A7B02EE59}"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26"/>
      <headerFooter alignWithMargins="0"/>
    </customSheetView>
    <customSheetView guid="{DE4F901A-4159-44A8-9F61-37E29931259E}"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27"/>
      <headerFooter alignWithMargins="0"/>
    </customSheetView>
    <customSheetView guid="{11E60353-53A2-40FD-8DD1-6654D3943E00}"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28"/>
      <headerFooter alignWithMargins="0"/>
    </customSheetView>
    <customSheetView guid="{D405E5B0-829D-4CFF-BABC-C1974EED185D}" showGridLines="0" topLeftCell="A25">
      <selection activeCell="R19" sqref="R19:AA19"/>
      <colBreaks count="1" manualBreakCount="1">
        <brk id="28" max="1048575" man="1"/>
      </colBreaks>
      <pageMargins left="0.5" right="0.43" top="1.04" bottom="0.45" header="0.31496062992125984" footer="0.31496062992125984"/>
      <pageSetup paperSize="9" scale="62" orientation="portrait" r:id="rId29"/>
      <headerFooter alignWithMargins="0"/>
    </customSheetView>
  </customSheetViews>
  <mergeCells count="91">
    <mergeCell ref="G3:P3"/>
    <mergeCell ref="G4:P4"/>
    <mergeCell ref="G5:P5"/>
    <mergeCell ref="C7:AA7"/>
    <mergeCell ref="C8:E8"/>
    <mergeCell ref="F8:P8"/>
    <mergeCell ref="Q8:R8"/>
    <mergeCell ref="S8:T8"/>
    <mergeCell ref="U8:V8"/>
    <mergeCell ref="W8:AA8"/>
    <mergeCell ref="D35:E35"/>
    <mergeCell ref="AF8:AL8"/>
    <mergeCell ref="C9:E10"/>
    <mergeCell ref="F9:AA10"/>
    <mergeCell ref="AF9:AL9"/>
    <mergeCell ref="R12:AA12"/>
    <mergeCell ref="R13:AA18"/>
    <mergeCell ref="R19:AA19"/>
    <mergeCell ref="R20:AA28"/>
    <mergeCell ref="D30:E30"/>
    <mergeCell ref="D31:E31"/>
    <mergeCell ref="D32:E32"/>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62" orientation="portrait" r:id="rId30"/>
  <headerFooter alignWithMargins="0"/>
  <colBreaks count="1" manualBreakCount="1">
    <brk id="28" max="1048575" man="1"/>
  </colBreaks>
  <drawing r:id="rId3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L84"/>
  <sheetViews>
    <sheetView showGridLines="0" topLeftCell="A16" zoomScale="86" zoomScaleNormal="86" zoomScalePageLayoutView="120" workbookViewId="0">
      <selection activeCell="O33" sqref="O33"/>
    </sheetView>
  </sheetViews>
  <sheetFormatPr baseColWidth="10" defaultColWidth="11.42578125" defaultRowHeight="12.75" x14ac:dyDescent="0.2"/>
  <cols>
    <col min="1" max="2" width="1.140625" customWidth="1"/>
    <col min="3" max="3" width="4.28515625" customWidth="1"/>
    <col min="4" max="4" width="4.140625" customWidth="1"/>
    <col min="5" max="5" width="7"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954</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955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48" customHeight="1" x14ac:dyDescent="0.2">
      <c r="B13" s="4"/>
      <c r="C13" s="6"/>
      <c r="D13" s="7"/>
      <c r="E13" s="7"/>
      <c r="F13" s="7"/>
      <c r="G13" s="7"/>
      <c r="H13" s="7"/>
      <c r="I13" s="7"/>
      <c r="J13" s="7"/>
      <c r="K13" s="7"/>
      <c r="L13" s="7"/>
      <c r="M13" s="7"/>
      <c r="N13" s="7"/>
      <c r="O13" s="7"/>
      <c r="P13" s="7"/>
      <c r="Q13" s="7"/>
      <c r="R13" s="975" t="s">
        <v>1319</v>
      </c>
      <c r="S13" s="976"/>
      <c r="T13" s="976"/>
      <c r="U13" s="976"/>
      <c r="V13" s="976"/>
      <c r="W13" s="976"/>
      <c r="X13" s="976"/>
      <c r="Y13" s="976"/>
      <c r="Z13" s="976"/>
      <c r="AA13" s="977"/>
      <c r="AB13" s="5"/>
      <c r="AE13" s="18"/>
      <c r="AF13" s="18"/>
      <c r="AG13" s="18"/>
      <c r="AH13" s="18"/>
      <c r="AI13" s="18"/>
      <c r="AJ13" s="18"/>
      <c r="AK13" s="18"/>
      <c r="AL13" s="18"/>
    </row>
    <row r="14" spans="2:38" ht="4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34.5"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8" customHeight="1" thickBot="1" x14ac:dyDescent="0.25">
      <c r="B18" s="4"/>
      <c r="C18" s="6"/>
      <c r="D18" s="7"/>
      <c r="E18" s="7"/>
      <c r="F18" s="7"/>
      <c r="G18" s="7"/>
      <c r="H18" s="7"/>
      <c r="I18" s="7"/>
      <c r="J18" s="7"/>
      <c r="K18" s="7"/>
      <c r="L18" s="7"/>
      <c r="M18" s="7"/>
      <c r="N18" s="7"/>
      <c r="O18" s="7"/>
      <c r="P18" s="7"/>
      <c r="Q18" s="7"/>
      <c r="R18" s="981"/>
      <c r="S18" s="982"/>
      <c r="T18" s="982"/>
      <c r="U18" s="982"/>
      <c r="V18" s="982"/>
      <c r="W18" s="982"/>
      <c r="X18" s="982"/>
      <c r="Y18" s="982"/>
      <c r="Z18" s="982"/>
      <c r="AA18" s="983"/>
      <c r="AB18" s="5"/>
      <c r="AE18" s="18"/>
      <c r="AF18" s="18"/>
      <c r="AG18" s="18"/>
      <c r="AH18" s="18"/>
      <c r="AI18" s="18"/>
      <c r="AJ18" s="18"/>
      <c r="AK18" s="18"/>
      <c r="AL18" s="18"/>
    </row>
    <row r="19" spans="2:38" ht="18" customHeight="1" thickBot="1" x14ac:dyDescent="0.25">
      <c r="B19" s="4"/>
      <c r="C19" s="6"/>
      <c r="D19" s="7"/>
      <c r="E19" s="7"/>
      <c r="F19" s="7"/>
      <c r="G19" s="7"/>
      <c r="H19" s="7"/>
      <c r="I19" s="7"/>
      <c r="J19" s="7"/>
      <c r="K19" s="7"/>
      <c r="L19" s="7"/>
      <c r="M19" s="7"/>
      <c r="N19" s="7"/>
      <c r="O19" s="7"/>
      <c r="P19" s="7"/>
      <c r="Q19" s="7"/>
      <c r="R19" s="794" t="s">
        <v>80</v>
      </c>
      <c r="S19" s="795"/>
      <c r="T19" s="795"/>
      <c r="U19" s="795"/>
      <c r="V19" s="795"/>
      <c r="W19" s="795"/>
      <c r="X19" s="795"/>
      <c r="Y19" s="795"/>
      <c r="Z19" s="795"/>
      <c r="AA19" s="796"/>
      <c r="AB19" s="5"/>
      <c r="AE19" s="18"/>
      <c r="AF19" s="18"/>
      <c r="AG19" s="18"/>
      <c r="AH19" s="18"/>
      <c r="AI19" s="18"/>
      <c r="AJ19" s="18"/>
      <c r="AK19" s="18"/>
      <c r="AL19" s="18"/>
    </row>
    <row r="20" spans="2:38" ht="22.5" customHeight="1" x14ac:dyDescent="0.2">
      <c r="B20" s="4"/>
      <c r="C20" s="6"/>
      <c r="D20" s="7"/>
      <c r="E20" s="7"/>
      <c r="F20" s="7"/>
      <c r="G20" s="7"/>
      <c r="H20" s="7"/>
      <c r="I20" s="7"/>
      <c r="J20" s="7"/>
      <c r="K20" s="7"/>
      <c r="L20" s="7"/>
      <c r="M20" s="7"/>
      <c r="N20" s="7"/>
      <c r="O20" s="7"/>
      <c r="P20" s="7"/>
      <c r="Q20" s="7"/>
      <c r="R20" s="960" t="s">
        <v>1320</v>
      </c>
      <c r="S20" s="961"/>
      <c r="T20" s="961"/>
      <c r="U20" s="961"/>
      <c r="V20" s="961"/>
      <c r="W20" s="961"/>
      <c r="X20" s="961"/>
      <c r="Y20" s="961"/>
      <c r="Z20" s="961"/>
      <c r="AA20" s="96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760"/>
      <c r="S21" s="761"/>
      <c r="T21" s="761"/>
      <c r="U21" s="761"/>
      <c r="V21" s="761"/>
      <c r="W21" s="761"/>
      <c r="X21" s="761"/>
      <c r="Y21" s="761"/>
      <c r="Z21" s="761"/>
      <c r="AA21" s="762"/>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4"/>
      <c r="D30" s="963" t="s">
        <v>3</v>
      </c>
      <c r="E30" s="964"/>
      <c r="F30" s="296" t="s">
        <v>4</v>
      </c>
      <c r="G30" s="296" t="s">
        <v>5</v>
      </c>
      <c r="H30" s="296" t="s">
        <v>6</v>
      </c>
      <c r="I30" s="296" t="s">
        <v>7</v>
      </c>
      <c r="J30" s="296" t="s">
        <v>8</v>
      </c>
      <c r="K30" s="296" t="s">
        <v>9</v>
      </c>
      <c r="L30" s="296" t="s">
        <v>10</v>
      </c>
      <c r="M30" s="296" t="s">
        <v>11</v>
      </c>
      <c r="N30" s="296" t="s">
        <v>12</v>
      </c>
      <c r="O30" s="296" t="s">
        <v>13</v>
      </c>
      <c r="P30" s="296" t="s">
        <v>14</v>
      </c>
      <c r="Q30" s="296" t="s">
        <v>15</v>
      </c>
      <c r="R30" s="303" t="s">
        <v>71</v>
      </c>
      <c r="S30" s="82" t="s">
        <v>252</v>
      </c>
      <c r="U30" s="7"/>
      <c r="V30" s="7"/>
      <c r="W30" s="7"/>
      <c r="X30" s="7"/>
      <c r="Y30" s="7"/>
      <c r="Z30" s="7"/>
      <c r="AA30" s="8"/>
      <c r="AB30" s="5"/>
      <c r="AE30" s="18"/>
      <c r="AF30" s="18"/>
      <c r="AG30" s="18"/>
      <c r="AH30" s="18"/>
      <c r="AI30" s="18"/>
      <c r="AJ30" s="18"/>
      <c r="AK30" s="18"/>
      <c r="AL30" s="18"/>
    </row>
    <row r="31" spans="2:38" ht="22.5" customHeight="1" x14ac:dyDescent="0.2">
      <c r="B31" s="4"/>
      <c r="C31" s="4"/>
      <c r="D31" s="1078" t="s">
        <v>16</v>
      </c>
      <c r="E31" s="1079"/>
      <c r="F31" s="576">
        <f>INDICADORES!H66</f>
        <v>595</v>
      </c>
      <c r="G31" s="576">
        <f>INDICADORES!K66</f>
        <v>863</v>
      </c>
      <c r="H31" s="576">
        <f>INDICADORES!N66</f>
        <v>717</v>
      </c>
      <c r="I31" s="576">
        <f>INDICADORES!T66</f>
        <v>879</v>
      </c>
      <c r="J31" s="576">
        <f>INDICADORES!W66</f>
        <v>448</v>
      </c>
      <c r="K31" s="576">
        <f>INDICADORES!Z66</f>
        <v>206</v>
      </c>
      <c r="L31" s="576">
        <f>INDICADORES!AF66</f>
        <v>1157</v>
      </c>
      <c r="M31" s="576">
        <f>INDICADORES!AI66</f>
        <v>1329</v>
      </c>
      <c r="N31" s="576">
        <f>INDICADORES!AL66</f>
        <v>1082</v>
      </c>
      <c r="O31" s="576">
        <f>INDICADORES!AR66</f>
        <v>1401</v>
      </c>
      <c r="P31" s="576">
        <f>INDICADORES!AU66</f>
        <v>1551</v>
      </c>
      <c r="Q31" s="576">
        <f>INDICADORES!AX66</f>
        <v>1441</v>
      </c>
      <c r="R31" s="92">
        <f>SUM(F31:Q31)</f>
        <v>11669</v>
      </c>
      <c r="S31" s="80"/>
      <c r="U31" s="7"/>
      <c r="V31" s="7"/>
      <c r="W31" s="7"/>
      <c r="X31" s="7"/>
      <c r="Y31" s="7"/>
      <c r="Z31" s="7"/>
      <c r="AA31" s="8"/>
      <c r="AB31" s="5"/>
      <c r="AE31" s="18"/>
      <c r="AF31" s="18"/>
      <c r="AG31" s="18"/>
      <c r="AH31" s="18"/>
      <c r="AI31" s="18"/>
      <c r="AJ31" s="18"/>
      <c r="AK31" s="18"/>
      <c r="AL31" s="18"/>
    </row>
    <row r="32" spans="2:38" ht="22.5" customHeight="1" x14ac:dyDescent="0.2">
      <c r="B32" s="4"/>
      <c r="C32" s="4"/>
      <c r="D32" s="1078" t="s">
        <v>18</v>
      </c>
      <c r="E32" s="1079"/>
      <c r="F32" s="91" t="s">
        <v>168</v>
      </c>
      <c r="G32" s="91" t="s">
        <v>168</v>
      </c>
      <c r="H32" s="91" t="s">
        <v>168</v>
      </c>
      <c r="I32" s="91" t="s">
        <v>168</v>
      </c>
      <c r="J32" s="91" t="s">
        <v>168</v>
      </c>
      <c r="K32" s="91" t="s">
        <v>168</v>
      </c>
      <c r="L32" s="91" t="s">
        <v>168</v>
      </c>
      <c r="M32" s="91" t="s">
        <v>168</v>
      </c>
      <c r="N32" s="91" t="s">
        <v>168</v>
      </c>
      <c r="O32" s="91" t="s">
        <v>168</v>
      </c>
      <c r="P32" s="91" t="s">
        <v>168</v>
      </c>
      <c r="Q32" s="91" t="s">
        <v>168</v>
      </c>
      <c r="R32" s="91" t="s">
        <v>168</v>
      </c>
      <c r="S32" s="80"/>
      <c r="U32" s="7"/>
      <c r="V32" s="7"/>
      <c r="W32" s="7"/>
      <c r="X32" s="7"/>
      <c r="Y32" s="7"/>
      <c r="Z32" s="7"/>
      <c r="AA32" s="8"/>
      <c r="AB32" s="5"/>
      <c r="AE32" s="18"/>
      <c r="AF32" s="18"/>
      <c r="AG32" s="18"/>
      <c r="AH32" s="18"/>
      <c r="AI32" s="18"/>
      <c r="AJ32" s="18"/>
      <c r="AK32" s="18"/>
      <c r="AL32" s="18"/>
    </row>
    <row r="33" spans="2:38" ht="22.5" customHeight="1" thickBot="1" x14ac:dyDescent="0.25">
      <c r="B33" s="4"/>
      <c r="C33" s="4"/>
      <c r="D33" s="48" t="s">
        <v>692</v>
      </c>
      <c r="E33" s="48"/>
      <c r="F33" s="93">
        <f>F31</f>
        <v>595</v>
      </c>
      <c r="G33" s="93">
        <f t="shared" ref="G33:R33" si="0">G31</f>
        <v>863</v>
      </c>
      <c r="H33" s="93">
        <f t="shared" si="0"/>
        <v>717</v>
      </c>
      <c r="I33" s="93">
        <f t="shared" si="0"/>
        <v>879</v>
      </c>
      <c r="J33" s="93">
        <f t="shared" si="0"/>
        <v>448</v>
      </c>
      <c r="K33" s="93">
        <f t="shared" si="0"/>
        <v>206</v>
      </c>
      <c r="L33" s="93">
        <f t="shared" si="0"/>
        <v>1157</v>
      </c>
      <c r="M33" s="93">
        <f t="shared" si="0"/>
        <v>1329</v>
      </c>
      <c r="N33" s="93">
        <f t="shared" si="0"/>
        <v>1082</v>
      </c>
      <c r="O33" s="93">
        <f t="shared" si="0"/>
        <v>1401</v>
      </c>
      <c r="P33" s="93">
        <f t="shared" si="0"/>
        <v>1551</v>
      </c>
      <c r="Q33" s="93">
        <f t="shared" si="0"/>
        <v>1441</v>
      </c>
      <c r="R33" s="93">
        <f t="shared" si="0"/>
        <v>11669</v>
      </c>
      <c r="S33" s="83">
        <f>AVERAGE(F33,G33,H33,I33,J33,K33,L33,M33,N33,O33,P33,Q33)</f>
        <v>972.41666666666663</v>
      </c>
      <c r="U33" s="7"/>
      <c r="V33" s="7"/>
      <c r="W33" s="7"/>
      <c r="X33" s="7"/>
      <c r="Y33" s="7"/>
      <c r="Z33" s="7"/>
      <c r="AA33" s="8"/>
      <c r="AB33" s="5"/>
      <c r="AE33" s="18"/>
      <c r="AF33" s="18"/>
      <c r="AG33" s="18"/>
      <c r="AH33" s="18"/>
      <c r="AI33" s="18"/>
      <c r="AJ33" s="18"/>
      <c r="AK33" s="18"/>
      <c r="AL33" s="18"/>
    </row>
    <row r="34" spans="2:38" ht="21" customHeight="1" thickBot="1" x14ac:dyDescent="0.25">
      <c r="B34" s="4"/>
      <c r="C34" s="4"/>
      <c r="D34" s="48" t="s">
        <v>651</v>
      </c>
      <c r="E34" s="48"/>
      <c r="F34" s="269"/>
      <c r="G34" s="269"/>
      <c r="H34" s="269"/>
      <c r="I34" s="269"/>
      <c r="J34" s="269"/>
      <c r="K34" s="269"/>
      <c r="L34" s="269"/>
      <c r="M34" s="269"/>
      <c r="N34" s="269"/>
      <c r="O34" s="269"/>
      <c r="P34" s="269"/>
      <c r="Q34" s="269"/>
      <c r="R34" s="269"/>
      <c r="S34" s="81"/>
      <c r="U34" s="7"/>
      <c r="V34" s="7"/>
      <c r="W34" s="7"/>
      <c r="X34" s="7"/>
      <c r="Y34" s="7"/>
      <c r="Z34" s="7"/>
      <c r="AA34" s="8"/>
      <c r="AB34" s="5"/>
      <c r="AE34" s="18"/>
      <c r="AF34" s="18"/>
      <c r="AG34" s="18"/>
      <c r="AH34" s="18"/>
      <c r="AI34" s="18"/>
      <c r="AJ34" s="18"/>
      <c r="AK34" s="18"/>
      <c r="AL34" s="18"/>
    </row>
    <row r="35" spans="2:38" s="53" customFormat="1" ht="17.25" customHeight="1" x14ac:dyDescent="0.2">
      <c r="B35" s="54"/>
      <c r="C35" s="54"/>
      <c r="D35" s="1197" t="s">
        <v>254</v>
      </c>
      <c r="E35" s="1198"/>
      <c r="F35" s="270">
        <v>704</v>
      </c>
      <c r="G35" s="270">
        <v>704</v>
      </c>
      <c r="H35" s="270">
        <v>704</v>
      </c>
      <c r="I35" s="270">
        <v>704</v>
      </c>
      <c r="J35" s="270">
        <v>704</v>
      </c>
      <c r="K35" s="270">
        <v>704</v>
      </c>
      <c r="L35" s="270">
        <v>704</v>
      </c>
      <c r="M35" s="270">
        <v>704</v>
      </c>
      <c r="N35" s="270">
        <v>704</v>
      </c>
      <c r="O35" s="270">
        <v>704</v>
      </c>
      <c r="P35" s="270">
        <v>704</v>
      </c>
      <c r="Q35" s="270">
        <v>704</v>
      </c>
      <c r="R35" s="270"/>
      <c r="S35" s="80"/>
      <c r="U35" s="47"/>
      <c r="V35" s="47"/>
      <c r="W35" s="47"/>
      <c r="X35" s="47"/>
      <c r="Y35" s="47"/>
      <c r="Z35" s="47"/>
      <c r="AA35" s="55"/>
      <c r="AB35" s="56"/>
      <c r="AE35" s="15"/>
      <c r="AF35" s="15"/>
      <c r="AG35" s="15"/>
      <c r="AH35" s="15"/>
      <c r="AI35" s="15"/>
      <c r="AJ35" s="15"/>
      <c r="AK35" s="15"/>
      <c r="AL35" s="15"/>
    </row>
    <row r="36" spans="2:38" ht="17.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956</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606</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8" t="s">
        <v>1132</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awqncXRIy3m24UXyWM+Kh4SFoZJ5O7xcY7z97m6j0gLpAD9Bk0h1JVPdBJ7GVl8YAhe9qbp8JAtzmlA3L64msA==" saltValue="BiLoxsA0Ezeh85L05bFZ0Q==" spinCount="100000" sheet="1" objects="1" scenarios="1"/>
  <customSheetViews>
    <customSheetView guid="{9C949C4D-EB11-4549-99F8-6A6E19FEDD35}" scale="86" showGridLines="0" topLeftCell="A25">
      <colBreaks count="1" manualBreakCount="1">
        <brk id="28" max="1048575" man="1"/>
      </colBreaks>
      <pageMargins left="0.5" right="0.43" top="1.04" bottom="0.45" header="0.31496062992125984" footer="0.31496062992125984"/>
      <pageSetup paperSize="9" scale="62" orientation="portrait" r:id="rId1"/>
      <headerFooter alignWithMargins="0"/>
    </customSheetView>
    <customSheetView guid="{B4BD0B13-0F90-4B98-B77F-542E51A48189}" scale="86" showGridLines="0" topLeftCell="A25">
      <colBreaks count="1" manualBreakCount="1">
        <brk id="28" max="1048575" man="1"/>
      </colBreaks>
      <pageMargins left="0.5" right="0.43" top="1.04" bottom="0.45" header="0.31496062992125984" footer="0.31496062992125984"/>
      <pageSetup paperSize="9" scale="62" orientation="portrait" r:id="rId2"/>
      <headerFooter alignWithMargins="0"/>
    </customSheetView>
    <customSheetView guid="{1132D6BB-BD35-469F-BF41-A86B335BD97B}" scale="86" showGridLines="0" topLeftCell="A25">
      <colBreaks count="1" manualBreakCount="1">
        <brk id="28" max="1048575" man="1"/>
      </colBreaks>
      <pageMargins left="0.5" right="0.43" top="1.04" bottom="0.45" header="0.31496062992125984" footer="0.31496062992125984"/>
      <pageSetup paperSize="9" scale="62" orientation="portrait" r:id="rId3"/>
      <headerFooter alignWithMargins="0"/>
    </customSheetView>
    <customSheetView guid="{A5C6589E-C55F-4BEC-9ECE-919FCABF52F8}" scale="86" showGridLines="0" topLeftCell="A25">
      <colBreaks count="1" manualBreakCount="1">
        <brk id="28" max="1048575" man="1"/>
      </colBreaks>
      <pageMargins left="0.5" right="0.43" top="1.04" bottom="0.45" header="0.31496062992125984" footer="0.31496062992125984"/>
      <pageSetup paperSize="9" scale="62" orientation="portrait" r:id="rId4"/>
      <headerFooter alignWithMargins="0"/>
    </customSheetView>
    <customSheetView guid="{01A85145-F11B-4D07-813B-8A8758CDD710}" scale="86" showGridLines="0" topLeftCell="A25">
      <colBreaks count="1" manualBreakCount="1">
        <brk id="28" max="1048575" man="1"/>
      </colBreaks>
      <pageMargins left="0.5" right="0.43" top="1.04" bottom="0.45" header="0.31496062992125984" footer="0.31496062992125984"/>
      <pageSetup paperSize="9" scale="62" orientation="portrait" r:id="rId5"/>
      <headerFooter alignWithMargins="0"/>
    </customSheetView>
    <customSheetView guid="{4F27A6F2-707D-47B2-BF4A-F027B75A33FC}" scale="120" showGridLines="0" topLeftCell="K23">
      <selection activeCell="R20" sqref="R20:AA28"/>
      <colBreaks count="1" manualBreakCount="1">
        <brk id="28" max="1048575" man="1"/>
      </colBreaks>
      <pageMargins left="0.5" right="0.43" top="1.04" bottom="0.45" header="0.31496062992125984" footer="0.31496062992125984"/>
      <pageSetup paperSize="9" scale="62" orientation="portrait" r:id="rId6"/>
      <headerFooter alignWithMargins="0"/>
    </customSheetView>
    <customSheetView guid="{F4F98609-4C61-4A0E-851B-59BEC64AAB9F}" scale="120" showGridLines="0" topLeftCell="K23">
      <selection activeCell="R20" sqref="R20:AA28"/>
      <colBreaks count="1" manualBreakCount="1">
        <brk id="28" max="1048575" man="1"/>
      </colBreaks>
      <pageMargins left="0.5" right="0.43" top="1.04" bottom="0.45" header="0.31496062992125984" footer="0.31496062992125984"/>
      <pageSetup paperSize="9" scale="62" orientation="portrait" r:id="rId7"/>
      <headerFooter alignWithMargins="0"/>
    </customSheetView>
    <customSheetView guid="{8381FC96-6810-4EAA-ACD8-B607E0FD2281}" scale="120" showGridLines="0" topLeftCell="K17">
      <selection activeCell="R20" sqref="R20:AA28"/>
      <colBreaks count="1" manualBreakCount="1">
        <brk id="28" max="1048575" man="1"/>
      </colBreaks>
      <pageMargins left="0.5" right="0.43" top="1.04" bottom="0.45" header="0.31496062992125984" footer="0.31496062992125984"/>
      <pageSetup paperSize="9" scale="62" orientation="portrait" r:id="rId8"/>
      <headerFooter alignWithMargins="0"/>
    </customSheetView>
    <customSheetView guid="{7315456F-420E-439E-9602-F32EDF9D3E94}" scale="120" showGridLines="0" topLeftCell="K17">
      <selection activeCell="R20" sqref="R20:AA28"/>
      <colBreaks count="1" manualBreakCount="1">
        <brk id="28" max="1048575" man="1"/>
      </colBreaks>
      <pageMargins left="0.5" right="0.43" top="1.04" bottom="0.45" header="0.31496062992125984" footer="0.31496062992125984"/>
      <pageSetup paperSize="9" scale="62" orientation="portrait" r:id="rId9"/>
      <headerFooter alignWithMargins="0"/>
    </customSheetView>
    <customSheetView guid="{216CB5F9-6788-4A70-880A-08553118F167}" showGridLines="0" topLeftCell="A13">
      <colBreaks count="1" manualBreakCount="1">
        <brk id="28" max="1048575" man="1"/>
      </colBreaks>
      <pageMargins left="0.5" right="0.43" top="1.04" bottom="0.45" header="0.31496062992125984" footer="0.31496062992125984"/>
      <pageSetup paperSize="9" scale="62" orientation="portrait" r:id="rId10"/>
      <headerFooter alignWithMargins="0"/>
    </customSheetView>
    <customSheetView guid="{B0451CD7-59C4-4E11-B7C2-BC13CF4127A6}" showGridLines="0" topLeftCell="A13">
      <colBreaks count="1" manualBreakCount="1">
        <brk id="28" max="1048575" man="1"/>
      </colBreaks>
      <pageMargins left="0.5" right="0.43" top="1.04" bottom="0.45" header="0.31496062992125984" footer="0.31496062992125984"/>
      <pageSetup paperSize="9" scale="62" orientation="portrait" r:id="rId11"/>
      <headerFooter alignWithMargins="0"/>
    </customSheetView>
    <customSheetView guid="{7A5BCE0F-1F1B-4E52-9652-01329CBCC77F}" showGridLines="0" topLeftCell="A13">
      <colBreaks count="1" manualBreakCount="1">
        <brk id="28" max="1048575" man="1"/>
      </colBreaks>
      <pageMargins left="0.5" right="0.43" top="1.04" bottom="0.45" header="0.31496062992125984" footer="0.31496062992125984"/>
      <pageSetup paperSize="9" scale="62" orientation="portrait" r:id="rId12"/>
      <headerFooter alignWithMargins="0"/>
    </customSheetView>
    <customSheetView guid="{62DF5315-3D99-4C8E-BAEC-100B3280B10D}" showGridLines="0" topLeftCell="A13">
      <colBreaks count="1" manualBreakCount="1">
        <brk id="28" max="1048575" man="1"/>
      </colBreaks>
      <pageMargins left="0.5" right="0.43" top="1.04" bottom="0.45" header="0.31496062992125984" footer="0.31496062992125984"/>
      <pageSetup paperSize="9" scale="62" orientation="portrait" r:id="rId13"/>
      <headerFooter alignWithMargins="0"/>
    </customSheetView>
    <customSheetView guid="{CAC1BF5B-64DA-4E65-B9F3-F58AF1593EA5}" showGridLines="0" topLeftCell="A13">
      <colBreaks count="1" manualBreakCount="1">
        <brk id="28" max="1048575" man="1"/>
      </colBreaks>
      <pageMargins left="0.5" right="0.43" top="1.04" bottom="0.45" header="0.31496062992125984" footer="0.31496062992125984"/>
      <pageSetup paperSize="9" scale="62" orientation="portrait" r:id="rId14"/>
      <headerFooter alignWithMargins="0"/>
    </customSheetView>
    <customSheetView guid="{E4188361-4B87-4969-89CB-DD6AB944FA81}" showGridLines="0" topLeftCell="A13">
      <colBreaks count="1" manualBreakCount="1">
        <brk id="28" max="1048575" man="1"/>
      </colBreaks>
      <pageMargins left="0.5" right="0.43" top="1.04" bottom="0.45" header="0.31496062992125984" footer="0.31496062992125984"/>
      <pageSetup paperSize="9" scale="62" orientation="portrait" r:id="rId15"/>
      <headerFooter alignWithMargins="0"/>
    </customSheetView>
    <customSheetView guid="{0001DF65-3B0F-497C-ACF5-D49EC607FD88}" showGridLines="0" topLeftCell="A13">
      <colBreaks count="1" manualBreakCount="1">
        <brk id="28" max="1048575" man="1"/>
      </colBreaks>
      <pageMargins left="0.5" right="0.43" top="1.04" bottom="0.45" header="0.31496062992125984" footer="0.31496062992125984"/>
      <pageSetup paperSize="9" scale="62" orientation="portrait" r:id="rId16"/>
      <headerFooter alignWithMargins="0"/>
    </customSheetView>
    <customSheetView guid="{39DA2FDD-4E3D-481D-A336-9D29DBC11B08}" scale="120" showGridLines="0">
      <selection activeCell="G50" sqref="G50:N50"/>
      <colBreaks count="1" manualBreakCount="1">
        <brk id="28" max="1048575" man="1"/>
      </colBreaks>
      <pageMargins left="0.5" right="0.43" top="1.04" bottom="0.45" header="0.31496062992125984" footer="0.31496062992125984"/>
      <pageSetup paperSize="9" scale="62" orientation="portrait" r:id="rId17"/>
      <headerFooter alignWithMargins="0"/>
    </customSheetView>
    <customSheetView guid="{95329FFD-9B66-4A76-A861-4EF913CB9438}" scale="120" showGridLines="0">
      <selection activeCell="G50" sqref="G50:N50"/>
      <colBreaks count="1" manualBreakCount="1">
        <brk id="28" max="1048575" man="1"/>
      </colBreaks>
      <pageMargins left="0.5" right="0.43" top="1.04" bottom="0.45" header="0.31496062992125984" footer="0.31496062992125984"/>
      <pageSetup paperSize="9" scale="62" orientation="portrait" r:id="rId18"/>
      <headerFooter alignWithMargins="0"/>
    </customSheetView>
    <customSheetView guid="{F7DB7EE5-42A9-41B9-A823-ADC3C22C28DE}" scale="120" showGridLines="0">
      <selection activeCell="G50" sqref="G50:N50"/>
      <colBreaks count="1" manualBreakCount="1">
        <brk id="28" max="1048575" man="1"/>
      </colBreaks>
      <pageMargins left="0.5" right="0.43" top="1.04" bottom="0.45" header="0.31496062992125984" footer="0.31496062992125984"/>
      <pageSetup paperSize="9" scale="62" orientation="portrait" r:id="rId19"/>
      <headerFooter alignWithMargins="0"/>
    </customSheetView>
    <customSheetView guid="{187695E8-F439-4E8B-9390-62D53A41785B}" scale="120" showGridLines="0">
      <selection activeCell="G50" sqref="G50:N50"/>
      <colBreaks count="1" manualBreakCount="1">
        <brk id="28" max="1048575" man="1"/>
      </colBreaks>
      <pageMargins left="0.5" right="0.43" top="1.04" bottom="0.45" header="0.31496062992125984" footer="0.31496062992125984"/>
      <pageSetup paperSize="9" scale="62" orientation="portrait" r:id="rId20"/>
      <headerFooter alignWithMargins="0"/>
    </customSheetView>
    <customSheetView guid="{C3D58349-1F04-4F6C-B93C-BB0D41DB41D6}" scale="120" showGridLines="0" topLeftCell="K15">
      <selection activeCell="R29" sqref="R29"/>
      <colBreaks count="1" manualBreakCount="1">
        <brk id="28" max="1048575" man="1"/>
      </colBreaks>
      <pageMargins left="0.5" right="0.43" top="1.04" bottom="0.45" header="0.31496062992125984" footer="0.31496062992125984"/>
      <pageSetup paperSize="9" scale="62" orientation="portrait" r:id="rId21"/>
      <headerFooter alignWithMargins="0"/>
    </customSheetView>
    <customSheetView guid="{71206789-1A95-4243-B1E4-204F0D4BB0C1}" scale="120" showGridLines="0" topLeftCell="K17">
      <selection activeCell="R20" sqref="R20:AA28"/>
      <colBreaks count="1" manualBreakCount="1">
        <brk id="28" max="1048575" man="1"/>
      </colBreaks>
      <pageMargins left="0.5" right="0.43" top="1.04" bottom="0.45" header="0.31496062992125984" footer="0.31496062992125984"/>
      <pageSetup paperSize="9" scale="62" orientation="portrait" r:id="rId22"/>
      <headerFooter alignWithMargins="0"/>
    </customSheetView>
    <customSheetView guid="{DAB8803B-91D8-4FA1-8E83-BA8E4F51ECEF}" scale="120" showGridLines="0" topLeftCell="K23">
      <selection activeCell="R20" sqref="R20:AA28"/>
      <colBreaks count="1" manualBreakCount="1">
        <brk id="28" max="1048575" man="1"/>
      </colBreaks>
      <pageMargins left="0.5" right="0.43" top="1.04" bottom="0.45" header="0.31496062992125984" footer="0.31496062992125984"/>
      <pageSetup paperSize="9" scale="62" orientation="portrait" r:id="rId23"/>
      <headerFooter alignWithMargins="0"/>
    </customSheetView>
    <customSheetView guid="{4B06A440-0745-43CE-8047-97DB98249CF6}" scale="120" showGridLines="0" topLeftCell="K23">
      <selection activeCell="R20" sqref="R20:AA28"/>
      <colBreaks count="1" manualBreakCount="1">
        <brk id="28" max="1048575" man="1"/>
      </colBreaks>
      <pageMargins left="0.5" right="0.43" top="1.04" bottom="0.45" header="0.31496062992125984" footer="0.31496062992125984"/>
      <pageSetup paperSize="9" scale="62" orientation="portrait" r:id="rId24"/>
      <headerFooter alignWithMargins="0"/>
    </customSheetView>
    <customSheetView guid="{201C1097-0C3C-4AFA-814C-99E885BB3BA9}" scale="86" showGridLines="0" topLeftCell="A25">
      <colBreaks count="1" manualBreakCount="1">
        <brk id="28" max="1048575" man="1"/>
      </colBreaks>
      <pageMargins left="0.5" right="0.43" top="1.04" bottom="0.45" header="0.31496062992125984" footer="0.31496062992125984"/>
      <pageSetup paperSize="9" scale="62" orientation="portrait" r:id="rId25"/>
      <headerFooter alignWithMargins="0"/>
    </customSheetView>
    <customSheetView guid="{44F0F931-FF8F-4146-9628-099A7B02EE59}" scale="86" showGridLines="0" topLeftCell="A25">
      <colBreaks count="1" manualBreakCount="1">
        <brk id="28" max="1048575" man="1"/>
      </colBreaks>
      <pageMargins left="0.5" right="0.43" top="1.04" bottom="0.45" header="0.31496062992125984" footer="0.31496062992125984"/>
      <pageSetup paperSize="9" scale="62" orientation="portrait" r:id="rId26"/>
      <headerFooter alignWithMargins="0"/>
    </customSheetView>
    <customSheetView guid="{DE4F901A-4159-44A8-9F61-37E29931259E}" scale="86" showGridLines="0" topLeftCell="A25">
      <colBreaks count="1" manualBreakCount="1">
        <brk id="28" max="1048575" man="1"/>
      </colBreaks>
      <pageMargins left="0.5" right="0.43" top="1.04" bottom="0.45" header="0.31496062992125984" footer="0.31496062992125984"/>
      <pageSetup paperSize="9" scale="62" orientation="portrait" r:id="rId27"/>
      <headerFooter alignWithMargins="0"/>
    </customSheetView>
    <customSheetView guid="{11E60353-53A2-40FD-8DD1-6654D3943E00}" scale="86" showGridLines="0" topLeftCell="A25">
      <colBreaks count="1" manualBreakCount="1">
        <brk id="28" max="1048575" man="1"/>
      </colBreaks>
      <pageMargins left="0.5" right="0.43" top="1.04" bottom="0.45" header="0.31496062992125984" footer="0.31496062992125984"/>
      <pageSetup paperSize="9" scale="62" orientation="portrait" r:id="rId28"/>
      <headerFooter alignWithMargins="0"/>
    </customSheetView>
    <customSheetView guid="{D405E5B0-829D-4CFF-BABC-C1974EED185D}" scale="86" showGridLines="0" topLeftCell="A25">
      <colBreaks count="1" manualBreakCount="1">
        <brk id="28" max="1048575" man="1"/>
      </colBreaks>
      <pageMargins left="0.5" right="0.43" top="1.04" bottom="0.45" header="0.31496062992125984" footer="0.31496062992125984"/>
      <pageSetup paperSize="9" scale="62" orientation="portrait" r:id="rId29"/>
      <headerFooter alignWithMargins="0"/>
    </customSheetView>
  </customSheetViews>
  <mergeCells count="91">
    <mergeCell ref="G3:P3"/>
    <mergeCell ref="G4:P4"/>
    <mergeCell ref="G5:P5"/>
    <mergeCell ref="C7:AA7"/>
    <mergeCell ref="C8:E8"/>
    <mergeCell ref="F8:P8"/>
    <mergeCell ref="Q8:R8"/>
    <mergeCell ref="S8:T8"/>
    <mergeCell ref="U8:V8"/>
    <mergeCell ref="W8:AA8"/>
    <mergeCell ref="D35:E35"/>
    <mergeCell ref="AF8:AL8"/>
    <mergeCell ref="C9:E10"/>
    <mergeCell ref="F9:AA10"/>
    <mergeCell ref="AF9:AL9"/>
    <mergeCell ref="R12:AA12"/>
    <mergeCell ref="R13:AA18"/>
    <mergeCell ref="R19:AA19"/>
    <mergeCell ref="R20:AA28"/>
    <mergeCell ref="D30:E30"/>
    <mergeCell ref="D31:E31"/>
    <mergeCell ref="D32:E32"/>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62" orientation="portrait" r:id="rId30"/>
  <headerFooter alignWithMargins="0"/>
  <colBreaks count="1" manualBreakCount="1">
    <brk id="28" max="1048575" man="1"/>
  </colBreaks>
  <drawing r:id="rId3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L84"/>
  <sheetViews>
    <sheetView showGridLines="0" topLeftCell="N14" zoomScale="120" zoomScaleNormal="120" zoomScalePageLayoutView="120" workbookViewId="0">
      <selection activeCell="R20" sqref="R20:AA28"/>
    </sheetView>
  </sheetViews>
  <sheetFormatPr baseColWidth="10" defaultColWidth="11.42578125" defaultRowHeight="12.75" x14ac:dyDescent="0.2"/>
  <cols>
    <col min="1" max="2" width="1.140625" customWidth="1"/>
    <col min="3" max="3" width="4.28515625" customWidth="1"/>
    <col min="4" max="4" width="4.140625" customWidth="1"/>
    <col min="5" max="5" width="7"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957</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958</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48" customHeight="1" x14ac:dyDescent="0.2">
      <c r="B13" s="4"/>
      <c r="C13" s="6"/>
      <c r="D13" s="7"/>
      <c r="E13" s="7"/>
      <c r="F13" s="7"/>
      <c r="G13" s="7"/>
      <c r="H13" s="7"/>
      <c r="I13" s="7"/>
      <c r="J13" s="7"/>
      <c r="K13" s="7"/>
      <c r="L13" s="7"/>
      <c r="M13" s="7"/>
      <c r="N13" s="7"/>
      <c r="O13" s="7"/>
      <c r="P13" s="7"/>
      <c r="Q13" s="7"/>
      <c r="R13" s="975" t="s">
        <v>1318</v>
      </c>
      <c r="S13" s="976"/>
      <c r="T13" s="976"/>
      <c r="U13" s="976"/>
      <c r="V13" s="976"/>
      <c r="W13" s="976"/>
      <c r="X13" s="976"/>
      <c r="Y13" s="976"/>
      <c r="Z13" s="976"/>
      <c r="AA13" s="977"/>
      <c r="AB13" s="5"/>
      <c r="AE13" s="18"/>
      <c r="AF13" s="18"/>
      <c r="AG13" s="18"/>
      <c r="AH13" s="18"/>
      <c r="AI13" s="18"/>
      <c r="AJ13" s="18"/>
      <c r="AK13" s="18"/>
      <c r="AL13" s="18"/>
    </row>
    <row r="14" spans="2:38" ht="4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34.5"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8" customHeight="1" thickBot="1" x14ac:dyDescent="0.25">
      <c r="B18" s="4"/>
      <c r="C18" s="6"/>
      <c r="D18" s="7"/>
      <c r="E18" s="7"/>
      <c r="F18" s="7"/>
      <c r="G18" s="7"/>
      <c r="H18" s="7"/>
      <c r="I18" s="7"/>
      <c r="J18" s="7"/>
      <c r="K18" s="7"/>
      <c r="L18" s="7"/>
      <c r="M18" s="7"/>
      <c r="N18" s="7"/>
      <c r="O18" s="7"/>
      <c r="P18" s="7"/>
      <c r="Q18" s="7"/>
      <c r="R18" s="981"/>
      <c r="S18" s="982"/>
      <c r="T18" s="982"/>
      <c r="U18" s="982"/>
      <c r="V18" s="982"/>
      <c r="W18" s="982"/>
      <c r="X18" s="982"/>
      <c r="Y18" s="982"/>
      <c r="Z18" s="982"/>
      <c r="AA18" s="983"/>
      <c r="AB18" s="5"/>
      <c r="AE18" s="18"/>
      <c r="AF18" s="18"/>
      <c r="AG18" s="18"/>
      <c r="AH18" s="18"/>
      <c r="AI18" s="18"/>
      <c r="AJ18" s="18"/>
      <c r="AK18" s="18"/>
      <c r="AL18" s="18"/>
    </row>
    <row r="19" spans="2:38" ht="18" customHeight="1" thickBot="1" x14ac:dyDescent="0.25">
      <c r="B19" s="4"/>
      <c r="C19" s="6"/>
      <c r="D19" s="7"/>
      <c r="E19" s="7"/>
      <c r="F19" s="7"/>
      <c r="G19" s="7"/>
      <c r="H19" s="7"/>
      <c r="I19" s="7"/>
      <c r="J19" s="7"/>
      <c r="K19" s="7"/>
      <c r="L19" s="7"/>
      <c r="M19" s="7"/>
      <c r="N19" s="7"/>
      <c r="O19" s="7"/>
      <c r="P19" s="7"/>
      <c r="Q19" s="7"/>
      <c r="R19" s="794" t="s">
        <v>80</v>
      </c>
      <c r="S19" s="795"/>
      <c r="T19" s="795"/>
      <c r="U19" s="795"/>
      <c r="V19" s="795"/>
      <c r="W19" s="795"/>
      <c r="X19" s="795"/>
      <c r="Y19" s="795"/>
      <c r="Z19" s="795"/>
      <c r="AA19" s="796"/>
      <c r="AB19" s="5"/>
      <c r="AE19" s="18"/>
      <c r="AF19" s="18"/>
      <c r="AG19" s="18"/>
      <c r="AH19" s="18"/>
      <c r="AI19" s="18"/>
      <c r="AJ19" s="18"/>
      <c r="AK19" s="18"/>
      <c r="AL19" s="18"/>
    </row>
    <row r="20" spans="2:38" ht="22.5" customHeight="1" x14ac:dyDescent="0.2">
      <c r="B20" s="4"/>
      <c r="C20" s="6"/>
      <c r="D20" s="7"/>
      <c r="E20" s="7"/>
      <c r="F20" s="7"/>
      <c r="G20" s="7"/>
      <c r="H20" s="7"/>
      <c r="I20" s="7"/>
      <c r="J20" s="7"/>
      <c r="K20" s="7"/>
      <c r="L20" s="7"/>
      <c r="M20" s="7"/>
      <c r="N20" s="7"/>
      <c r="O20" s="7"/>
      <c r="P20" s="7"/>
      <c r="Q20" s="7"/>
      <c r="R20" s="960" t="s">
        <v>1321</v>
      </c>
      <c r="S20" s="961"/>
      <c r="T20" s="961"/>
      <c r="U20" s="961"/>
      <c r="V20" s="961"/>
      <c r="W20" s="961"/>
      <c r="X20" s="961"/>
      <c r="Y20" s="961"/>
      <c r="Z20" s="961"/>
      <c r="AA20" s="96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760"/>
      <c r="S21" s="761"/>
      <c r="T21" s="761"/>
      <c r="U21" s="761"/>
      <c r="V21" s="761"/>
      <c r="W21" s="761"/>
      <c r="X21" s="761"/>
      <c r="Y21" s="761"/>
      <c r="Z21" s="761"/>
      <c r="AA21" s="762"/>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4"/>
      <c r="D30" s="963" t="s">
        <v>3</v>
      </c>
      <c r="E30" s="964"/>
      <c r="F30" s="296" t="s">
        <v>4</v>
      </c>
      <c r="G30" s="296" t="s">
        <v>5</v>
      </c>
      <c r="H30" s="296" t="s">
        <v>6</v>
      </c>
      <c r="I30" s="296" t="s">
        <v>7</v>
      </c>
      <c r="J30" s="296" t="s">
        <v>8</v>
      </c>
      <c r="K30" s="296" t="s">
        <v>9</v>
      </c>
      <c r="L30" s="296" t="s">
        <v>10</v>
      </c>
      <c r="M30" s="296" t="s">
        <v>11</v>
      </c>
      <c r="N30" s="296" t="s">
        <v>12</v>
      </c>
      <c r="O30" s="296" t="s">
        <v>13</v>
      </c>
      <c r="P30" s="296" t="s">
        <v>14</v>
      </c>
      <c r="Q30" s="296" t="s">
        <v>15</v>
      </c>
      <c r="R30" s="303" t="s">
        <v>71</v>
      </c>
      <c r="S30" s="82" t="s">
        <v>252</v>
      </c>
      <c r="U30" s="7"/>
      <c r="V30" s="7"/>
      <c r="W30" s="7"/>
      <c r="X30" s="7"/>
      <c r="Y30" s="7"/>
      <c r="Z30" s="7"/>
      <c r="AA30" s="8"/>
      <c r="AB30" s="5"/>
      <c r="AE30" s="18"/>
      <c r="AF30" s="18"/>
      <c r="AG30" s="18"/>
      <c r="AH30" s="18"/>
      <c r="AI30" s="18"/>
      <c r="AJ30" s="18"/>
      <c r="AK30" s="18"/>
      <c r="AL30" s="18"/>
    </row>
    <row r="31" spans="2:38" ht="22.5" customHeight="1" x14ac:dyDescent="0.2">
      <c r="B31" s="4"/>
      <c r="C31" s="4"/>
      <c r="D31" s="1078" t="s">
        <v>16</v>
      </c>
      <c r="E31" s="1079"/>
      <c r="F31" s="576">
        <f>INDICADORES!H67</f>
        <v>35</v>
      </c>
      <c r="G31" s="576">
        <f>INDICADORES!K67</f>
        <v>138</v>
      </c>
      <c r="H31" s="576">
        <f>INDICADORES!N67</f>
        <v>152</v>
      </c>
      <c r="I31" s="576">
        <f>INDICADORES!T67</f>
        <v>104</v>
      </c>
      <c r="J31" s="576">
        <f>INDICADORES!W67</f>
        <v>174</v>
      </c>
      <c r="K31" s="576">
        <f>INDICADORES!Z67</f>
        <v>82</v>
      </c>
      <c r="L31" s="576">
        <f>INDICADORES!AF67</f>
        <v>133</v>
      </c>
      <c r="M31" s="576">
        <f>INDICADORES!AI67</f>
        <v>144</v>
      </c>
      <c r="N31" s="576">
        <f>INDICADORES!AL67</f>
        <v>160</v>
      </c>
      <c r="O31" s="576">
        <f>INDICADORES!AR67</f>
        <v>154</v>
      </c>
      <c r="P31" s="576">
        <f>INDICADORES!AU67</f>
        <v>121</v>
      </c>
      <c r="Q31" s="576">
        <f>INDICADORES!AX67</f>
        <v>101</v>
      </c>
      <c r="R31" s="577">
        <f>SUM(F31:Q31)</f>
        <v>1498</v>
      </c>
      <c r="S31" s="578"/>
      <c r="T31" s="579"/>
      <c r="U31" s="580"/>
      <c r="V31" s="580"/>
      <c r="W31" s="580"/>
      <c r="X31" s="580"/>
      <c r="Y31" s="580"/>
      <c r="Z31" s="580"/>
      <c r="AA31" s="581"/>
      <c r="AB31" s="5"/>
      <c r="AE31" s="18"/>
      <c r="AF31" s="18"/>
      <c r="AG31" s="18"/>
      <c r="AH31" s="18"/>
      <c r="AI31" s="18"/>
      <c r="AJ31" s="18"/>
      <c r="AK31" s="18"/>
      <c r="AL31" s="18"/>
    </row>
    <row r="32" spans="2:38" ht="22.5" customHeight="1" x14ac:dyDescent="0.2">
      <c r="B32" s="4"/>
      <c r="C32" s="4"/>
      <c r="D32" s="1078" t="s">
        <v>18</v>
      </c>
      <c r="E32" s="1079"/>
      <c r="F32" s="91" t="s">
        <v>168</v>
      </c>
      <c r="G32" s="91" t="s">
        <v>168</v>
      </c>
      <c r="H32" s="91" t="s">
        <v>168</v>
      </c>
      <c r="I32" s="91" t="s">
        <v>168</v>
      </c>
      <c r="J32" s="91" t="s">
        <v>168</v>
      </c>
      <c r="K32" s="91" t="s">
        <v>168</v>
      </c>
      <c r="L32" s="91" t="s">
        <v>168</v>
      </c>
      <c r="M32" s="91" t="s">
        <v>168</v>
      </c>
      <c r="N32" s="91" t="s">
        <v>168</v>
      </c>
      <c r="O32" s="91" t="s">
        <v>168</v>
      </c>
      <c r="P32" s="91" t="s">
        <v>168</v>
      </c>
      <c r="Q32" s="91" t="s">
        <v>168</v>
      </c>
      <c r="R32" s="91" t="s">
        <v>168</v>
      </c>
      <c r="S32" s="80"/>
      <c r="U32" s="7"/>
      <c r="V32" s="7"/>
      <c r="W32" s="7"/>
      <c r="X32" s="7"/>
      <c r="Y32" s="7"/>
      <c r="Z32" s="7"/>
      <c r="AA32" s="8"/>
      <c r="AB32" s="5"/>
      <c r="AE32" s="18"/>
      <c r="AF32" s="18"/>
      <c r="AG32" s="18"/>
      <c r="AH32" s="18"/>
      <c r="AI32" s="18"/>
      <c r="AJ32" s="18"/>
      <c r="AK32" s="18"/>
      <c r="AL32" s="18"/>
    </row>
    <row r="33" spans="2:38" ht="22.5" customHeight="1" thickBot="1" x14ac:dyDescent="0.25">
      <c r="B33" s="4"/>
      <c r="C33" s="4"/>
      <c r="D33" s="48" t="s">
        <v>692</v>
      </c>
      <c r="E33" s="48"/>
      <c r="F33" s="93">
        <f>F31</f>
        <v>35</v>
      </c>
      <c r="G33" s="93">
        <f t="shared" ref="G33:R33" si="0">G31</f>
        <v>138</v>
      </c>
      <c r="H33" s="93">
        <f t="shared" si="0"/>
        <v>152</v>
      </c>
      <c r="I33" s="93">
        <f t="shared" si="0"/>
        <v>104</v>
      </c>
      <c r="J33" s="93">
        <f t="shared" si="0"/>
        <v>174</v>
      </c>
      <c r="K33" s="93">
        <f t="shared" si="0"/>
        <v>82</v>
      </c>
      <c r="L33" s="93">
        <f t="shared" si="0"/>
        <v>133</v>
      </c>
      <c r="M33" s="93">
        <f t="shared" si="0"/>
        <v>144</v>
      </c>
      <c r="N33" s="93">
        <f t="shared" si="0"/>
        <v>160</v>
      </c>
      <c r="O33" s="93">
        <f t="shared" si="0"/>
        <v>154</v>
      </c>
      <c r="P33" s="93">
        <f t="shared" si="0"/>
        <v>121</v>
      </c>
      <c r="Q33" s="93">
        <f t="shared" si="0"/>
        <v>101</v>
      </c>
      <c r="R33" s="93">
        <f t="shared" si="0"/>
        <v>1498</v>
      </c>
      <c r="S33" s="83">
        <f>AVERAGE(F33,G33,H33,I33,J33,K33,L33,M33,N33,O33,P33,Q33)</f>
        <v>124.83333333333333</v>
      </c>
      <c r="U33" s="7"/>
      <c r="V33" s="7"/>
      <c r="W33" s="7"/>
      <c r="X33" s="7"/>
      <c r="Y33" s="7"/>
      <c r="Z33" s="7"/>
      <c r="AA33" s="8"/>
      <c r="AB33" s="5"/>
      <c r="AE33" s="18"/>
      <c r="AF33" s="18"/>
      <c r="AG33" s="18"/>
      <c r="AH33" s="18"/>
      <c r="AI33" s="18"/>
      <c r="AJ33" s="18"/>
      <c r="AK33" s="18"/>
      <c r="AL33" s="18"/>
    </row>
    <row r="34" spans="2:38" ht="21" customHeight="1" thickBot="1" x14ac:dyDescent="0.25">
      <c r="B34" s="4"/>
      <c r="C34" s="4"/>
      <c r="D34" s="48" t="s">
        <v>651</v>
      </c>
      <c r="E34" s="48"/>
      <c r="F34" s="269"/>
      <c r="G34" s="269"/>
      <c r="H34" s="269"/>
      <c r="I34" s="269"/>
      <c r="J34" s="269"/>
      <c r="K34" s="269"/>
      <c r="L34" s="269"/>
      <c r="M34" s="269"/>
      <c r="N34" s="269"/>
      <c r="O34" s="269"/>
      <c r="P34" s="269"/>
      <c r="Q34" s="269"/>
      <c r="R34" s="269"/>
      <c r="S34" s="81"/>
      <c r="U34" s="7"/>
      <c r="V34" s="7"/>
      <c r="W34" s="7"/>
      <c r="X34" s="7"/>
      <c r="Y34" s="7"/>
      <c r="Z34" s="7"/>
      <c r="AA34" s="8"/>
      <c r="AB34" s="5"/>
      <c r="AE34" s="18"/>
      <c r="AF34" s="18"/>
      <c r="AG34" s="18"/>
      <c r="AH34" s="18"/>
      <c r="AI34" s="18"/>
      <c r="AJ34" s="18"/>
      <c r="AK34" s="18"/>
      <c r="AL34" s="18"/>
    </row>
    <row r="35" spans="2:38" s="53" customFormat="1" ht="17.25" customHeight="1" x14ac:dyDescent="0.2">
      <c r="B35" s="54"/>
      <c r="C35" s="54"/>
      <c r="D35" s="1197" t="s">
        <v>254</v>
      </c>
      <c r="E35" s="1198"/>
      <c r="F35" s="270">
        <v>288</v>
      </c>
      <c r="G35" s="270">
        <v>288</v>
      </c>
      <c r="H35" s="270">
        <v>288</v>
      </c>
      <c r="I35" s="270">
        <v>288</v>
      </c>
      <c r="J35" s="270">
        <v>288</v>
      </c>
      <c r="K35" s="270">
        <v>288</v>
      </c>
      <c r="L35" s="270">
        <v>288</v>
      </c>
      <c r="M35" s="270">
        <v>288</v>
      </c>
      <c r="N35" s="270">
        <v>288</v>
      </c>
      <c r="O35" s="270">
        <v>288</v>
      </c>
      <c r="P35" s="270">
        <v>288</v>
      </c>
      <c r="Q35" s="270">
        <v>288</v>
      </c>
      <c r="R35" s="270">
        <f>SUM(F35:Q35)</f>
        <v>3456</v>
      </c>
      <c r="S35" s="80"/>
      <c r="U35" s="47"/>
      <c r="V35" s="47"/>
      <c r="W35" s="47"/>
      <c r="X35" s="47"/>
      <c r="Y35" s="47"/>
      <c r="Z35" s="47"/>
      <c r="AA35" s="55"/>
      <c r="AB35" s="56"/>
      <c r="AE35" s="15"/>
      <c r="AF35" s="15"/>
      <c r="AG35" s="15"/>
      <c r="AH35" s="15"/>
      <c r="AI35" s="15"/>
      <c r="AJ35" s="15"/>
      <c r="AK35" s="15"/>
      <c r="AL35" s="15"/>
    </row>
    <row r="36" spans="2:38" ht="17.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959</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606</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8" t="s">
        <v>1133</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dslXYNfcjKZrl0Xw8rsuPJFM74MSTYqWPrcQcBRDN5Ryl8S7gwdmwtF7E8l4J+J2zZa+kLkzUGU8/QPoVjL64A==" saltValue="2Hkjl2zNHouOdj8Mz+H5BQ==" spinCount="100000" sheet="1" objects="1" scenarios="1"/>
  <customSheetViews>
    <customSheetView guid="{9C949C4D-EB11-4549-99F8-6A6E19FEDD35}" scale="120" showGridLines="0" topLeftCell="D20">
      <selection activeCell="O31" sqref="O31"/>
      <colBreaks count="1" manualBreakCount="1">
        <brk id="28" max="1048575" man="1"/>
      </colBreaks>
      <pageMargins left="0.5" right="0.43" top="1.04" bottom="0.45" header="0.31496062992125984" footer="0.31496062992125984"/>
      <pageSetup paperSize="9" scale="62" orientation="portrait" r:id="rId1"/>
      <headerFooter alignWithMargins="0"/>
    </customSheetView>
    <customSheetView guid="{B4BD0B13-0F90-4B98-B77F-542E51A48189}" scale="120" showGridLines="0" topLeftCell="D20">
      <selection activeCell="O31" sqref="O31"/>
      <colBreaks count="1" manualBreakCount="1">
        <brk id="28" max="1048575" man="1"/>
      </colBreaks>
      <pageMargins left="0.5" right="0.43" top="1.04" bottom="0.45" header="0.31496062992125984" footer="0.31496062992125984"/>
      <pageSetup paperSize="9" scale="62" orientation="portrait" r:id="rId2"/>
      <headerFooter alignWithMargins="0"/>
    </customSheetView>
    <customSheetView guid="{1132D6BB-BD35-469F-BF41-A86B335BD97B}" scale="120" showGridLines="0" topLeftCell="D20">
      <selection activeCell="O31" sqref="O31"/>
      <colBreaks count="1" manualBreakCount="1">
        <brk id="28" max="1048575" man="1"/>
      </colBreaks>
      <pageMargins left="0.5" right="0.43" top="1.04" bottom="0.45" header="0.31496062992125984" footer="0.31496062992125984"/>
      <pageSetup paperSize="9" scale="62" orientation="portrait" r:id="rId3"/>
      <headerFooter alignWithMargins="0"/>
    </customSheetView>
    <customSheetView guid="{A5C6589E-C55F-4BEC-9ECE-919FCABF52F8}" scale="120" showGridLines="0" topLeftCell="D20">
      <selection activeCell="O31" sqref="O31"/>
      <colBreaks count="1" manualBreakCount="1">
        <brk id="28" max="1048575" man="1"/>
      </colBreaks>
      <pageMargins left="0.5" right="0.43" top="1.04" bottom="0.45" header="0.31496062992125984" footer="0.31496062992125984"/>
      <pageSetup paperSize="9" scale="62" orientation="portrait" r:id="rId4"/>
      <headerFooter alignWithMargins="0"/>
    </customSheetView>
    <customSheetView guid="{01A85145-F11B-4D07-813B-8A8758CDD710}" scale="120" showGridLines="0" topLeftCell="K25">
      <selection activeCell="R20" sqref="R20:AA28"/>
      <colBreaks count="1" manualBreakCount="1">
        <brk id="28" max="1048575" man="1"/>
      </colBreaks>
      <pageMargins left="0.5" right="0.43" top="1.04" bottom="0.45" header="0.31496062992125984" footer="0.31496062992125984"/>
      <pageSetup paperSize="9" scale="62" orientation="portrait" r:id="rId5"/>
      <headerFooter alignWithMargins="0"/>
    </customSheetView>
    <customSheetView guid="{4F27A6F2-707D-47B2-BF4A-F027B75A33FC}" scale="120" showGridLines="0" topLeftCell="K19">
      <selection activeCell="R20" sqref="R20:AA28"/>
      <colBreaks count="1" manualBreakCount="1">
        <brk id="28" max="1048575" man="1"/>
      </colBreaks>
      <pageMargins left="0.5" right="0.43" top="1.04" bottom="0.45" header="0.31496062992125984" footer="0.31496062992125984"/>
      <pageSetup paperSize="9" scale="62" orientation="portrait" r:id="rId6"/>
      <headerFooter alignWithMargins="0"/>
    </customSheetView>
    <customSheetView guid="{F4F98609-4C61-4A0E-851B-59BEC64AAB9F}" scale="120" showGridLines="0" topLeftCell="K25">
      <selection activeCell="R20" sqref="R20:AA28"/>
      <colBreaks count="1" manualBreakCount="1">
        <brk id="28" max="1048575" man="1"/>
      </colBreaks>
      <pageMargins left="0.5" right="0.43" top="1.04" bottom="0.45" header="0.31496062992125984" footer="0.31496062992125984"/>
      <pageSetup paperSize="9" scale="62" orientation="portrait" r:id="rId7"/>
      <headerFooter alignWithMargins="0"/>
    </customSheetView>
    <customSheetView guid="{8381FC96-6810-4EAA-ACD8-B607E0FD2281}" scale="120" showGridLines="0" topLeftCell="K19">
      <selection activeCell="R20" sqref="R20:AA28"/>
      <colBreaks count="1" manualBreakCount="1">
        <brk id="28" max="1048575" man="1"/>
      </colBreaks>
      <pageMargins left="0.5" right="0.43" top="1.04" bottom="0.45" header="0.31496062992125984" footer="0.31496062992125984"/>
      <pageSetup paperSize="9" scale="62" orientation="portrait" r:id="rId8"/>
      <headerFooter alignWithMargins="0"/>
    </customSheetView>
    <customSheetView guid="{7315456F-420E-439E-9602-F32EDF9D3E94}" scale="120" showGridLines="0" topLeftCell="K19">
      <selection activeCell="R20" sqref="R20:AA28"/>
      <colBreaks count="1" manualBreakCount="1">
        <brk id="28" max="1048575" man="1"/>
      </colBreaks>
      <pageMargins left="0.5" right="0.43" top="1.04" bottom="0.45" header="0.31496062992125984" footer="0.31496062992125984"/>
      <pageSetup paperSize="9" scale="62" orientation="portrait" r:id="rId9"/>
      <headerFooter alignWithMargins="0"/>
    </customSheetView>
    <customSheetView guid="{216CB5F9-6788-4A70-880A-08553118F167}" showGridLines="0">
      <selection activeCell="N28" sqref="N28"/>
      <colBreaks count="1" manualBreakCount="1">
        <brk id="28" max="1048575" man="1"/>
      </colBreaks>
      <pageMargins left="0.5" right="0.43" top="1.04" bottom="0.45" header="0.31496062992125984" footer="0.31496062992125984"/>
      <pageSetup paperSize="9" scale="62" orientation="portrait" r:id="rId10"/>
      <headerFooter alignWithMargins="0"/>
    </customSheetView>
    <customSheetView guid="{B0451CD7-59C4-4E11-B7C2-BC13CF4127A6}" showGridLines="0">
      <selection activeCell="N28" sqref="N28"/>
      <colBreaks count="1" manualBreakCount="1">
        <brk id="28" max="1048575" man="1"/>
      </colBreaks>
      <pageMargins left="0.5" right="0.43" top="1.04" bottom="0.45" header="0.31496062992125984" footer="0.31496062992125984"/>
      <pageSetup paperSize="9" scale="62" orientation="portrait" r:id="rId11"/>
      <headerFooter alignWithMargins="0"/>
    </customSheetView>
    <customSheetView guid="{7A5BCE0F-1F1B-4E52-9652-01329CBCC77F}" showGridLines="0">
      <selection activeCell="N28" sqref="N28"/>
      <colBreaks count="1" manualBreakCount="1">
        <brk id="28" max="1048575" man="1"/>
      </colBreaks>
      <pageMargins left="0.5" right="0.43" top="1.04" bottom="0.45" header="0.31496062992125984" footer="0.31496062992125984"/>
      <pageSetup paperSize="9" scale="62" orientation="portrait" r:id="rId12"/>
      <headerFooter alignWithMargins="0"/>
    </customSheetView>
    <customSheetView guid="{62DF5315-3D99-4C8E-BAEC-100B3280B10D}" showGridLines="0">
      <selection activeCell="N28" sqref="N28"/>
      <colBreaks count="1" manualBreakCount="1">
        <brk id="28" max="1048575" man="1"/>
      </colBreaks>
      <pageMargins left="0.5" right="0.43" top="1.04" bottom="0.45" header="0.31496062992125984" footer="0.31496062992125984"/>
      <pageSetup paperSize="9" scale="62" orientation="portrait" r:id="rId13"/>
      <headerFooter alignWithMargins="0"/>
    </customSheetView>
    <customSheetView guid="{CAC1BF5B-64DA-4E65-B9F3-F58AF1593EA5}" showGridLines="0">
      <selection activeCell="N28" sqref="N28"/>
      <colBreaks count="1" manualBreakCount="1">
        <brk id="28" max="1048575" man="1"/>
      </colBreaks>
      <pageMargins left="0.5" right="0.43" top="1.04" bottom="0.45" header="0.31496062992125984" footer="0.31496062992125984"/>
      <pageSetup paperSize="9" scale="62" orientation="portrait" r:id="rId14"/>
      <headerFooter alignWithMargins="0"/>
    </customSheetView>
    <customSheetView guid="{E4188361-4B87-4969-89CB-DD6AB944FA81}" showGridLines="0" topLeftCell="A19">
      <selection activeCell="R13" sqref="R13:AA18"/>
      <colBreaks count="1" manualBreakCount="1">
        <brk id="28" max="1048575" man="1"/>
      </colBreaks>
      <pageMargins left="0.5" right="0.43" top="1.04" bottom="0.45" header="0.31496062992125984" footer="0.31496062992125984"/>
      <pageSetup paperSize="9" scale="62" orientation="portrait" r:id="rId15"/>
      <headerFooter alignWithMargins="0"/>
    </customSheetView>
    <customSheetView guid="{0001DF65-3B0F-497C-ACF5-D49EC607FD88}" showGridLines="0" topLeftCell="A19">
      <selection activeCell="R13" sqref="R13:AA18"/>
      <colBreaks count="1" manualBreakCount="1">
        <brk id="28" max="1048575" man="1"/>
      </colBreaks>
      <pageMargins left="0.5" right="0.43" top="1.04" bottom="0.45" header="0.31496062992125984" footer="0.31496062992125984"/>
      <pageSetup paperSize="9" scale="62" orientation="portrait" r:id="rId16"/>
      <headerFooter alignWithMargins="0"/>
    </customSheetView>
    <customSheetView guid="{39DA2FDD-4E3D-481D-A336-9D29DBC11B08}" scale="120" showGridLines="0" topLeftCell="C1">
      <selection activeCell="G47" sqref="G47:N47"/>
      <colBreaks count="1" manualBreakCount="1">
        <brk id="28" max="1048575" man="1"/>
      </colBreaks>
      <pageMargins left="0.5" right="0.43" top="1.04" bottom="0.45" header="0.31496062992125984" footer="0.31496062992125984"/>
      <pageSetup paperSize="9" scale="62" orientation="portrait" r:id="rId17"/>
      <headerFooter alignWithMargins="0"/>
    </customSheetView>
    <customSheetView guid="{95329FFD-9B66-4A76-A861-4EF913CB9438}" scale="120" showGridLines="0" topLeftCell="C1">
      <selection activeCell="G47" sqref="G47:N47"/>
      <colBreaks count="1" manualBreakCount="1">
        <brk id="28" max="1048575" man="1"/>
      </colBreaks>
      <pageMargins left="0.5" right="0.43" top="1.04" bottom="0.45" header="0.31496062992125984" footer="0.31496062992125984"/>
      <pageSetup paperSize="9" scale="62" orientation="portrait" r:id="rId18"/>
      <headerFooter alignWithMargins="0"/>
    </customSheetView>
    <customSheetView guid="{F7DB7EE5-42A9-41B9-A823-ADC3C22C28DE}" scale="120" showGridLines="0" topLeftCell="C1">
      <selection activeCell="G47" sqref="G47:N47"/>
      <colBreaks count="1" manualBreakCount="1">
        <brk id="28" max="1048575" man="1"/>
      </colBreaks>
      <pageMargins left="0.5" right="0.43" top="1.04" bottom="0.45" header="0.31496062992125984" footer="0.31496062992125984"/>
      <pageSetup paperSize="9" scale="62" orientation="portrait" r:id="rId19"/>
      <headerFooter alignWithMargins="0"/>
    </customSheetView>
    <customSheetView guid="{187695E8-F439-4E8B-9390-62D53A41785B}" scale="120" showGridLines="0" topLeftCell="C1">
      <selection activeCell="G47" sqref="G47:N47"/>
      <colBreaks count="1" manualBreakCount="1">
        <brk id="28" max="1048575" man="1"/>
      </colBreaks>
      <pageMargins left="0.5" right="0.43" top="1.04" bottom="0.45" header="0.31496062992125984" footer="0.31496062992125984"/>
      <pageSetup paperSize="9" scale="62" orientation="portrait" r:id="rId20"/>
      <headerFooter alignWithMargins="0"/>
    </customSheetView>
    <customSheetView guid="{C3D58349-1F04-4F6C-B93C-BB0D41DB41D6}" scale="120" showGridLines="0" topLeftCell="C1">
      <selection activeCell="G47" sqref="G47:N47"/>
      <colBreaks count="1" manualBreakCount="1">
        <brk id="28" max="1048575" man="1"/>
      </colBreaks>
      <pageMargins left="0.5" right="0.43" top="1.04" bottom="0.45" header="0.31496062992125984" footer="0.31496062992125984"/>
      <pageSetup paperSize="9" scale="62" orientation="portrait" r:id="rId21"/>
      <headerFooter alignWithMargins="0"/>
    </customSheetView>
    <customSheetView guid="{71206789-1A95-4243-B1E4-204F0D4BB0C1}" scale="120" showGridLines="0" topLeftCell="K19">
      <selection activeCell="R20" sqref="R20:AA28"/>
      <colBreaks count="1" manualBreakCount="1">
        <brk id="28" max="1048575" man="1"/>
      </colBreaks>
      <pageMargins left="0.5" right="0.43" top="1.04" bottom="0.45" header="0.31496062992125984" footer="0.31496062992125984"/>
      <pageSetup paperSize="9" scale="62" orientation="portrait" r:id="rId22"/>
      <headerFooter alignWithMargins="0"/>
    </customSheetView>
    <customSheetView guid="{DAB8803B-91D8-4FA1-8E83-BA8E4F51ECEF}" scale="120" showGridLines="0" topLeftCell="K25">
      <selection activeCell="R20" sqref="R20:AA28"/>
      <colBreaks count="1" manualBreakCount="1">
        <brk id="28" max="1048575" man="1"/>
      </colBreaks>
      <pageMargins left="0.5" right="0.43" top="1.04" bottom="0.45" header="0.31496062992125984" footer="0.31496062992125984"/>
      <pageSetup paperSize="9" scale="62" orientation="portrait" r:id="rId23"/>
      <headerFooter alignWithMargins="0"/>
    </customSheetView>
    <customSheetView guid="{4B06A440-0745-43CE-8047-97DB98249CF6}" scale="120" showGridLines="0" topLeftCell="K19">
      <selection activeCell="R20" sqref="R20:AA28"/>
      <colBreaks count="1" manualBreakCount="1">
        <brk id="28" max="1048575" man="1"/>
      </colBreaks>
      <pageMargins left="0.5" right="0.43" top="1.04" bottom="0.45" header="0.31496062992125984" footer="0.31496062992125984"/>
      <pageSetup paperSize="9" scale="62" orientation="portrait" r:id="rId24"/>
      <headerFooter alignWithMargins="0"/>
    </customSheetView>
    <customSheetView guid="{201C1097-0C3C-4AFA-814C-99E885BB3BA9}" scale="120" showGridLines="0" topLeftCell="K25">
      <selection activeCell="R20" sqref="R20:AA28"/>
      <colBreaks count="1" manualBreakCount="1">
        <brk id="28" max="1048575" man="1"/>
      </colBreaks>
      <pageMargins left="0.5" right="0.43" top="1.04" bottom="0.45" header="0.31496062992125984" footer="0.31496062992125984"/>
      <pageSetup paperSize="9" scale="62" orientation="portrait" r:id="rId25"/>
      <headerFooter alignWithMargins="0"/>
    </customSheetView>
    <customSheetView guid="{44F0F931-FF8F-4146-9628-099A7B02EE59}" scale="120" showGridLines="0" topLeftCell="K25">
      <selection activeCell="R20" sqref="R20:AA28"/>
      <colBreaks count="1" manualBreakCount="1">
        <brk id="28" max="1048575" man="1"/>
      </colBreaks>
      <pageMargins left="0.5" right="0.43" top="1.04" bottom="0.45" header="0.31496062992125984" footer="0.31496062992125984"/>
      <pageSetup paperSize="9" scale="62" orientation="portrait" r:id="rId26"/>
      <headerFooter alignWithMargins="0"/>
    </customSheetView>
    <customSheetView guid="{DE4F901A-4159-44A8-9F61-37E29931259E}" scale="120" showGridLines="0" topLeftCell="K25">
      <selection activeCell="R20" sqref="R20:AA28"/>
      <colBreaks count="1" manualBreakCount="1">
        <brk id="28" max="1048575" man="1"/>
      </colBreaks>
      <pageMargins left="0.5" right="0.43" top="1.04" bottom="0.45" header="0.31496062992125984" footer="0.31496062992125984"/>
      <pageSetup paperSize="9" scale="62" orientation="portrait" r:id="rId27"/>
      <headerFooter alignWithMargins="0"/>
    </customSheetView>
    <customSheetView guid="{11E60353-53A2-40FD-8DD1-6654D3943E00}" scale="120" showGridLines="0" topLeftCell="D20">
      <selection activeCell="O31" sqref="O31"/>
      <colBreaks count="1" manualBreakCount="1">
        <brk id="28" max="1048575" man="1"/>
      </colBreaks>
      <pageMargins left="0.5" right="0.43" top="1.04" bottom="0.45" header="0.31496062992125984" footer="0.31496062992125984"/>
      <pageSetup paperSize="9" scale="62" orientation="portrait" r:id="rId28"/>
      <headerFooter alignWithMargins="0"/>
    </customSheetView>
    <customSheetView guid="{D405E5B0-829D-4CFF-BABC-C1974EED185D}" scale="120" showGridLines="0" topLeftCell="D20">
      <selection activeCell="O31" sqref="O31"/>
      <colBreaks count="1" manualBreakCount="1">
        <brk id="28" max="1048575" man="1"/>
      </colBreaks>
      <pageMargins left="0.5" right="0.43" top="1.04" bottom="0.45" header="0.31496062992125984" footer="0.31496062992125984"/>
      <pageSetup paperSize="9" scale="62" orientation="portrait" r:id="rId29"/>
      <headerFooter alignWithMargins="0"/>
    </customSheetView>
  </customSheetViews>
  <mergeCells count="91">
    <mergeCell ref="G3:P3"/>
    <mergeCell ref="G4:P4"/>
    <mergeCell ref="G5:P5"/>
    <mergeCell ref="C7:AA7"/>
    <mergeCell ref="C8:E8"/>
    <mergeCell ref="F8:P8"/>
    <mergeCell ref="Q8:R8"/>
    <mergeCell ref="S8:T8"/>
    <mergeCell ref="U8:V8"/>
    <mergeCell ref="W8:AA8"/>
    <mergeCell ref="D35:E35"/>
    <mergeCell ref="AF8:AL8"/>
    <mergeCell ref="C9:E10"/>
    <mergeCell ref="F9:AA10"/>
    <mergeCell ref="AF9:AL9"/>
    <mergeCell ref="R12:AA12"/>
    <mergeCell ref="R13:AA18"/>
    <mergeCell ref="R19:AA19"/>
    <mergeCell ref="R20:AA28"/>
    <mergeCell ref="D30:E30"/>
    <mergeCell ref="D31:E31"/>
    <mergeCell ref="D32:E32"/>
    <mergeCell ref="C37:N37"/>
    <mergeCell ref="O37:AA37"/>
    <mergeCell ref="C38:F38"/>
    <mergeCell ref="G38:N38"/>
    <mergeCell ref="O38:S38"/>
    <mergeCell ref="T38:AA38"/>
    <mergeCell ref="AF38:AL38"/>
    <mergeCell ref="C39:F39"/>
    <mergeCell ref="G39:N39"/>
    <mergeCell ref="O39:S39"/>
    <mergeCell ref="T39:AA39"/>
    <mergeCell ref="AF39:AL39"/>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62" orientation="portrait" r:id="rId30"/>
  <headerFooter alignWithMargins="0"/>
  <colBreaks count="1" manualBreakCount="1">
    <brk id="28" max="1048575" man="1"/>
  </colBreaks>
  <drawing r:id="rId3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8"/>
  <dimension ref="A1:AL84"/>
  <sheetViews>
    <sheetView showGridLines="0" workbookViewId="0">
      <selection sqref="A1:AA1048576"/>
    </sheetView>
  </sheetViews>
  <sheetFormatPr baseColWidth="10" defaultColWidth="11.42578125" defaultRowHeight="12.75" x14ac:dyDescent="0.2"/>
  <cols>
    <col min="1" max="2" width="1.140625" customWidth="1"/>
    <col min="3" max="3" width="4.28515625" customWidth="1"/>
    <col min="4" max="4" width="5.42578125" customWidth="1"/>
    <col min="5" max="5" width="5.1406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220</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305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0.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59.25" customHeight="1" x14ac:dyDescent="0.2">
      <c r="B13" s="4"/>
      <c r="C13" s="6"/>
      <c r="D13" s="7"/>
      <c r="E13" s="7"/>
      <c r="F13" s="7"/>
      <c r="G13" s="7"/>
      <c r="H13" s="7"/>
      <c r="I13" s="7"/>
      <c r="J13" s="7"/>
      <c r="K13" s="7"/>
      <c r="L13" s="7"/>
      <c r="M13" s="7"/>
      <c r="N13" s="7"/>
      <c r="O13" s="7"/>
      <c r="P13" s="7"/>
      <c r="Q13" s="7"/>
      <c r="R13" s="1083" t="s">
        <v>1324</v>
      </c>
      <c r="S13" s="1084"/>
      <c r="T13" s="1084"/>
      <c r="U13" s="1084"/>
      <c r="V13" s="1084"/>
      <c r="W13" s="1084"/>
      <c r="X13" s="1084"/>
      <c r="Y13" s="1084"/>
      <c r="Z13" s="1084"/>
      <c r="AA13" s="1085"/>
      <c r="AB13" s="5"/>
      <c r="AE13" s="18"/>
      <c r="AF13" s="18"/>
      <c r="AG13" s="18"/>
      <c r="AH13" s="18"/>
      <c r="AI13" s="18"/>
      <c r="AJ13" s="18"/>
      <c r="AK13" s="18"/>
      <c r="AL13" s="18"/>
    </row>
    <row r="14" spans="2:38" ht="27" customHeight="1" x14ac:dyDescent="0.2">
      <c r="B14" s="4"/>
      <c r="C14" s="6"/>
      <c r="D14" s="7"/>
      <c r="E14" s="7"/>
      <c r="F14" s="7"/>
      <c r="G14" s="7"/>
      <c r="H14" s="7"/>
      <c r="I14" s="7"/>
      <c r="J14" s="7"/>
      <c r="K14" s="7"/>
      <c r="L14" s="7"/>
      <c r="M14" s="7"/>
      <c r="N14" s="7"/>
      <c r="O14" s="7"/>
      <c r="P14" s="7"/>
      <c r="Q14" s="7"/>
      <c r="R14" s="670"/>
      <c r="S14" s="671"/>
      <c r="T14" s="671"/>
      <c r="U14" s="671"/>
      <c r="V14" s="671"/>
      <c r="W14" s="671"/>
      <c r="X14" s="671"/>
      <c r="Y14" s="671"/>
      <c r="Z14" s="671"/>
      <c r="AA14" s="67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670"/>
      <c r="S15" s="671"/>
      <c r="T15" s="671"/>
      <c r="U15" s="671"/>
      <c r="V15" s="671"/>
      <c r="W15" s="671"/>
      <c r="X15" s="671"/>
      <c r="Y15" s="671"/>
      <c r="Z15" s="671"/>
      <c r="AA15" s="67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670"/>
      <c r="S16" s="671"/>
      <c r="T16" s="671"/>
      <c r="U16" s="671"/>
      <c r="V16" s="671"/>
      <c r="W16" s="671"/>
      <c r="X16" s="671"/>
      <c r="Y16" s="671"/>
      <c r="Z16" s="671"/>
      <c r="AA16" s="67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670"/>
      <c r="S17" s="671"/>
      <c r="T17" s="671"/>
      <c r="U17" s="671"/>
      <c r="V17" s="671"/>
      <c r="W17" s="671"/>
      <c r="X17" s="671"/>
      <c r="Y17" s="671"/>
      <c r="Z17" s="671"/>
      <c r="AA17" s="67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670"/>
      <c r="S18" s="671"/>
      <c r="T18" s="671"/>
      <c r="U18" s="671"/>
      <c r="V18" s="671"/>
      <c r="W18" s="671"/>
      <c r="X18" s="671"/>
      <c r="Y18" s="671"/>
      <c r="Z18" s="671"/>
      <c r="AA18" s="67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670"/>
      <c r="S19" s="671"/>
      <c r="T19" s="671"/>
      <c r="U19" s="671"/>
      <c r="V19" s="671"/>
      <c r="W19" s="671"/>
      <c r="X19" s="671"/>
      <c r="Y19" s="671"/>
      <c r="Z19" s="671"/>
      <c r="AA19" s="67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673"/>
      <c r="S20" s="674"/>
      <c r="T20" s="674"/>
      <c r="U20" s="674"/>
      <c r="V20" s="674"/>
      <c r="W20" s="674"/>
      <c r="X20" s="674"/>
      <c r="Y20" s="674"/>
      <c r="Z20" s="674"/>
      <c r="AA20" s="67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1275</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64">
        <f>INDICADORES!H68</f>
        <v>17057</v>
      </c>
      <c r="G31" s="64">
        <f>INDICADORES!K68</f>
        <v>16351</v>
      </c>
      <c r="H31" s="64">
        <f>INDICADORES!N68</f>
        <v>19509</v>
      </c>
      <c r="I31" s="64">
        <f>INDICADORES!T68</f>
        <v>20741</v>
      </c>
      <c r="J31" s="64">
        <f>INDICADORES!W68</f>
        <v>23075</v>
      </c>
      <c r="K31" s="64">
        <f>INDICADORES!Z68</f>
        <v>22107</v>
      </c>
      <c r="L31" s="64">
        <f>INDICADORES!AF68</f>
        <v>21577</v>
      </c>
      <c r="M31" s="64">
        <f>INDICADORES!AI68</f>
        <v>22890</v>
      </c>
      <c r="N31" s="64">
        <f>INDICADORES!AL68</f>
        <v>24553</v>
      </c>
      <c r="O31" s="64">
        <f>INDICADORES!AR68</f>
        <v>24551</v>
      </c>
      <c r="P31" s="64">
        <f>INDICADORES!AU68</f>
        <v>23364</v>
      </c>
      <c r="Q31" s="64">
        <f>INDICADORES!AX68</f>
        <v>22102</v>
      </c>
      <c r="R31" s="85">
        <f>SUM(F31:Q31)</f>
        <v>257877</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64" t="s">
        <v>168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5">
        <f>F31</f>
        <v>17057</v>
      </c>
      <c r="G33" s="65">
        <f t="shared" ref="G33:R33" si="0">G31</f>
        <v>16351</v>
      </c>
      <c r="H33" s="65">
        <f t="shared" si="0"/>
        <v>19509</v>
      </c>
      <c r="I33" s="65">
        <f t="shared" si="0"/>
        <v>20741</v>
      </c>
      <c r="J33" s="65">
        <f t="shared" si="0"/>
        <v>23075</v>
      </c>
      <c r="K33" s="65">
        <f t="shared" si="0"/>
        <v>22107</v>
      </c>
      <c r="L33" s="65">
        <f t="shared" si="0"/>
        <v>21577</v>
      </c>
      <c r="M33" s="65">
        <f t="shared" si="0"/>
        <v>22890</v>
      </c>
      <c r="N33" s="65">
        <f t="shared" si="0"/>
        <v>24553</v>
      </c>
      <c r="O33" s="65">
        <f t="shared" si="0"/>
        <v>24551</v>
      </c>
      <c r="P33" s="65">
        <f t="shared" si="0"/>
        <v>23364</v>
      </c>
      <c r="Q33" s="65">
        <f t="shared" si="0"/>
        <v>22102</v>
      </c>
      <c r="R33" s="65">
        <f t="shared" si="0"/>
        <v>257877</v>
      </c>
      <c r="U33" s="69">
        <f>AVERAGE(F33,G33,H33,I33,J33,K33,L33,M33,N33,O33,P33,Q33)</f>
        <v>21489.75</v>
      </c>
      <c r="V33" s="7"/>
      <c r="W33" s="7"/>
      <c r="X33" s="7"/>
      <c r="Y33" s="7"/>
      <c r="Z33" s="7"/>
      <c r="AA33" s="8"/>
      <c r="AB33" s="5"/>
      <c r="AE33" s="18"/>
      <c r="AF33" s="18"/>
      <c r="AG33" s="18"/>
      <c r="AH33" s="18"/>
      <c r="AI33" s="18"/>
      <c r="AJ33" s="18"/>
      <c r="AK33" s="18"/>
      <c r="AL33" s="18"/>
    </row>
    <row r="34" spans="2:38" ht="18.75" customHeight="1" thickBot="1" x14ac:dyDescent="0.25">
      <c r="B34" s="4"/>
      <c r="C34" s="6"/>
      <c r="D34" s="48" t="s">
        <v>651</v>
      </c>
      <c r="E34" s="72"/>
      <c r="F34" s="271">
        <v>11474</v>
      </c>
      <c r="G34" s="271">
        <v>11429</v>
      </c>
      <c r="H34" s="271">
        <v>13735</v>
      </c>
      <c r="I34" s="271">
        <v>13129</v>
      </c>
      <c r="J34" s="271">
        <v>16664</v>
      </c>
      <c r="K34" s="271">
        <v>17201</v>
      </c>
      <c r="L34" s="271">
        <v>16477</v>
      </c>
      <c r="M34" s="271">
        <v>16305</v>
      </c>
      <c r="N34" s="271">
        <v>17298</v>
      </c>
      <c r="O34" s="271">
        <v>14632</v>
      </c>
      <c r="P34" s="271">
        <v>14951</v>
      </c>
      <c r="Q34" s="271">
        <v>15231</v>
      </c>
      <c r="R34" s="271">
        <f>SUM(F34:Q34)</f>
        <v>178526</v>
      </c>
      <c r="U34" s="60"/>
      <c r="V34" s="7"/>
      <c r="W34" s="7"/>
      <c r="X34" s="7"/>
      <c r="Y34" s="7"/>
      <c r="Z34" s="7"/>
      <c r="AA34" s="8"/>
      <c r="AB34" s="5"/>
      <c r="AE34" s="18"/>
      <c r="AF34" s="18"/>
      <c r="AG34" s="18"/>
      <c r="AH34" s="18"/>
      <c r="AI34" s="18"/>
      <c r="AJ34" s="18"/>
      <c r="AK34" s="18"/>
      <c r="AL34" s="18"/>
    </row>
    <row r="35" spans="2:38" ht="15.75" customHeight="1" x14ac:dyDescent="0.2">
      <c r="B35" s="4"/>
      <c r="C35" s="6"/>
      <c r="D35" s="809" t="s">
        <v>254</v>
      </c>
      <c r="E35" s="810"/>
      <c r="F35" s="270">
        <v>17000</v>
      </c>
      <c r="G35" s="270">
        <v>17000</v>
      </c>
      <c r="H35" s="270">
        <v>17000</v>
      </c>
      <c r="I35" s="270">
        <v>17000</v>
      </c>
      <c r="J35" s="270">
        <v>17000</v>
      </c>
      <c r="K35" s="270">
        <v>17000</v>
      </c>
      <c r="L35" s="270">
        <v>17000</v>
      </c>
      <c r="M35" s="270">
        <v>17000</v>
      </c>
      <c r="N35" s="270">
        <v>17000</v>
      </c>
      <c r="O35" s="270">
        <v>17000</v>
      </c>
      <c r="P35" s="270">
        <v>17000</v>
      </c>
      <c r="Q35" s="270">
        <v>17000</v>
      </c>
      <c r="R35" s="270">
        <f>SUM(F35:Q35)</f>
        <v>204000</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267</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607</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268</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8" t="s">
        <v>1134</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EIrJlphAvX9+dAvtJeX27GZ35yZ/zWvHfLBgRgJ16var2+EsmcsfviXU+BRpEGtZN1SL+0k7c2g1NcXPwsJnOw==" saltValue="355RqJfsNOm6Jdd7dUqnqQ==" spinCount="100000" sheet="1" objects="1" scenarios="1"/>
  <customSheetViews>
    <customSheetView guid="{9C949C4D-EB11-4549-99F8-6A6E19FEDD35}" showGridLines="0" topLeftCell="A7">
      <selection activeCell="R22" sqref="R22:AA28"/>
      <pageMargins left="0.5" right="0.43" top="1.04" bottom="0.45" header="0.31496062992125984" footer="0.31496062992125984"/>
      <pageSetup paperSize="9" scale="76" orientation="portrait" r:id="rId1"/>
      <headerFooter alignWithMargins="0"/>
    </customSheetView>
    <customSheetView guid="{B4BD0B13-0F90-4B98-B77F-542E51A48189}" showGridLines="0">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19">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19">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19">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19">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19">
      <pageMargins left="0.5" right="0.43" top="1.04" bottom="0.45" header="0.31496062992125984" footer="0.31496062992125984"/>
      <pageSetup paperSize="9" scale="76" orientation="portrait" r:id="rId7"/>
      <headerFooter alignWithMargins="0"/>
    </customSheetView>
    <customSheetView guid="{8381FC96-6810-4EAA-ACD8-B607E0FD2281}" showGridLines="0">
      <pageMargins left="0.5" right="0.43" top="1.04" bottom="0.45" header="0.31496062992125984" footer="0.31496062992125984"/>
      <pageSetup paperSize="9" scale="76" orientation="portrait" r:id="rId8"/>
      <headerFooter alignWithMargins="0"/>
    </customSheetView>
    <customSheetView guid="{7315456F-420E-439E-9602-F32EDF9D3E94}" showGridLines="0">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R13" sqref="R13:AA20"/>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R13" sqref="R13:AA20"/>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R13" sqref="R13:AA20"/>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R13" sqref="R13:AA20"/>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R13" sqref="R13:AA20"/>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R13" sqref="R13:AA20"/>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R13" sqref="R13:AA20"/>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R13" sqref="R13:AA2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topLeftCell="A36">
      <selection activeCell="M45" sqref="M45"/>
      <pageMargins left="0.5" right="0.43" top="1.04" bottom="0.45" header="0.31496062992125984" footer="0.31496062992125984"/>
      <pageSetup paperSize="9" scale="76" orientation="portrait" r:id="rId21"/>
      <headerFooter alignWithMargins="0"/>
    </customSheetView>
    <customSheetView guid="{71206789-1A95-4243-B1E4-204F0D4BB0C1}" showGridLines="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19">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19">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19">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19">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19">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19">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19">
      <pageMargins left="0.5" right="0.43" top="1.04" bottom="0.45" header="0.31496062992125984" footer="0.31496062992125984"/>
      <pageSetup paperSize="9" scale="76" orientation="portrait" r:id="rId29"/>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C37:N37"/>
    <mergeCell ref="O37:AA37"/>
    <mergeCell ref="D35:E35"/>
    <mergeCell ref="R21:AA21"/>
    <mergeCell ref="R22:AA28"/>
    <mergeCell ref="R13:AA20"/>
    <mergeCell ref="AF8:AL8"/>
    <mergeCell ref="C9:E10"/>
    <mergeCell ref="F9:AA10"/>
    <mergeCell ref="AF9:AL9"/>
    <mergeCell ref="R12:AA12"/>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30"/>
  <headerFooter alignWithMargins="0"/>
  <drawing r:id="rId3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9"/>
  <dimension ref="A1:AL84"/>
  <sheetViews>
    <sheetView showGridLines="0" topLeftCell="A22" workbookViewId="0">
      <selection activeCell="R33" sqref="R33"/>
    </sheetView>
  </sheetViews>
  <sheetFormatPr baseColWidth="10" defaultColWidth="11.42578125" defaultRowHeight="12.75" x14ac:dyDescent="0.2"/>
  <cols>
    <col min="1" max="2" width="1.140625" customWidth="1"/>
    <col min="3" max="3" width="4.28515625" customWidth="1"/>
    <col min="4" max="4" width="5.85546875" customWidth="1"/>
    <col min="5" max="5" width="6.285156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221</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306</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94" t="s">
        <v>1323</v>
      </c>
      <c r="S13" s="1195"/>
      <c r="T13" s="1195"/>
      <c r="U13" s="1195"/>
      <c r="V13" s="1195"/>
      <c r="W13" s="1195"/>
      <c r="X13" s="1195"/>
      <c r="Y13" s="1195"/>
      <c r="Z13" s="1195"/>
      <c r="AA13" s="1196"/>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978"/>
      <c r="S18" s="979"/>
      <c r="T18" s="979"/>
      <c r="U18" s="979"/>
      <c r="V18" s="979"/>
      <c r="W18" s="979"/>
      <c r="X18" s="979"/>
      <c r="Y18" s="979"/>
      <c r="Z18" s="979"/>
      <c r="AA18" s="980"/>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978"/>
      <c r="S19" s="979"/>
      <c r="T19" s="979"/>
      <c r="U19" s="979"/>
      <c r="V19" s="979"/>
      <c r="W19" s="979"/>
      <c r="X19" s="979"/>
      <c r="Y19" s="979"/>
      <c r="Z19" s="979"/>
      <c r="AA19" s="980"/>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981"/>
      <c r="S20" s="982"/>
      <c r="T20" s="982"/>
      <c r="U20" s="982"/>
      <c r="V20" s="982"/>
      <c r="W20" s="982"/>
      <c r="X20" s="982"/>
      <c r="Y20" s="982"/>
      <c r="Z20" s="982"/>
      <c r="AA20" s="983"/>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1286</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303" t="s">
        <v>71</v>
      </c>
      <c r="S30" s="84" t="s">
        <v>253</v>
      </c>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+INDICADORES!H69</f>
        <v>42</v>
      </c>
      <c r="G31" s="569">
        <f>+INDICADORES!K69</f>
        <v>29</v>
      </c>
      <c r="H31" s="569">
        <f>+INDICADORES!N69</f>
        <v>38</v>
      </c>
      <c r="I31" s="569">
        <f>+INDICADORES!T69</f>
        <v>61</v>
      </c>
      <c r="J31" s="569">
        <f>+INDICADORES!W69</f>
        <v>52</v>
      </c>
      <c r="K31" s="569">
        <f>+INDICADORES!Z69</f>
        <v>42</v>
      </c>
      <c r="L31" s="569">
        <f>+INDICADORES!AF69</f>
        <v>44</v>
      </c>
      <c r="M31" s="569">
        <f>+INDICADORES!AI69</f>
        <v>52</v>
      </c>
      <c r="N31" s="569">
        <f>+INDICADORES!AL69</f>
        <v>47</v>
      </c>
      <c r="O31" s="569">
        <f>+INDICADORES!AR69</f>
        <v>46</v>
      </c>
      <c r="P31" s="569">
        <f>+INDICADORES!AU69</f>
        <v>52</v>
      </c>
      <c r="Q31" s="569">
        <f>+INDICADORES!AX69</f>
        <v>41</v>
      </c>
      <c r="R31" s="569">
        <f>SUM(F31:Q31)</f>
        <v>546</v>
      </c>
      <c r="S31" s="7"/>
      <c r="V31" s="7"/>
      <c r="W31" s="7"/>
      <c r="X31" s="7"/>
      <c r="Y31" s="7"/>
      <c r="Z31" s="7"/>
      <c r="AA31" s="8"/>
      <c r="AB31" s="5"/>
      <c r="AE31" s="18"/>
      <c r="AF31" s="18"/>
      <c r="AG31" s="18"/>
      <c r="AH31" s="18"/>
      <c r="AI31" s="18"/>
      <c r="AJ31" s="18"/>
      <c r="AK31" s="18"/>
      <c r="AL31" s="18"/>
    </row>
    <row r="32" spans="2:38" ht="22.5" customHeight="1" x14ac:dyDescent="0.25">
      <c r="B32" s="4"/>
      <c r="C32" s="6"/>
      <c r="D32" s="70" t="s">
        <v>18</v>
      </c>
      <c r="E32" s="71"/>
      <c r="F32" s="66" t="s">
        <v>168</v>
      </c>
      <c r="G32" s="66" t="s">
        <v>168</v>
      </c>
      <c r="H32" s="66" t="s">
        <v>168</v>
      </c>
      <c r="I32" s="66" t="s">
        <v>168</v>
      </c>
      <c r="J32" s="66" t="s">
        <v>168</v>
      </c>
      <c r="K32" s="66" t="s">
        <v>168</v>
      </c>
      <c r="L32" s="75" t="s">
        <v>168</v>
      </c>
      <c r="M32" s="75" t="s">
        <v>168</v>
      </c>
      <c r="N32" s="75" t="s">
        <v>168</v>
      </c>
      <c r="O32" s="75" t="s">
        <v>168</v>
      </c>
      <c r="P32" s="75" t="s">
        <v>168</v>
      </c>
      <c r="Q32" s="75" t="s">
        <v>168</v>
      </c>
      <c r="R32" s="66" t="s">
        <v>168</v>
      </c>
      <c r="S32" s="7"/>
      <c r="V32" s="7"/>
      <c r="W32" s="7"/>
      <c r="X32" s="7"/>
      <c r="Y32" s="7"/>
      <c r="Z32" s="7"/>
      <c r="AA32" s="8"/>
      <c r="AB32" s="5"/>
      <c r="AE32" s="18"/>
      <c r="AF32" s="18"/>
      <c r="AG32" s="18"/>
      <c r="AH32" s="18"/>
      <c r="AI32" s="18"/>
      <c r="AJ32" s="18"/>
      <c r="AK32" s="18"/>
      <c r="AL32" s="18"/>
    </row>
    <row r="33" spans="2:38" ht="22.5" customHeight="1" thickBot="1" x14ac:dyDescent="0.3">
      <c r="B33" s="4"/>
      <c r="C33" s="6"/>
      <c r="D33" s="48" t="s">
        <v>692</v>
      </c>
      <c r="E33" s="72"/>
      <c r="F33" s="68">
        <f>F31</f>
        <v>42</v>
      </c>
      <c r="G33" s="68">
        <f t="shared" ref="G33:Q33" si="0">G31</f>
        <v>29</v>
      </c>
      <c r="H33" s="68">
        <f t="shared" si="0"/>
        <v>38</v>
      </c>
      <c r="I33" s="68">
        <f t="shared" si="0"/>
        <v>61</v>
      </c>
      <c r="J33" s="68">
        <f t="shared" si="0"/>
        <v>52</v>
      </c>
      <c r="K33" s="68">
        <f t="shared" si="0"/>
        <v>42</v>
      </c>
      <c r="L33" s="68">
        <f t="shared" si="0"/>
        <v>44</v>
      </c>
      <c r="M33" s="68">
        <f t="shared" si="0"/>
        <v>52</v>
      </c>
      <c r="N33" s="76">
        <f t="shared" si="0"/>
        <v>47</v>
      </c>
      <c r="O33" s="76">
        <f t="shared" si="0"/>
        <v>46</v>
      </c>
      <c r="P33" s="76">
        <f t="shared" si="0"/>
        <v>52</v>
      </c>
      <c r="Q33" s="76">
        <f t="shared" si="0"/>
        <v>41</v>
      </c>
      <c r="R33" s="66">
        <f>SUM(F33:Q33)</f>
        <v>546</v>
      </c>
      <c r="S33" s="69">
        <f>AVERAGE(F33,G33,H33,I33,J33,K33,L33,M33,N33,O33,P33,Q33)</f>
        <v>45.5</v>
      </c>
      <c r="V33" s="7"/>
      <c r="W33" s="7"/>
      <c r="X33" s="7"/>
      <c r="Y33" s="7"/>
      <c r="Z33" s="7"/>
      <c r="AA33" s="8"/>
      <c r="AB33" s="5"/>
      <c r="AE33" s="18"/>
      <c r="AF33" s="18"/>
      <c r="AG33" s="18"/>
      <c r="AH33" s="18"/>
      <c r="AI33" s="18"/>
      <c r="AJ33" s="18"/>
      <c r="AK33" s="18"/>
      <c r="AL33" s="18"/>
    </row>
    <row r="34" spans="2:38" ht="19.5" customHeight="1" thickBot="1" x14ac:dyDescent="0.25">
      <c r="B34" s="4"/>
      <c r="C34" s="6"/>
      <c r="D34" s="48" t="s">
        <v>651</v>
      </c>
      <c r="E34" s="72"/>
      <c r="F34" s="264">
        <v>41</v>
      </c>
      <c r="G34" s="264">
        <v>39</v>
      </c>
      <c r="H34" s="264">
        <v>50</v>
      </c>
      <c r="I34" s="264">
        <v>57</v>
      </c>
      <c r="J34" s="264">
        <v>49</v>
      </c>
      <c r="K34" s="264">
        <v>44</v>
      </c>
      <c r="L34" s="264">
        <v>52</v>
      </c>
      <c r="M34" s="264">
        <v>42</v>
      </c>
      <c r="N34" s="264">
        <v>55</v>
      </c>
      <c r="O34" s="264">
        <v>59</v>
      </c>
      <c r="P34" s="264">
        <v>60</v>
      </c>
      <c r="Q34" s="264">
        <v>64</v>
      </c>
      <c r="R34" s="264">
        <f>SUM(F34:Q34)</f>
        <v>612</v>
      </c>
      <c r="S34" s="60"/>
      <c r="V34" s="7"/>
      <c r="W34" s="7"/>
      <c r="X34" s="7"/>
      <c r="Y34" s="7"/>
      <c r="Z34" s="7"/>
      <c r="AA34" s="8"/>
      <c r="AB34" s="5"/>
      <c r="AE34" s="18"/>
      <c r="AF34" s="18"/>
      <c r="AG34" s="18"/>
      <c r="AH34" s="18"/>
      <c r="AI34" s="18"/>
      <c r="AJ34" s="18"/>
      <c r="AK34" s="18"/>
      <c r="AL34" s="18"/>
    </row>
    <row r="35" spans="2:38" ht="20.25" customHeight="1" thickBot="1" x14ac:dyDescent="0.25">
      <c r="B35" s="4"/>
      <c r="C35" s="6"/>
      <c r="D35" s="809" t="s">
        <v>254</v>
      </c>
      <c r="E35" s="810"/>
      <c r="F35" s="245">
        <v>47</v>
      </c>
      <c r="G35" s="245">
        <v>47</v>
      </c>
      <c r="H35" s="245">
        <v>47</v>
      </c>
      <c r="I35" s="245">
        <v>47</v>
      </c>
      <c r="J35" s="245">
        <v>47</v>
      </c>
      <c r="K35" s="245">
        <v>47</v>
      </c>
      <c r="L35" s="245">
        <v>47</v>
      </c>
      <c r="M35" s="245">
        <v>47</v>
      </c>
      <c r="N35" s="245">
        <v>47</v>
      </c>
      <c r="O35" s="245">
        <v>47</v>
      </c>
      <c r="P35" s="245">
        <v>47</v>
      </c>
      <c r="Q35" s="245">
        <v>47</v>
      </c>
      <c r="R35" s="264">
        <f>SUM(F35:Q35)</f>
        <v>564</v>
      </c>
      <c r="S35" s="7"/>
      <c r="V35" s="7"/>
      <c r="W35" s="7"/>
      <c r="X35" s="7"/>
      <c r="Y35" s="7"/>
      <c r="Z35" s="7"/>
      <c r="AA35" s="8"/>
      <c r="AB35" s="5"/>
      <c r="AE35" s="18"/>
      <c r="AF35" s="18"/>
      <c r="AG35" s="18"/>
      <c r="AH35" s="18"/>
      <c r="AI35" s="18"/>
      <c r="AJ35" s="18"/>
      <c r="AK35" s="18"/>
      <c r="AL35" s="18"/>
    </row>
    <row r="36" spans="2:38" ht="21.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1135</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608</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7.25" customHeight="1" x14ac:dyDescent="0.2">
      <c r="B49" s="4"/>
      <c r="C49" s="829" t="s">
        <v>27</v>
      </c>
      <c r="D49" s="830"/>
      <c r="E49" s="830"/>
      <c r="F49" s="830"/>
      <c r="G49" s="938" t="s">
        <v>1136</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Vxjj0rU4jXa1LCSVgmsfBist2AlCYfIvlJ8hPWF70QAoYs9qfXl/IW/GowmhbiYAdy5LIJSLaqdaxGt1Hp+Zsg==" saltValue="skilJ6mMyTR4cdxYxHhsYg==" spinCount="100000" sheet="1" objects="1" scenarios="1"/>
  <customSheetViews>
    <customSheetView guid="{9C949C4D-EB11-4549-99F8-6A6E19FEDD35}" showGridLines="0" topLeftCell="H21">
      <selection activeCell="R22" sqref="R22:AA28"/>
      <pageMargins left="0.5" right="0.43" top="1.04" bottom="0.45" header="0.31496062992125984" footer="0.31496062992125984"/>
      <pageSetup paperSize="9" scale="76" orientation="portrait" r:id="rId1"/>
      <headerFooter alignWithMargins="0"/>
    </customSheetView>
    <customSheetView guid="{B4BD0B13-0F90-4B98-B77F-542E51A48189}" showGridLines="0" topLeftCell="H21">
      <selection activeCell="R22" sqref="R22:AA28"/>
      <pageMargins left="0.5" right="0.43" top="1.04" bottom="0.45" header="0.31496062992125984" footer="0.31496062992125984"/>
      <pageSetup paperSize="9" scale="76" orientation="portrait" r:id="rId2"/>
      <headerFooter alignWithMargins="0"/>
    </customSheetView>
    <customSheetView guid="{1132D6BB-BD35-469F-BF41-A86B335BD97B}" showGridLines="0" topLeftCell="H21">
      <selection activeCell="R22" sqref="R22:AA28"/>
      <pageMargins left="0.5" right="0.43" top="1.04" bottom="0.45" header="0.31496062992125984" footer="0.31496062992125984"/>
      <pageSetup paperSize="9" scale="76" orientation="portrait" r:id="rId3"/>
      <headerFooter alignWithMargins="0"/>
    </customSheetView>
    <customSheetView guid="{A5C6589E-C55F-4BEC-9ECE-919FCABF52F8}" showGridLines="0" topLeftCell="H21">
      <selection activeCell="R22" sqref="R22:AA28"/>
      <pageMargins left="0.5" right="0.43" top="1.04" bottom="0.45" header="0.31496062992125984" footer="0.31496062992125984"/>
      <pageSetup paperSize="9" scale="76" orientation="portrait" r:id="rId4"/>
      <headerFooter alignWithMargins="0"/>
    </customSheetView>
    <customSheetView guid="{01A85145-F11B-4D07-813B-8A8758CDD710}" showGridLines="0" topLeftCell="H21">
      <selection activeCell="R22" sqref="R22:AA28"/>
      <pageMargins left="0.5" right="0.43" top="1.04" bottom="0.45" header="0.31496062992125984" footer="0.31496062992125984"/>
      <pageSetup paperSize="9" scale="76" orientation="portrait" r:id="rId5"/>
      <headerFooter alignWithMargins="0"/>
    </customSheetView>
    <customSheetView guid="{4F27A6F2-707D-47B2-BF4A-F027B75A33FC}" showGridLines="0" topLeftCell="H21">
      <selection activeCell="R22" sqref="R22:AA28"/>
      <pageMargins left="0.5" right="0.43" top="1.04" bottom="0.45" header="0.31496062992125984" footer="0.31496062992125984"/>
      <pageSetup paperSize="9" scale="76" orientation="portrait" r:id="rId6"/>
      <headerFooter alignWithMargins="0"/>
    </customSheetView>
    <customSheetView guid="{F4F98609-4C61-4A0E-851B-59BEC64AAB9F}" showGridLines="0" topLeftCell="H21">
      <selection activeCell="R22" sqref="R22:AA28"/>
      <pageMargins left="0.5" right="0.43" top="1.04" bottom="0.45" header="0.31496062992125984" footer="0.31496062992125984"/>
      <pageSetup paperSize="9" scale="76" orientation="portrait" r:id="rId7"/>
      <headerFooter alignWithMargins="0"/>
    </customSheetView>
    <customSheetView guid="{8381FC96-6810-4EAA-ACD8-B607E0FD2281}" showGridLines="0" topLeftCell="H21">
      <selection activeCell="R22" sqref="R22:AA28"/>
      <pageMargins left="0.5" right="0.43" top="1.04" bottom="0.45" header="0.31496062992125984" footer="0.31496062992125984"/>
      <pageSetup paperSize="9" scale="76" orientation="portrait" r:id="rId8"/>
      <headerFooter alignWithMargins="0"/>
    </customSheetView>
    <customSheetView guid="{7315456F-420E-439E-9602-F32EDF9D3E94}" showGridLines="0" topLeftCell="H21">
      <selection activeCell="R22" sqref="R22:AA28"/>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4">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4">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4">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4">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4">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4">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4">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howGridLines="0" topLeftCell="H21">
      <selection activeCell="R22" sqref="R22:AA28"/>
      <pageMargins left="0.5" right="0.43" top="1.04" bottom="0.45" header="0.31496062992125984" footer="0.31496062992125984"/>
      <pageSetup paperSize="9" scale="76" orientation="portrait" r:id="rId17"/>
      <headerFooter alignWithMargins="0"/>
    </customSheetView>
    <customSheetView guid="{95329FFD-9B66-4A76-A861-4EF913CB9438}" showGridLines="0" topLeftCell="H21">
      <selection activeCell="R22" sqref="R22:AA28"/>
      <pageMargins left="0.5" right="0.43" top="1.04" bottom="0.45" header="0.31496062992125984" footer="0.31496062992125984"/>
      <pageSetup paperSize="9" scale="76" orientation="portrait" r:id="rId18"/>
      <headerFooter alignWithMargins="0"/>
    </customSheetView>
    <customSheetView guid="{F7DB7EE5-42A9-41B9-A823-ADC3C22C28DE}" showGridLines="0" topLeftCell="H21">
      <selection activeCell="R22" sqref="R22:AA28"/>
      <pageMargins left="0.5" right="0.43" top="1.04" bottom="0.45" header="0.31496062992125984" footer="0.31496062992125984"/>
      <pageSetup paperSize="9" scale="76" orientation="portrait" r:id="rId19"/>
      <headerFooter alignWithMargins="0"/>
    </customSheetView>
    <customSheetView guid="{187695E8-F439-4E8B-9390-62D53A41785B}" showGridLines="0" topLeftCell="H21">
      <selection activeCell="R22" sqref="R22:AA28"/>
      <pageMargins left="0.5" right="0.43" top="1.04" bottom="0.45" header="0.31496062992125984" footer="0.31496062992125984"/>
      <pageSetup paperSize="9" scale="76" orientation="portrait" r:id="rId20"/>
      <headerFooter alignWithMargins="0"/>
    </customSheetView>
    <customSheetView guid="{C3D58349-1F04-4F6C-B93C-BB0D41DB41D6}" showGridLines="0" topLeftCell="H21">
      <selection activeCell="R22" sqref="R22:AA28"/>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H21">
      <selection activeCell="R22" sqref="R22:AA28"/>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H21">
      <selection activeCell="R22" sqref="R22:AA28"/>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H21">
      <selection activeCell="R22" sqref="R22:AA28"/>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H21">
      <selection activeCell="R22" sqref="R22:AA28"/>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H21">
      <selection activeCell="R22" sqref="R22:AA28"/>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H21">
      <selection activeCell="R22" sqref="R22:AA28"/>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H21">
      <selection activeCell="R22" sqref="R22:AA28"/>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H21">
      <selection activeCell="R22" sqref="R22:AA28"/>
      <pageMargins left="0.5" right="0.43" top="1.04" bottom="0.45" header="0.31496062992125984" footer="0.31496062992125984"/>
      <pageSetup paperSize="9" scale="76" orientation="portrait" r:id="rId29"/>
      <headerFooter alignWithMargins="0"/>
    </customSheetView>
  </customSheetViews>
  <mergeCells count="88">
    <mergeCell ref="AF42:AL42"/>
    <mergeCell ref="O43:S43"/>
    <mergeCell ref="AF44:AL44"/>
    <mergeCell ref="C45:F46"/>
    <mergeCell ref="C49:F49"/>
    <mergeCell ref="C42:F43"/>
    <mergeCell ref="G42:N43"/>
    <mergeCell ref="O42:S42"/>
    <mergeCell ref="T42:AA42"/>
    <mergeCell ref="C48:F48"/>
    <mergeCell ref="G48:N48"/>
    <mergeCell ref="C44:N44"/>
    <mergeCell ref="O44:AA44"/>
    <mergeCell ref="T43:AA43"/>
    <mergeCell ref="G51:N51"/>
    <mergeCell ref="AF51:AL51"/>
    <mergeCell ref="G50:N50"/>
    <mergeCell ref="AF50:AL50"/>
    <mergeCell ref="W46:Y46"/>
    <mergeCell ref="Z46:AA46"/>
    <mergeCell ref="AF46:AL46"/>
    <mergeCell ref="AF56:AL56"/>
    <mergeCell ref="AF57:AL57"/>
    <mergeCell ref="G45:H45"/>
    <mergeCell ref="O45:R45"/>
    <mergeCell ref="S45:AA45"/>
    <mergeCell ref="AF53:AL53"/>
    <mergeCell ref="AF55:AL55"/>
    <mergeCell ref="G46:M46"/>
    <mergeCell ref="O46:R51"/>
    <mergeCell ref="S46:U46"/>
    <mergeCell ref="G49:N49"/>
    <mergeCell ref="S49:U51"/>
    <mergeCell ref="V49:V51"/>
    <mergeCell ref="W49:Y51"/>
    <mergeCell ref="Z49:AA51"/>
    <mergeCell ref="AF49:AL49"/>
    <mergeCell ref="C37:N37"/>
    <mergeCell ref="D35:E35"/>
    <mergeCell ref="C40:F40"/>
    <mergeCell ref="G40:N40"/>
    <mergeCell ref="O40:S40"/>
    <mergeCell ref="O37:AA37"/>
    <mergeCell ref="T40:AA40"/>
    <mergeCell ref="C41:F41"/>
    <mergeCell ref="G41:N41"/>
    <mergeCell ref="O41:S41"/>
    <mergeCell ref="AF52:AL52"/>
    <mergeCell ref="G47:N47"/>
    <mergeCell ref="Z47:AA48"/>
    <mergeCell ref="AF47:AL47"/>
    <mergeCell ref="S47:U48"/>
    <mergeCell ref="V47:V48"/>
    <mergeCell ref="W47:Y48"/>
    <mergeCell ref="AF48:AL48"/>
    <mergeCell ref="C51:F51"/>
    <mergeCell ref="C50:F50"/>
    <mergeCell ref="C47:F47"/>
    <mergeCell ref="T41:AA41"/>
    <mergeCell ref="AF41:AL41"/>
    <mergeCell ref="AF38:AL38"/>
    <mergeCell ref="C39:F39"/>
    <mergeCell ref="G39:N39"/>
    <mergeCell ref="O39:S39"/>
    <mergeCell ref="T39:AA39"/>
    <mergeCell ref="AF39:AL39"/>
    <mergeCell ref="C38:F38"/>
    <mergeCell ref="G38:N38"/>
    <mergeCell ref="O38:S38"/>
    <mergeCell ref="T38:AA38"/>
    <mergeCell ref="R21:AA21"/>
    <mergeCell ref="R22:AA2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L84"/>
  <sheetViews>
    <sheetView showGridLines="0" topLeftCell="A25" workbookViewId="0">
      <selection activeCell="R32" sqref="R32"/>
    </sheetView>
  </sheetViews>
  <sheetFormatPr baseColWidth="10" defaultColWidth="11.42578125" defaultRowHeight="12.75" x14ac:dyDescent="0.2"/>
  <cols>
    <col min="1" max="2" width="1.140625" customWidth="1"/>
    <col min="3" max="3" width="4.28515625" customWidth="1"/>
    <col min="4" max="4" width="5.85546875" customWidth="1"/>
    <col min="5" max="5" width="6.285156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940</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30.75" customHeight="1" x14ac:dyDescent="0.2">
      <c r="B9" s="4"/>
      <c r="C9" s="827" t="s">
        <v>2</v>
      </c>
      <c r="D9" s="828"/>
      <c r="E9" s="828"/>
      <c r="F9" s="1117" t="s">
        <v>939</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24.7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94" t="s">
        <v>1201</v>
      </c>
      <c r="S13" s="1195"/>
      <c r="T13" s="1195"/>
      <c r="U13" s="1195"/>
      <c r="V13" s="1195"/>
      <c r="W13" s="1195"/>
      <c r="X13" s="1195"/>
      <c r="Y13" s="1195"/>
      <c r="Z13" s="1195"/>
      <c r="AA13" s="1196"/>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978"/>
      <c r="S18" s="979"/>
      <c r="T18" s="979"/>
      <c r="U18" s="979"/>
      <c r="V18" s="979"/>
      <c r="W18" s="979"/>
      <c r="X18" s="979"/>
      <c r="Y18" s="979"/>
      <c r="Z18" s="979"/>
      <c r="AA18" s="980"/>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978"/>
      <c r="S19" s="979"/>
      <c r="T19" s="979"/>
      <c r="U19" s="979"/>
      <c r="V19" s="979"/>
      <c r="W19" s="979"/>
      <c r="X19" s="979"/>
      <c r="Y19" s="979"/>
      <c r="Z19" s="979"/>
      <c r="AA19" s="980"/>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981"/>
      <c r="S20" s="982"/>
      <c r="T20" s="982"/>
      <c r="U20" s="982"/>
      <c r="V20" s="982"/>
      <c r="W20" s="982"/>
      <c r="X20" s="982"/>
      <c r="Y20" s="982"/>
      <c r="Z20" s="982"/>
      <c r="AA20" s="983"/>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1287</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303" t="s">
        <v>71</v>
      </c>
      <c r="S30" s="84" t="s">
        <v>253</v>
      </c>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+INDICADORES!H70</f>
        <v>29</v>
      </c>
      <c r="G31" s="569">
        <f>+INDICADORES!K70</f>
        <v>14</v>
      </c>
      <c r="H31" s="569">
        <f>+INDICADORES!N70</f>
        <v>31</v>
      </c>
      <c r="I31" s="569">
        <f>+INDICADORES!T70</f>
        <v>22</v>
      </c>
      <c r="J31" s="569">
        <f>+INDICADORES!W70</f>
        <v>22</v>
      </c>
      <c r="K31" s="569">
        <f>+INDICADORES!Z70</f>
        <v>24</v>
      </c>
      <c r="L31" s="569">
        <f>+INDICADORES!AF70</f>
        <v>23</v>
      </c>
      <c r="M31" s="569">
        <f>+INDICADORES!AI70</f>
        <v>26</v>
      </c>
      <c r="N31" s="569">
        <f>+INDICADORES!AL70</f>
        <v>21</v>
      </c>
      <c r="O31" s="569">
        <f>+INDICADORES!AR70</f>
        <v>28</v>
      </c>
      <c r="P31" s="569">
        <f>+INDICADORES!AU70</f>
        <v>22</v>
      </c>
      <c r="Q31" s="569">
        <f>+INDICADORES!AX70</f>
        <v>31</v>
      </c>
      <c r="R31" s="569">
        <f>SUM(F31:Q31)</f>
        <v>293</v>
      </c>
      <c r="S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+INDICADORES!I70</f>
        <v>64</v>
      </c>
      <c r="G32" s="569">
        <f>+INDICADORES!L70</f>
        <v>43</v>
      </c>
      <c r="H32" s="569">
        <f>+INDICADORES!O70</f>
        <v>69</v>
      </c>
      <c r="I32" s="569">
        <f>+INDICADORES!U70</f>
        <v>83</v>
      </c>
      <c r="J32" s="569">
        <f>+INDICADORES!X70</f>
        <v>74</v>
      </c>
      <c r="K32" s="569">
        <f>+INDICADORES!AA70</f>
        <v>66</v>
      </c>
      <c r="L32" s="569">
        <f>+INDICADORES!AG70</f>
        <v>67</v>
      </c>
      <c r="M32" s="569">
        <f>+INDICADORES!AJ70</f>
        <v>78</v>
      </c>
      <c r="N32" s="569">
        <f>+INDICADORES!AM70</f>
        <v>68</v>
      </c>
      <c r="O32" s="569">
        <f>+INDICADORES!AS70</f>
        <v>74</v>
      </c>
      <c r="P32" s="569">
        <f>+INDICADORES!AV70</f>
        <v>74</v>
      </c>
      <c r="Q32" s="569">
        <f>+INDICADORES!AY70</f>
        <v>72</v>
      </c>
      <c r="R32" s="569">
        <f>SUM(F32:Q32)</f>
        <v>832</v>
      </c>
      <c r="S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226">
        <f>+F31/F32</f>
        <v>0.453125</v>
      </c>
      <c r="G33" s="226">
        <f t="shared" ref="G33:R33" si="0">+G31/G32</f>
        <v>0.32558139534883723</v>
      </c>
      <c r="H33" s="226">
        <f t="shared" si="0"/>
        <v>0.44927536231884058</v>
      </c>
      <c r="I33" s="226">
        <f t="shared" si="0"/>
        <v>0.26506024096385544</v>
      </c>
      <c r="J33" s="226">
        <f t="shared" si="0"/>
        <v>0.29729729729729731</v>
      </c>
      <c r="K33" s="226">
        <f t="shared" si="0"/>
        <v>0.36363636363636365</v>
      </c>
      <c r="L33" s="226">
        <f t="shared" si="0"/>
        <v>0.34328358208955223</v>
      </c>
      <c r="M33" s="226">
        <f t="shared" si="0"/>
        <v>0.33333333333333331</v>
      </c>
      <c r="N33" s="226">
        <f t="shared" si="0"/>
        <v>0.30882352941176472</v>
      </c>
      <c r="O33" s="226">
        <f t="shared" si="0"/>
        <v>0.3783783783783784</v>
      </c>
      <c r="P33" s="226">
        <f t="shared" si="0"/>
        <v>0.29729729729729731</v>
      </c>
      <c r="Q33" s="226">
        <f t="shared" si="0"/>
        <v>0.43055555555555558</v>
      </c>
      <c r="R33" s="226">
        <f t="shared" si="0"/>
        <v>0.35216346153846156</v>
      </c>
      <c r="S33" s="69">
        <f>AVERAGE(F33,G33,H33,I33,J33,K33,L33,M33,N33,O33,P33,Q33)</f>
        <v>0.35380394463592296</v>
      </c>
      <c r="V33" s="7"/>
      <c r="W33" s="7"/>
      <c r="X33" s="7"/>
      <c r="Y33" s="7"/>
      <c r="Z33" s="7"/>
      <c r="AA33" s="8"/>
      <c r="AB33" s="5"/>
      <c r="AE33" s="18"/>
      <c r="AF33" s="18"/>
      <c r="AG33" s="18"/>
      <c r="AH33" s="18"/>
      <c r="AI33" s="18"/>
      <c r="AJ33" s="18"/>
      <c r="AK33" s="18"/>
      <c r="AL33" s="18"/>
    </row>
    <row r="34" spans="2:38" ht="19.5" customHeight="1" thickBot="1" x14ac:dyDescent="0.25">
      <c r="B34" s="4"/>
      <c r="C34" s="6"/>
      <c r="D34" s="48" t="s">
        <v>651</v>
      </c>
      <c r="E34" s="72"/>
      <c r="F34" s="264"/>
      <c r="G34" s="264"/>
      <c r="H34" s="264"/>
      <c r="I34" s="264"/>
      <c r="J34" s="264"/>
      <c r="K34" s="264"/>
      <c r="L34" s="264"/>
      <c r="M34" s="264"/>
      <c r="N34" s="264"/>
      <c r="O34" s="264"/>
      <c r="P34" s="264"/>
      <c r="Q34" s="264"/>
      <c r="R34" s="264">
        <f>SUM(F34:Q34)</f>
        <v>0</v>
      </c>
      <c r="S34" s="60"/>
      <c r="V34" s="7"/>
      <c r="W34" s="7"/>
      <c r="X34" s="7"/>
      <c r="Y34" s="7"/>
      <c r="Z34" s="7"/>
      <c r="AA34" s="8"/>
      <c r="AB34" s="5"/>
      <c r="AE34" s="18"/>
      <c r="AF34" s="18"/>
      <c r="AG34" s="18"/>
      <c r="AH34" s="18"/>
      <c r="AI34" s="18"/>
      <c r="AJ34" s="18"/>
      <c r="AK34" s="18"/>
      <c r="AL34" s="18"/>
    </row>
    <row r="35" spans="2:38" ht="20.25" customHeight="1" x14ac:dyDescent="0.2">
      <c r="B35" s="4"/>
      <c r="C35" s="6"/>
      <c r="D35" s="809" t="s">
        <v>254</v>
      </c>
      <c r="E35" s="810"/>
      <c r="F35" s="245">
        <v>15</v>
      </c>
      <c r="G35" s="245">
        <v>15</v>
      </c>
      <c r="H35" s="245">
        <v>15</v>
      </c>
      <c r="I35" s="245">
        <v>15</v>
      </c>
      <c r="J35" s="245">
        <v>15</v>
      </c>
      <c r="K35" s="245">
        <v>15</v>
      </c>
      <c r="L35" s="245">
        <v>15</v>
      </c>
      <c r="M35" s="245">
        <v>15</v>
      </c>
      <c r="N35" s="245">
        <v>15</v>
      </c>
      <c r="O35" s="245">
        <v>15</v>
      </c>
      <c r="P35" s="245">
        <v>15</v>
      </c>
      <c r="Q35" s="245">
        <v>15</v>
      </c>
      <c r="R35" s="245">
        <v>15</v>
      </c>
      <c r="S35" s="7"/>
      <c r="V35" s="7"/>
      <c r="W35" s="7"/>
      <c r="X35" s="7"/>
      <c r="Y35" s="7"/>
      <c r="Z35" s="7"/>
      <c r="AA35" s="8"/>
      <c r="AB35" s="5"/>
      <c r="AE35" s="18"/>
      <c r="AF35" s="18"/>
      <c r="AG35" s="18"/>
      <c r="AH35" s="18"/>
      <c r="AI35" s="18"/>
      <c r="AJ35" s="18"/>
      <c r="AK35" s="18"/>
      <c r="AL35" s="18"/>
    </row>
    <row r="36" spans="2:38" ht="21.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941</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942</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414</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370</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59" t="s">
        <v>68</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608</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t="s">
        <v>94</v>
      </c>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7.25" customHeight="1" x14ac:dyDescent="0.2">
      <c r="B49" s="4"/>
      <c r="C49" s="829" t="s">
        <v>27</v>
      </c>
      <c r="D49" s="830"/>
      <c r="E49" s="830"/>
      <c r="F49" s="830"/>
      <c r="G49" s="937" t="s">
        <v>1137</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ZaQ9dt9adm+vBZi15TC/huEUKQcx/P4sIIKnnTY+eGCkmWyHu3IAz++mcEdBMnr4kUoT4djjpLTkfwXfRDh/Cw==" saltValue="FWL8rtAN2DXaspnLp5up2Q==" spinCount="100000" sheet="1" objects="1" scenarios="1"/>
  <customSheetViews>
    <customSheetView guid="{9C949C4D-EB11-4549-99F8-6A6E19FEDD35}" showGridLines="0" topLeftCell="A22">
      <selection activeCell="R22" sqref="R22:AA28"/>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2">
      <selection activeCell="R22" sqref="R22:AA28"/>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2">
      <selection activeCell="R22" sqref="R22:AA28"/>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2">
      <selection activeCell="R22" sqref="R22:AA28"/>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2">
      <selection activeCell="R22" sqref="R22:AA28"/>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2">
      <selection activeCell="R22" sqref="R22:AA28"/>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2">
      <selection activeCell="R22" sqref="R22:AA28"/>
      <pageMargins left="0.5" right="0.43" top="1.04" bottom="0.45" header="0.31496062992125984" footer="0.31496062992125984"/>
      <pageSetup paperSize="9" scale="76" orientation="portrait" r:id="rId7"/>
      <headerFooter alignWithMargins="0"/>
    </customSheetView>
    <customSheetView guid="{8381FC96-6810-4EAA-ACD8-B607E0FD2281}" showGridLines="0" topLeftCell="A19">
      <selection activeCell="R22" sqref="R22:AA28"/>
      <pageMargins left="0.5" right="0.43" top="1.04" bottom="0.45" header="0.31496062992125984" footer="0.31496062992125984"/>
      <pageSetup paperSize="9" scale="76" orientation="portrait" r:id="rId8"/>
      <headerFooter alignWithMargins="0"/>
    </customSheetView>
    <customSheetView guid="{7315456F-420E-439E-9602-F32EDF9D3E94}" showGridLines="0" topLeftCell="A19">
      <selection activeCell="R22" sqref="R22:AA28"/>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howGridLines="0" topLeftCell="A19">
      <selection activeCell="R22" sqref="R22:AA28"/>
      <pageMargins left="0.5" right="0.43" top="1.04" bottom="0.45" header="0.31496062992125984" footer="0.31496062992125984"/>
      <pageSetup paperSize="9" scale="76" orientation="portrait" r:id="rId17"/>
      <headerFooter alignWithMargins="0"/>
    </customSheetView>
    <customSheetView guid="{95329FFD-9B66-4A76-A861-4EF913CB9438}" showGridLines="0" topLeftCell="A19">
      <selection activeCell="R22" sqref="R22:AA28"/>
      <pageMargins left="0.5" right="0.43" top="1.04" bottom="0.45" header="0.31496062992125984" footer="0.31496062992125984"/>
      <pageSetup paperSize="9" scale="76" orientation="portrait" r:id="rId18"/>
      <headerFooter alignWithMargins="0"/>
    </customSheetView>
    <customSheetView guid="{F7DB7EE5-42A9-41B9-A823-ADC3C22C28DE}" showGridLines="0" topLeftCell="A19">
      <selection activeCell="R22" sqref="R22:AA28"/>
      <pageMargins left="0.5" right="0.43" top="1.04" bottom="0.45" header="0.31496062992125984" footer="0.31496062992125984"/>
      <pageSetup paperSize="9" scale="76" orientation="portrait" r:id="rId19"/>
      <headerFooter alignWithMargins="0"/>
    </customSheetView>
    <customSheetView guid="{187695E8-F439-4E8B-9390-62D53A41785B}" showGridLines="0" topLeftCell="A19">
      <selection activeCell="R22" sqref="R22:AA28"/>
      <pageMargins left="0.5" right="0.43" top="1.04" bottom="0.45" header="0.31496062992125984" footer="0.31496062992125984"/>
      <pageSetup paperSize="9" scale="76" orientation="portrait" r:id="rId20"/>
      <headerFooter alignWithMargins="0"/>
    </customSheetView>
    <customSheetView guid="{C3D58349-1F04-4F6C-B93C-BB0D41DB41D6}" showGridLines="0" topLeftCell="A19">
      <selection activeCell="R22" sqref="R22:AA28"/>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A19">
      <selection activeCell="R22" sqref="R22:AA28"/>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5">
      <selection activeCell="R22" sqref="R22:AA28"/>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2">
      <selection activeCell="R22" sqref="R22:AA28"/>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2">
      <selection activeCell="R22" sqref="R22:AA28"/>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2">
      <selection activeCell="R22" sqref="R22:AA28"/>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2">
      <selection activeCell="R22" sqref="R22:AA28"/>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2">
      <selection activeCell="R22" sqref="R22:AA28"/>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2">
      <selection activeCell="R22" sqref="R22:AA28"/>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0"/>
  <dimension ref="A1:AL84"/>
  <sheetViews>
    <sheetView showGridLines="0" topLeftCell="H10" workbookViewId="0">
      <selection activeCell="R22" sqref="R22:AA28"/>
    </sheetView>
  </sheetViews>
  <sheetFormatPr baseColWidth="10" defaultColWidth="11.42578125" defaultRowHeight="12.75" x14ac:dyDescent="0.2"/>
  <cols>
    <col min="1" max="2" width="1.140625" customWidth="1"/>
    <col min="3" max="3" width="4.28515625" customWidth="1"/>
    <col min="4" max="4" width="5.140625" customWidth="1"/>
    <col min="5" max="5" width="5.425781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217</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307</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2.5" customHeight="1" x14ac:dyDescent="0.2">
      <c r="B13" s="4"/>
      <c r="C13" s="6"/>
      <c r="D13" s="7"/>
      <c r="E13" s="7"/>
      <c r="F13" s="7"/>
      <c r="G13" s="7"/>
      <c r="H13" s="7"/>
      <c r="I13" s="7"/>
      <c r="J13" s="7"/>
      <c r="K13" s="7"/>
      <c r="L13" s="7"/>
      <c r="M13" s="7"/>
      <c r="N13" s="7"/>
      <c r="O13" s="7"/>
      <c r="P13" s="7"/>
      <c r="Q13" s="7"/>
      <c r="R13" s="1075" t="s">
        <v>730</v>
      </c>
      <c r="S13" s="1076"/>
      <c r="T13" s="1076"/>
      <c r="U13" s="1076"/>
      <c r="V13" s="1076"/>
      <c r="W13" s="1076"/>
      <c r="X13" s="1076"/>
      <c r="Y13" s="1076"/>
      <c r="Z13" s="1076"/>
      <c r="AA13" s="1077"/>
      <c r="AB13" s="5"/>
      <c r="AE13" s="18"/>
      <c r="AF13" s="18"/>
      <c r="AG13" s="18"/>
      <c r="AH13" s="18"/>
      <c r="AI13" s="18"/>
      <c r="AJ13" s="18"/>
      <c r="AK13" s="18"/>
      <c r="AL13" s="18"/>
    </row>
    <row r="14" spans="2:38" ht="20.25"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23.25"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1246</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64">
        <f>INDICADORES!H71</f>
        <v>242</v>
      </c>
      <c r="G31" s="64">
        <f>INDICADORES!K71</f>
        <v>240</v>
      </c>
      <c r="H31" s="64">
        <f>INDICADORES!N71</f>
        <v>273</v>
      </c>
      <c r="I31" s="64">
        <f>INDICADORES!T71</f>
        <v>257</v>
      </c>
      <c r="J31" s="64">
        <f>INDICADORES!W71</f>
        <v>268</v>
      </c>
      <c r="K31" s="64">
        <f>INDICADORES!Z71</f>
        <v>315</v>
      </c>
      <c r="L31" s="64">
        <f>INDICADORES!AF71</f>
        <v>351</v>
      </c>
      <c r="M31" s="64">
        <f>INDICADORES!AI71</f>
        <v>355</v>
      </c>
      <c r="N31" s="64">
        <f>INDICADORES!AL71</f>
        <v>374</v>
      </c>
      <c r="O31" s="64">
        <f>INDICADORES!AR71</f>
        <v>360</v>
      </c>
      <c r="P31" s="64">
        <f>INDICADORES!AU71</f>
        <v>402</v>
      </c>
      <c r="Q31" s="64">
        <f>INDICADORES!AX71</f>
        <v>0</v>
      </c>
      <c r="R31" s="85">
        <f>SUM(F31:Q31)</f>
        <v>3437</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85">
        <f>SUM(F32:Q32)</f>
        <v>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5">
        <f>F31</f>
        <v>242</v>
      </c>
      <c r="G33" s="65">
        <f t="shared" ref="G33:Q33" si="0">G31</f>
        <v>240</v>
      </c>
      <c r="H33" s="65">
        <f t="shared" si="0"/>
        <v>273</v>
      </c>
      <c r="I33" s="65">
        <f t="shared" si="0"/>
        <v>257</v>
      </c>
      <c r="J33" s="65">
        <f t="shared" si="0"/>
        <v>268</v>
      </c>
      <c r="K33" s="65">
        <f t="shared" si="0"/>
        <v>315</v>
      </c>
      <c r="L33" s="65">
        <f t="shared" si="0"/>
        <v>351</v>
      </c>
      <c r="M33" s="65">
        <f t="shared" si="0"/>
        <v>355</v>
      </c>
      <c r="N33" s="65">
        <f t="shared" si="0"/>
        <v>374</v>
      </c>
      <c r="O33" s="65">
        <f t="shared" si="0"/>
        <v>360</v>
      </c>
      <c r="P33" s="65">
        <f t="shared" si="0"/>
        <v>402</v>
      </c>
      <c r="Q33" s="65">
        <f t="shared" si="0"/>
        <v>0</v>
      </c>
      <c r="R33" s="85">
        <f>SUM(F33:Q33)</f>
        <v>3437</v>
      </c>
      <c r="T33" s="102">
        <f>AVERAGE(F33:Q33)</f>
        <v>286.41666666666669</v>
      </c>
      <c r="U33" s="61"/>
      <c r="V33" s="7"/>
      <c r="W33" s="7"/>
      <c r="X33" s="7"/>
      <c r="Y33" s="7"/>
      <c r="Z33" s="7"/>
      <c r="AA33" s="8"/>
      <c r="AB33" s="5"/>
      <c r="AE33" s="18"/>
      <c r="AF33" s="18"/>
      <c r="AG33" s="18"/>
      <c r="AH33" s="18"/>
      <c r="AI33" s="18"/>
      <c r="AJ33" s="18"/>
      <c r="AK33" s="18"/>
      <c r="AL33" s="18"/>
    </row>
    <row r="34" spans="2:38" ht="16.5" customHeight="1" thickBot="1" x14ac:dyDescent="0.25">
      <c r="B34" s="4"/>
      <c r="C34" s="6"/>
      <c r="D34" s="48" t="s">
        <v>651</v>
      </c>
      <c r="E34" s="72"/>
      <c r="F34" s="271">
        <v>240</v>
      </c>
      <c r="G34" s="271">
        <v>252</v>
      </c>
      <c r="H34" s="271">
        <v>240</v>
      </c>
      <c r="I34" s="271">
        <v>217</v>
      </c>
      <c r="J34" s="271">
        <v>266</v>
      </c>
      <c r="K34" s="271">
        <v>266</v>
      </c>
      <c r="L34" s="271">
        <v>273</v>
      </c>
      <c r="M34" s="271">
        <v>259</v>
      </c>
      <c r="N34" s="271">
        <v>291</v>
      </c>
      <c r="O34" s="271">
        <v>260</v>
      </c>
      <c r="P34" s="271">
        <v>242</v>
      </c>
      <c r="Q34" s="271">
        <v>241</v>
      </c>
      <c r="R34" s="270">
        <f>SUM(F34:Q34)</f>
        <v>3047</v>
      </c>
      <c r="U34" s="61"/>
      <c r="V34" s="7"/>
      <c r="W34" s="7"/>
      <c r="X34" s="7"/>
      <c r="Y34" s="7"/>
      <c r="Z34" s="7"/>
      <c r="AA34" s="8"/>
      <c r="AB34" s="5"/>
      <c r="AE34" s="18"/>
      <c r="AF34" s="18"/>
      <c r="AG34" s="18"/>
      <c r="AH34" s="18"/>
      <c r="AI34" s="18"/>
      <c r="AJ34" s="18"/>
      <c r="AK34" s="18"/>
      <c r="AL34" s="18"/>
    </row>
    <row r="35" spans="2:38" ht="18.75" customHeight="1" x14ac:dyDescent="0.2">
      <c r="B35" s="4"/>
      <c r="C35" s="6"/>
      <c r="D35" s="809" t="s">
        <v>254</v>
      </c>
      <c r="E35" s="810"/>
      <c r="F35" s="270">
        <v>288</v>
      </c>
      <c r="G35" s="270">
        <v>288</v>
      </c>
      <c r="H35" s="270">
        <v>288</v>
      </c>
      <c r="I35" s="270">
        <v>288</v>
      </c>
      <c r="J35" s="270">
        <v>288</v>
      </c>
      <c r="K35" s="270">
        <v>288</v>
      </c>
      <c r="L35" s="270">
        <v>288</v>
      </c>
      <c r="M35" s="270">
        <v>288</v>
      </c>
      <c r="N35" s="270">
        <v>288</v>
      </c>
      <c r="O35" s="270">
        <v>288</v>
      </c>
      <c r="P35" s="270">
        <v>288</v>
      </c>
      <c r="Q35" s="270">
        <v>288</v>
      </c>
      <c r="R35" s="270">
        <f>SUM(F35:Q35)</f>
        <v>3456</v>
      </c>
      <c r="U35" s="7"/>
      <c r="V35" s="7"/>
      <c r="W35" s="7"/>
      <c r="X35" s="7"/>
      <c r="Y35" s="7"/>
      <c r="Z35" s="7"/>
      <c r="AA35" s="8"/>
      <c r="AB35" s="5"/>
      <c r="AE35" s="18"/>
      <c r="AF35" s="18"/>
      <c r="AG35" s="18"/>
      <c r="AH35" s="18"/>
      <c r="AI35" s="18"/>
      <c r="AJ35" s="18"/>
      <c r="AK35" s="18"/>
      <c r="AL35" s="18"/>
    </row>
    <row r="36" spans="2:38" ht="13.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218</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609</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8" customHeight="1" x14ac:dyDescent="0.2">
      <c r="B49" s="4"/>
      <c r="C49" s="829" t="s">
        <v>27</v>
      </c>
      <c r="D49" s="830"/>
      <c r="E49" s="830"/>
      <c r="F49" s="830"/>
      <c r="G49" s="938" t="s">
        <v>1138</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78"/>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x6nmqHAr/W7ZLRVAntOZBZVuF2QRUym53/nci6slF+mK+lXxjDTz5Od0iM5pmFp36T16rrFYHnKpLf0iK22JTg==" saltValue="O3AwVUwW9OXxjSI4wsy9AQ==" spinCount="100000" sheet="1" objects="1" scenarios="1"/>
  <customSheetViews>
    <customSheetView guid="{9C949C4D-EB11-4549-99F8-6A6E19FEDD35}" showGridLines="0" topLeftCell="H10">
      <selection activeCell="R22" sqref="R22:AA28"/>
      <pageMargins left="0.5" right="0.43" top="1.04" bottom="0.45" header="0.31496062992125984" footer="0.31496062992125984"/>
      <pageSetup paperSize="9" scale="76" orientation="portrait" r:id="rId1"/>
      <headerFooter alignWithMargins="0"/>
    </customSheetView>
    <customSheetView guid="{B4BD0B13-0F90-4B98-B77F-542E51A48189}" showGridLines="0" topLeftCell="H10">
      <selection activeCell="R22" sqref="R22:AA28"/>
      <pageMargins left="0.5" right="0.43" top="1.04" bottom="0.45" header="0.31496062992125984" footer="0.31496062992125984"/>
      <pageSetup paperSize="9" scale="76" orientation="portrait" r:id="rId2"/>
      <headerFooter alignWithMargins="0"/>
    </customSheetView>
    <customSheetView guid="{1132D6BB-BD35-469F-BF41-A86B335BD97B}" showGridLines="0" topLeftCell="H10">
      <selection activeCell="R22" sqref="R22:AA28"/>
      <pageMargins left="0.5" right="0.43" top="1.04" bottom="0.45" header="0.31496062992125984" footer="0.31496062992125984"/>
      <pageSetup paperSize="9" scale="76" orientation="portrait" r:id="rId3"/>
      <headerFooter alignWithMargins="0"/>
    </customSheetView>
    <customSheetView guid="{A5C6589E-C55F-4BEC-9ECE-919FCABF52F8}" showGridLines="0" topLeftCell="H10">
      <selection activeCell="R22" sqref="R22:AA28"/>
      <pageMargins left="0.5" right="0.43" top="1.04" bottom="0.45" header="0.31496062992125984" footer="0.31496062992125984"/>
      <pageSetup paperSize="9" scale="76" orientation="portrait" r:id="rId4"/>
      <headerFooter alignWithMargins="0"/>
    </customSheetView>
    <customSheetView guid="{01A85145-F11B-4D07-813B-8A8758CDD710}" showGridLines="0" topLeftCell="H10">
      <selection activeCell="R22" sqref="R22:AA28"/>
      <pageMargins left="0.5" right="0.43" top="1.04" bottom="0.45" header="0.31496062992125984" footer="0.31496062992125984"/>
      <pageSetup paperSize="9" scale="76" orientation="portrait" r:id="rId5"/>
      <headerFooter alignWithMargins="0"/>
    </customSheetView>
    <customSheetView guid="{4F27A6F2-707D-47B2-BF4A-F027B75A33FC}" showGridLines="0" topLeftCell="E22">
      <selection activeCell="U32" sqref="U32"/>
      <pageMargins left="0.5" right="0.43" top="1.04" bottom="0.45" header="0.31496062992125984" footer="0.31496062992125984"/>
      <pageSetup paperSize="9" scale="76" orientation="portrait" r:id="rId6"/>
      <headerFooter alignWithMargins="0"/>
    </customSheetView>
    <customSheetView guid="{F4F98609-4C61-4A0E-851B-59BEC64AAB9F}" showGridLines="0" topLeftCell="E22">
      <selection activeCell="U32" sqref="U32"/>
      <pageMargins left="0.5" right="0.43" top="1.04" bottom="0.45" header="0.31496062992125984" footer="0.31496062992125984"/>
      <pageSetup paperSize="9" scale="76" orientation="portrait" r:id="rId7"/>
      <headerFooter alignWithMargins="0"/>
    </customSheetView>
    <customSheetView guid="{8381FC96-6810-4EAA-ACD8-B607E0FD2281}" showGridLines="0" topLeftCell="E1">
      <selection activeCell="U32" sqref="U32"/>
      <pageMargins left="0.5" right="0.43" top="1.04" bottom="0.45" header="0.31496062992125984" footer="0.31496062992125984"/>
      <pageSetup paperSize="9" scale="76" orientation="portrait" r:id="rId8"/>
      <headerFooter alignWithMargins="0"/>
    </customSheetView>
    <customSheetView guid="{7315456F-420E-439E-9602-F32EDF9D3E94}" showGridLines="0" topLeftCell="E1">
      <selection activeCell="U32" sqref="U32"/>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N22" sqref="N22"/>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N22" sqref="N22"/>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N22" sqref="N22"/>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N22" sqref="N22"/>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N22" sqref="N22"/>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N22" sqref="N22"/>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N22" sqref="N22"/>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38" sqref="G38:N38"/>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38" sqref="G38:N38"/>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38" sqref="G38:N38"/>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38" sqref="G38:N38"/>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38" sqref="G38:N38"/>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E1">
      <selection activeCell="U32" sqref="U32"/>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E22">
      <selection activeCell="U32" sqref="U32"/>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E22">
      <selection activeCell="U32" sqref="U32"/>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E22">
      <selection activeCell="U32" sqref="U32"/>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H10">
      <selection activeCell="R22" sqref="R22:AA28"/>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H10">
      <selection activeCell="R22" sqref="R22:AA28"/>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H10">
      <selection activeCell="R22" sqref="R22:AA28"/>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H10">
      <selection activeCell="R22" sqref="R22:AA28"/>
      <pageMargins left="0.5" right="0.43" top="1.04" bottom="0.45" header="0.31496062992125984" footer="0.31496062992125984"/>
      <pageSetup paperSize="9" scale="76" orientation="portrait" r:id="rId29"/>
      <headerFooter alignWithMargins="0"/>
    </customSheetView>
  </customSheetViews>
  <mergeCells count="88">
    <mergeCell ref="AF50:AL50"/>
    <mergeCell ref="C49:F49"/>
    <mergeCell ref="W46:Y46"/>
    <mergeCell ref="Z46:AA46"/>
    <mergeCell ref="AF46:AL46"/>
    <mergeCell ref="C47:F47"/>
    <mergeCell ref="G47:N47"/>
    <mergeCell ref="Z47:AA48"/>
    <mergeCell ref="AF47:AL47"/>
    <mergeCell ref="S47:U48"/>
    <mergeCell ref="V47:V48"/>
    <mergeCell ref="W47:Y48"/>
    <mergeCell ref="C48:F48"/>
    <mergeCell ref="G48:N48"/>
    <mergeCell ref="AF48:AL48"/>
    <mergeCell ref="G45:H45"/>
    <mergeCell ref="O45:R45"/>
    <mergeCell ref="S45:AA45"/>
    <mergeCell ref="C37:N37"/>
    <mergeCell ref="C44:N44"/>
    <mergeCell ref="O44:AA44"/>
    <mergeCell ref="C42:F43"/>
    <mergeCell ref="G42:N43"/>
    <mergeCell ref="O42:S42"/>
    <mergeCell ref="T42:AA42"/>
    <mergeCell ref="C40:F40"/>
    <mergeCell ref="G40:N40"/>
    <mergeCell ref="O40:S40"/>
    <mergeCell ref="T40:AA40"/>
    <mergeCell ref="O37:AA37"/>
    <mergeCell ref="AF52:AL52"/>
    <mergeCell ref="AF53:AL53"/>
    <mergeCell ref="AF55:AL55"/>
    <mergeCell ref="AF56:AL56"/>
    <mergeCell ref="AF57:AL57"/>
    <mergeCell ref="AF44:AL44"/>
    <mergeCell ref="C45:F46"/>
    <mergeCell ref="G46:M46"/>
    <mergeCell ref="O46:R51"/>
    <mergeCell ref="S46:U46"/>
    <mergeCell ref="G49:N49"/>
    <mergeCell ref="S49:U51"/>
    <mergeCell ref="V49:V51"/>
    <mergeCell ref="W49:Y51"/>
    <mergeCell ref="Z49:AA51"/>
    <mergeCell ref="AF49:AL49"/>
    <mergeCell ref="C51:F51"/>
    <mergeCell ref="G51:N51"/>
    <mergeCell ref="AF51:AL51"/>
    <mergeCell ref="C50:F50"/>
    <mergeCell ref="G50:N50"/>
    <mergeCell ref="AF42:AL42"/>
    <mergeCell ref="O43:S43"/>
    <mergeCell ref="T43:AA43"/>
    <mergeCell ref="C41:F41"/>
    <mergeCell ref="G41:N41"/>
    <mergeCell ref="O41:S41"/>
    <mergeCell ref="T41:AA41"/>
    <mergeCell ref="AF41:AL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G3:P3"/>
    <mergeCell ref="G4:P4"/>
    <mergeCell ref="G5:P5"/>
    <mergeCell ref="C7:AA7"/>
    <mergeCell ref="C8:E8"/>
    <mergeCell ref="F8:P8"/>
    <mergeCell ref="Q8:R8"/>
    <mergeCell ref="S8:T8"/>
    <mergeCell ref="U8:V8"/>
    <mergeCell ref="W8:AA8"/>
    <mergeCell ref="R13:AA20"/>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1"/>
  <dimension ref="A1:AK84"/>
  <sheetViews>
    <sheetView showGridLines="0" topLeftCell="A10" workbookViewId="0"/>
  </sheetViews>
  <sheetFormatPr baseColWidth="10" defaultColWidth="11.42578125" defaultRowHeight="12.75" x14ac:dyDescent="0.2"/>
  <cols>
    <col min="1" max="2" width="1.140625" customWidth="1"/>
    <col min="3" max="3" width="4.28515625" customWidth="1"/>
    <col min="4" max="5" width="6.7109375" customWidth="1"/>
    <col min="6" max="27" width="8.7109375" customWidth="1"/>
    <col min="28" max="29" width="1.140625" customWidth="1"/>
    <col min="31" max="31" width="62.85546875" customWidth="1"/>
  </cols>
  <sheetData>
    <row r="1" spans="2:37" ht="6" customHeight="1" thickBot="1" x14ac:dyDescent="0.25"/>
    <row r="2" spans="2:37"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7" x14ac:dyDescent="0.2">
      <c r="B3" s="4"/>
      <c r="G3" s="766" t="str">
        <f>+'OP MEDICINA GRAL'!G3</f>
        <v>HOSPITAL REGIONAL DE MONIQUIRÁ E.S.E.</v>
      </c>
      <c r="H3" s="766"/>
      <c r="I3" s="766"/>
      <c r="J3" s="766"/>
      <c r="K3" s="766"/>
      <c r="L3" s="766"/>
      <c r="M3" s="766"/>
      <c r="N3" s="766"/>
      <c r="O3" s="766"/>
      <c r="P3" s="766"/>
      <c r="AB3" s="5"/>
    </row>
    <row r="4" spans="2:37" x14ac:dyDescent="0.2">
      <c r="B4" s="4"/>
      <c r="G4" s="766" t="s">
        <v>58</v>
      </c>
      <c r="H4" s="766"/>
      <c r="I4" s="766"/>
      <c r="J4" s="766"/>
      <c r="K4" s="766"/>
      <c r="L4" s="766"/>
      <c r="M4" s="766"/>
      <c r="N4" s="766"/>
      <c r="O4" s="766"/>
      <c r="P4" s="766"/>
      <c r="AB4" s="5"/>
    </row>
    <row r="5" spans="2:37" x14ac:dyDescent="0.2">
      <c r="B5" s="4"/>
      <c r="G5" s="766" t="s">
        <v>219</v>
      </c>
      <c r="H5" s="766"/>
      <c r="I5" s="766"/>
      <c r="J5" s="766"/>
      <c r="K5" s="766"/>
      <c r="L5" s="766"/>
      <c r="M5" s="766"/>
      <c r="N5" s="766"/>
      <c r="O5" s="766"/>
      <c r="P5" s="766"/>
      <c r="AB5" s="5"/>
    </row>
    <row r="6" spans="2:37" ht="4.5" customHeight="1" thickBot="1" x14ac:dyDescent="0.25">
      <c r="B6" s="4"/>
      <c r="AB6" s="5"/>
    </row>
    <row r="7" spans="2:37"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7" ht="29.25" customHeight="1" x14ac:dyDescent="0.2">
      <c r="B8" s="4"/>
      <c r="C8" s="822" t="s">
        <v>1</v>
      </c>
      <c r="D8" s="823"/>
      <c r="E8" s="823"/>
      <c r="F8" s="773" t="s">
        <v>222</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966"/>
      <c r="AF8" s="966"/>
      <c r="AG8" s="966"/>
      <c r="AH8" s="966"/>
      <c r="AI8" s="966"/>
      <c r="AJ8" s="966"/>
      <c r="AK8" s="966"/>
    </row>
    <row r="9" spans="2:37" ht="17.25" customHeight="1" x14ac:dyDescent="0.2">
      <c r="B9" s="4"/>
      <c r="C9" s="827" t="s">
        <v>2</v>
      </c>
      <c r="D9" s="828"/>
      <c r="E9" s="828"/>
      <c r="F9" s="1117" t="s">
        <v>308</v>
      </c>
      <c r="G9" s="1117"/>
      <c r="H9" s="1117"/>
      <c r="I9" s="1117"/>
      <c r="J9" s="1117"/>
      <c r="K9" s="1117"/>
      <c r="L9" s="1117"/>
      <c r="M9" s="1117"/>
      <c r="N9" s="1117"/>
      <c r="O9" s="1117"/>
      <c r="P9" s="1117"/>
      <c r="Q9" s="1117"/>
      <c r="R9" s="1117"/>
      <c r="S9" s="1117"/>
      <c r="T9" s="1117"/>
      <c r="U9" s="1117"/>
      <c r="V9" s="1117"/>
      <c r="W9" s="1117"/>
      <c r="X9" s="1117"/>
      <c r="Y9" s="1117"/>
      <c r="Z9" s="1117"/>
      <c r="AA9" s="1118"/>
      <c r="AB9" s="5"/>
      <c r="AE9" s="966"/>
      <c r="AF9" s="966"/>
      <c r="AG9" s="966"/>
      <c r="AH9" s="966"/>
      <c r="AI9" s="966"/>
      <c r="AJ9" s="966"/>
      <c r="AK9" s="966"/>
    </row>
    <row r="10" spans="2:37"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row>
    <row r="11" spans="2:37"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row>
    <row r="12" spans="2:37"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row>
    <row r="13" spans="2:37" ht="18" customHeight="1" x14ac:dyDescent="0.2">
      <c r="B13" s="4"/>
      <c r="C13" s="6"/>
      <c r="D13" s="7"/>
      <c r="E13" s="7"/>
      <c r="F13" s="7"/>
      <c r="G13" s="7"/>
      <c r="H13" s="7"/>
      <c r="I13" s="7"/>
      <c r="J13" s="7"/>
      <c r="K13" s="7"/>
      <c r="L13" s="7"/>
      <c r="M13" s="7"/>
      <c r="N13" s="7"/>
      <c r="O13" s="7"/>
      <c r="P13" s="7"/>
      <c r="Q13" s="7"/>
      <c r="R13" s="1202"/>
      <c r="S13" s="1203"/>
      <c r="T13" s="1203"/>
      <c r="U13" s="1203"/>
      <c r="V13" s="1203"/>
      <c r="W13" s="1203"/>
      <c r="X13" s="1203"/>
      <c r="Y13" s="1203"/>
      <c r="Z13" s="1203"/>
      <c r="AA13" s="1204"/>
      <c r="AB13" s="5"/>
      <c r="AE13" s="18"/>
      <c r="AF13" s="18"/>
      <c r="AG13" s="18"/>
      <c r="AH13" s="18"/>
      <c r="AI13" s="18"/>
      <c r="AJ13" s="18"/>
      <c r="AK13" s="18"/>
    </row>
    <row r="14" spans="2:37" ht="35.25" customHeight="1" x14ac:dyDescent="0.2">
      <c r="B14" s="4"/>
      <c r="C14" s="6"/>
      <c r="D14" s="7"/>
      <c r="E14" s="7"/>
      <c r="F14" s="7"/>
      <c r="G14" s="7"/>
      <c r="H14" s="7"/>
      <c r="I14" s="7"/>
      <c r="J14" s="7"/>
      <c r="K14" s="7"/>
      <c r="L14" s="7"/>
      <c r="M14" s="7"/>
      <c r="N14" s="7"/>
      <c r="O14" s="7"/>
      <c r="P14" s="7"/>
      <c r="Q14" s="7"/>
      <c r="R14" s="1205"/>
      <c r="S14" s="1206"/>
      <c r="T14" s="1206"/>
      <c r="U14" s="1206"/>
      <c r="V14" s="1206"/>
      <c r="W14" s="1206"/>
      <c r="X14" s="1206"/>
      <c r="Y14" s="1206"/>
      <c r="Z14" s="1206"/>
      <c r="AA14" s="1207"/>
      <c r="AB14" s="5"/>
      <c r="AE14" s="18"/>
      <c r="AF14" s="18"/>
      <c r="AG14" s="18"/>
      <c r="AH14" s="18"/>
      <c r="AI14" s="18"/>
      <c r="AJ14" s="18"/>
      <c r="AK14" s="18"/>
    </row>
    <row r="15" spans="2:37" ht="33" customHeight="1" x14ac:dyDescent="0.2">
      <c r="B15" s="4"/>
      <c r="C15" s="6"/>
      <c r="D15" s="7"/>
      <c r="E15" s="7"/>
      <c r="F15" s="7"/>
      <c r="G15" s="7"/>
      <c r="H15" s="7"/>
      <c r="I15" s="7"/>
      <c r="J15" s="7"/>
      <c r="K15" s="7"/>
      <c r="L15" s="7"/>
      <c r="M15" s="7"/>
      <c r="N15" s="7"/>
      <c r="O15" s="7"/>
      <c r="P15" s="7"/>
      <c r="Q15" s="7"/>
      <c r="R15" s="1205"/>
      <c r="S15" s="1206"/>
      <c r="T15" s="1206"/>
      <c r="U15" s="1206"/>
      <c r="V15" s="1206"/>
      <c r="W15" s="1206"/>
      <c r="X15" s="1206"/>
      <c r="Y15" s="1206"/>
      <c r="Z15" s="1206"/>
      <c r="AA15" s="1207"/>
      <c r="AB15" s="5"/>
      <c r="AE15" s="18"/>
      <c r="AF15" s="18"/>
      <c r="AG15" s="18"/>
      <c r="AH15" s="18"/>
      <c r="AI15" s="18"/>
      <c r="AJ15" s="18"/>
      <c r="AK15" s="18"/>
    </row>
    <row r="16" spans="2:37" ht="36.75" customHeight="1" x14ac:dyDescent="0.2">
      <c r="B16" s="4"/>
      <c r="C16" s="6"/>
      <c r="D16" s="7"/>
      <c r="E16" s="7"/>
      <c r="F16" s="7"/>
      <c r="G16" s="7"/>
      <c r="H16" s="7"/>
      <c r="I16" s="7"/>
      <c r="J16" s="7"/>
      <c r="K16" s="7"/>
      <c r="L16" s="7"/>
      <c r="M16" s="7"/>
      <c r="N16" s="7"/>
      <c r="O16" s="7"/>
      <c r="P16" s="7"/>
      <c r="Q16" s="7"/>
      <c r="R16" s="1205"/>
      <c r="S16" s="1206"/>
      <c r="T16" s="1206"/>
      <c r="U16" s="1206"/>
      <c r="V16" s="1206"/>
      <c r="W16" s="1206"/>
      <c r="X16" s="1206"/>
      <c r="Y16" s="1206"/>
      <c r="Z16" s="1206"/>
      <c r="AA16" s="1207"/>
      <c r="AB16" s="5"/>
      <c r="AE16" s="18"/>
      <c r="AF16" s="18"/>
      <c r="AG16" s="18"/>
      <c r="AH16" s="18"/>
      <c r="AI16" s="18"/>
      <c r="AJ16" s="18"/>
      <c r="AK16" s="18"/>
    </row>
    <row r="17" spans="2:37" ht="33" customHeight="1" x14ac:dyDescent="0.2">
      <c r="B17" s="4"/>
      <c r="C17" s="6"/>
      <c r="D17" s="7"/>
      <c r="E17" s="7"/>
      <c r="F17" s="7"/>
      <c r="G17" s="7"/>
      <c r="H17" s="7"/>
      <c r="I17" s="7"/>
      <c r="J17" s="7"/>
      <c r="K17" s="7"/>
      <c r="L17" s="7"/>
      <c r="M17" s="7"/>
      <c r="N17" s="7"/>
      <c r="O17" s="7"/>
      <c r="P17" s="7"/>
      <c r="Q17" s="7"/>
      <c r="R17" s="1205"/>
      <c r="S17" s="1206"/>
      <c r="T17" s="1206"/>
      <c r="U17" s="1206"/>
      <c r="V17" s="1206"/>
      <c r="W17" s="1206"/>
      <c r="X17" s="1206"/>
      <c r="Y17" s="1206"/>
      <c r="Z17" s="1206"/>
      <c r="AA17" s="1207"/>
      <c r="AB17" s="5"/>
      <c r="AE17" s="18"/>
      <c r="AF17" s="18"/>
      <c r="AG17" s="18"/>
      <c r="AH17" s="18"/>
      <c r="AI17" s="18"/>
      <c r="AJ17" s="18"/>
      <c r="AK17" s="18"/>
    </row>
    <row r="18" spans="2:37" ht="33.75" customHeight="1" thickBot="1" x14ac:dyDescent="0.25">
      <c r="B18" s="4"/>
      <c r="C18" s="6"/>
      <c r="D18" s="7"/>
      <c r="E18" s="7"/>
      <c r="F18" s="7"/>
      <c r="G18" s="7"/>
      <c r="H18" s="7"/>
      <c r="I18" s="7"/>
      <c r="J18" s="7"/>
      <c r="K18" s="7"/>
      <c r="L18" s="7"/>
      <c r="M18" s="7"/>
      <c r="N18" s="7"/>
      <c r="O18" s="7"/>
      <c r="P18" s="7"/>
      <c r="Q18" s="7"/>
      <c r="R18" s="1208"/>
      <c r="S18" s="1209"/>
      <c r="T18" s="1209"/>
      <c r="U18" s="1209"/>
      <c r="V18" s="1209"/>
      <c r="W18" s="1209"/>
      <c r="X18" s="1209"/>
      <c r="Y18" s="1209"/>
      <c r="Z18" s="1209"/>
      <c r="AA18" s="1210"/>
      <c r="AB18" s="5"/>
      <c r="AE18" s="18"/>
      <c r="AF18" s="18"/>
      <c r="AG18" s="18"/>
      <c r="AH18" s="18"/>
      <c r="AI18" s="18"/>
      <c r="AJ18" s="18"/>
      <c r="AK18" s="18"/>
    </row>
    <row r="19" spans="2:37" ht="18" customHeight="1" x14ac:dyDescent="0.2">
      <c r="B19" s="4"/>
      <c r="C19" s="6"/>
      <c r="D19" s="7"/>
      <c r="E19" s="7"/>
      <c r="F19" s="7"/>
      <c r="G19" s="7"/>
      <c r="H19" s="7"/>
      <c r="I19" s="7"/>
      <c r="J19" s="7"/>
      <c r="K19" s="7"/>
      <c r="L19" s="7"/>
      <c r="M19" s="7"/>
      <c r="N19" s="7"/>
      <c r="O19" s="7"/>
      <c r="P19" s="7"/>
      <c r="Q19" s="7"/>
      <c r="R19" s="967" t="s">
        <v>80</v>
      </c>
      <c r="S19" s="968"/>
      <c r="T19" s="968"/>
      <c r="U19" s="968"/>
      <c r="V19" s="968"/>
      <c r="W19" s="968"/>
      <c r="X19" s="968"/>
      <c r="Y19" s="968"/>
      <c r="Z19" s="968"/>
      <c r="AA19" s="969"/>
      <c r="AB19" s="5"/>
      <c r="AE19" s="18"/>
      <c r="AF19" s="18"/>
      <c r="AG19" s="18"/>
      <c r="AH19" s="18"/>
      <c r="AI19" s="18"/>
      <c r="AJ19" s="18"/>
      <c r="AK19" s="18"/>
    </row>
    <row r="20" spans="2:37" ht="22.5" customHeight="1" x14ac:dyDescent="0.2">
      <c r="B20" s="4"/>
      <c r="C20" s="6"/>
      <c r="D20" s="7"/>
      <c r="E20" s="7"/>
      <c r="F20" s="7"/>
      <c r="G20" s="7"/>
      <c r="H20" s="7"/>
      <c r="I20" s="7"/>
      <c r="J20" s="7"/>
      <c r="K20" s="7"/>
      <c r="L20" s="7"/>
      <c r="M20" s="7"/>
      <c r="N20" s="7"/>
      <c r="O20" s="7"/>
      <c r="P20" s="7"/>
      <c r="Q20" s="7"/>
      <c r="R20" s="1075"/>
      <c r="S20" s="1076"/>
      <c r="T20" s="1076"/>
      <c r="U20" s="1076"/>
      <c r="V20" s="1076"/>
      <c r="W20" s="1076"/>
      <c r="X20" s="1076"/>
      <c r="Y20" s="1076"/>
      <c r="Z20" s="1076"/>
      <c r="AA20" s="1077"/>
      <c r="AB20" s="5"/>
      <c r="AE20" s="18"/>
      <c r="AF20" s="18"/>
      <c r="AG20" s="18"/>
      <c r="AH20" s="18"/>
      <c r="AI20" s="18"/>
      <c r="AJ20" s="18"/>
      <c r="AK20" s="18"/>
    </row>
    <row r="21" spans="2:37" ht="18" customHeight="1" x14ac:dyDescent="0.2">
      <c r="B21" s="4"/>
      <c r="C21" s="6"/>
      <c r="D21" s="7"/>
      <c r="E21" s="7"/>
      <c r="F21" s="7"/>
      <c r="G21" s="7"/>
      <c r="H21" s="7"/>
      <c r="I21" s="7"/>
      <c r="J21" s="7"/>
      <c r="K21" s="7"/>
      <c r="L21" s="7"/>
      <c r="M21" s="7"/>
      <c r="N21" s="7"/>
      <c r="O21" s="7"/>
      <c r="P21" s="7"/>
      <c r="Q21" s="7"/>
      <c r="R21" s="760"/>
      <c r="S21" s="761"/>
      <c r="T21" s="761"/>
      <c r="U21" s="761"/>
      <c r="V21" s="761"/>
      <c r="W21" s="761"/>
      <c r="X21" s="761"/>
      <c r="Y21" s="761"/>
      <c r="Z21" s="761"/>
      <c r="AA21" s="762"/>
      <c r="AB21" s="5"/>
      <c r="AE21" s="18"/>
      <c r="AF21" s="18"/>
      <c r="AG21" s="18"/>
      <c r="AH21" s="18"/>
      <c r="AI21" s="18"/>
      <c r="AJ21" s="18"/>
      <c r="AK21" s="18"/>
    </row>
    <row r="22" spans="2:37" ht="18"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row>
    <row r="23" spans="2:37"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row>
    <row r="24" spans="2:37" ht="15.7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row>
    <row r="25" spans="2:37" ht="27"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row>
    <row r="26" spans="2:37" ht="2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row>
    <row r="27" spans="2:37" ht="13.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row>
    <row r="28" spans="2:37" ht="3.75" customHeight="1" thickBot="1" x14ac:dyDescent="0.25">
      <c r="B28" s="4"/>
      <c r="C28" s="6"/>
      <c r="D28" s="7"/>
      <c r="E28" s="7"/>
      <c r="F28" s="7"/>
      <c r="G28" s="7"/>
      <c r="H28" s="7"/>
      <c r="I28" s="7"/>
      <c r="J28" s="7"/>
      <c r="K28" s="7"/>
      <c r="L28" s="7"/>
      <c r="M28" s="7"/>
      <c r="N28" s="7"/>
      <c r="O28" s="7"/>
      <c r="P28" s="7"/>
      <c r="Q28" s="7"/>
      <c r="R28" s="1199"/>
      <c r="S28" s="1200"/>
      <c r="T28" s="1200"/>
      <c r="U28" s="1200"/>
      <c r="V28" s="1200"/>
      <c r="W28" s="1200"/>
      <c r="X28" s="1200"/>
      <c r="Y28" s="1200"/>
      <c r="Z28" s="1200"/>
      <c r="AA28" s="1201"/>
      <c r="AB28" s="5"/>
      <c r="AE28" s="18"/>
      <c r="AF28" s="18"/>
      <c r="AG28" s="18"/>
      <c r="AH28" s="18"/>
      <c r="AI28" s="18"/>
      <c r="AJ28" s="18"/>
      <c r="AK28" s="18"/>
    </row>
    <row r="29" spans="2:37"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row>
    <row r="30" spans="2:37"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c r="V30" s="7"/>
      <c r="W30" s="7"/>
      <c r="X30" s="7"/>
      <c r="Y30" s="7"/>
      <c r="Z30" s="7"/>
      <c r="AA30" s="8"/>
      <c r="AB30" s="5"/>
      <c r="AE30" s="18"/>
      <c r="AF30" s="18"/>
      <c r="AG30" s="18"/>
      <c r="AH30" s="18"/>
      <c r="AI30" s="18"/>
      <c r="AJ30" s="18"/>
      <c r="AK30" s="18"/>
    </row>
    <row r="31" spans="2:37" ht="18" customHeight="1" x14ac:dyDescent="0.2">
      <c r="B31" s="4"/>
      <c r="C31" s="6"/>
      <c r="D31" s="70" t="s">
        <v>16</v>
      </c>
      <c r="E31" s="71"/>
      <c r="F31" s="64">
        <f>INDICADORES!H72</f>
        <v>4613</v>
      </c>
      <c r="G31" s="64">
        <f>INDICADORES!K72</f>
        <v>4836</v>
      </c>
      <c r="H31" s="64">
        <f>INDICADORES!N72</f>
        <v>5413</v>
      </c>
      <c r="I31" s="64">
        <f>INDICADORES!T72</f>
        <v>5485</v>
      </c>
      <c r="J31" s="64">
        <f>INDICADORES!W72</f>
        <v>6696</v>
      </c>
      <c r="K31" s="64">
        <f>INDICADORES!Z72</f>
        <v>6312</v>
      </c>
      <c r="L31" s="64">
        <f>INDICADORES!AF72</f>
        <v>6659</v>
      </c>
      <c r="M31" s="64">
        <f>INDICADORES!AI72</f>
        <v>7797</v>
      </c>
      <c r="N31" s="64">
        <f>INDICADORES!AL72</f>
        <v>7572</v>
      </c>
      <c r="O31" s="64">
        <f>INDICADORES!AR72</f>
        <v>6154</v>
      </c>
      <c r="P31" s="64">
        <f>INDICADORES!AU72</f>
        <v>6075</v>
      </c>
      <c r="Q31" s="64">
        <f>INDICADORES!AX72</f>
        <v>5436</v>
      </c>
      <c r="R31" s="85">
        <f>SUM(F31:Q31)</f>
        <v>73048</v>
      </c>
      <c r="U31" s="7"/>
      <c r="V31" s="7"/>
      <c r="W31" s="7"/>
      <c r="X31" s="7"/>
      <c r="Y31" s="7"/>
      <c r="Z31" s="7"/>
      <c r="AA31" s="8"/>
      <c r="AB31" s="5"/>
      <c r="AE31" s="18"/>
      <c r="AF31" s="18"/>
      <c r="AG31" s="18"/>
      <c r="AH31" s="18"/>
      <c r="AI31" s="18"/>
      <c r="AJ31" s="18"/>
      <c r="AK31" s="18"/>
    </row>
    <row r="32" spans="2:37" ht="18"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85">
        <f>SUM(F32:Q32)</f>
        <v>0</v>
      </c>
      <c r="U32" s="7"/>
      <c r="V32" s="7"/>
      <c r="W32" s="7"/>
      <c r="X32" s="7"/>
      <c r="Y32" s="7"/>
      <c r="Z32" s="7"/>
      <c r="AA32" s="8"/>
      <c r="AB32" s="5"/>
      <c r="AE32" s="18"/>
      <c r="AF32" s="18"/>
      <c r="AG32" s="18"/>
      <c r="AH32" s="18"/>
      <c r="AI32" s="18"/>
      <c r="AJ32" s="18"/>
      <c r="AK32" s="18"/>
    </row>
    <row r="33" spans="2:37" ht="18" customHeight="1" thickBot="1" x14ac:dyDescent="0.25">
      <c r="B33" s="4"/>
      <c r="C33" s="6"/>
      <c r="D33" s="48" t="s">
        <v>692</v>
      </c>
      <c r="E33" s="72"/>
      <c r="F33" s="65">
        <f>F31</f>
        <v>4613</v>
      </c>
      <c r="G33" s="65">
        <f t="shared" ref="G33:Q33" si="0">G31</f>
        <v>4836</v>
      </c>
      <c r="H33" s="65">
        <f t="shared" si="0"/>
        <v>5413</v>
      </c>
      <c r="I33" s="65">
        <f t="shared" si="0"/>
        <v>5485</v>
      </c>
      <c r="J33" s="65">
        <f t="shared" si="0"/>
        <v>6696</v>
      </c>
      <c r="K33" s="65">
        <f t="shared" si="0"/>
        <v>6312</v>
      </c>
      <c r="L33" s="65">
        <f t="shared" si="0"/>
        <v>6659</v>
      </c>
      <c r="M33" s="65">
        <f t="shared" si="0"/>
        <v>7797</v>
      </c>
      <c r="N33" s="65">
        <f t="shared" si="0"/>
        <v>7572</v>
      </c>
      <c r="O33" s="65">
        <f t="shared" si="0"/>
        <v>6154</v>
      </c>
      <c r="P33" s="65">
        <f t="shared" si="0"/>
        <v>6075</v>
      </c>
      <c r="Q33" s="65">
        <f t="shared" si="0"/>
        <v>5436</v>
      </c>
      <c r="R33" s="85">
        <f>SUM(F33:Q33)</f>
        <v>73048</v>
      </c>
      <c r="U33" s="69">
        <f>AVERAGE(F33:Q33)</f>
        <v>6087.333333333333</v>
      </c>
      <c r="V33" s="7"/>
      <c r="W33" s="7"/>
      <c r="X33" s="7"/>
      <c r="Y33" s="7"/>
      <c r="Z33" s="7"/>
      <c r="AA33" s="8"/>
      <c r="AB33" s="5"/>
      <c r="AE33" s="18"/>
      <c r="AF33" s="18"/>
      <c r="AG33" s="18"/>
      <c r="AH33" s="18"/>
      <c r="AI33" s="18"/>
      <c r="AJ33" s="18"/>
      <c r="AK33" s="18"/>
    </row>
    <row r="34" spans="2:37" ht="17.25" customHeight="1" thickBot="1" x14ac:dyDescent="0.25">
      <c r="B34" s="4"/>
      <c r="C34" s="6"/>
      <c r="D34" s="48" t="s">
        <v>651</v>
      </c>
      <c r="E34" s="72"/>
      <c r="F34" s="271">
        <v>1797</v>
      </c>
      <c r="G34" s="271">
        <v>2203</v>
      </c>
      <c r="H34" s="271">
        <v>2372</v>
      </c>
      <c r="I34" s="271">
        <v>7813</v>
      </c>
      <c r="J34" s="271">
        <v>6478</v>
      </c>
      <c r="K34" s="271">
        <v>3018</v>
      </c>
      <c r="L34" s="271">
        <v>3546</v>
      </c>
      <c r="M34" s="271">
        <v>4117</v>
      </c>
      <c r="N34" s="271">
        <v>2908</v>
      </c>
      <c r="O34" s="271">
        <v>2034</v>
      </c>
      <c r="P34" s="271">
        <v>2064</v>
      </c>
      <c r="Q34" s="271">
        <v>1865</v>
      </c>
      <c r="R34" s="271">
        <f>SUM(F34:Q34)</f>
        <v>40215</v>
      </c>
      <c r="U34" s="60"/>
      <c r="V34" s="7"/>
      <c r="W34" s="7"/>
      <c r="X34" s="7"/>
      <c r="Y34" s="7"/>
      <c r="Z34" s="7"/>
      <c r="AA34" s="8"/>
      <c r="AB34" s="5"/>
      <c r="AE34" s="18"/>
      <c r="AF34" s="18"/>
      <c r="AG34" s="18"/>
      <c r="AH34" s="18"/>
      <c r="AI34" s="18"/>
      <c r="AJ34" s="18"/>
      <c r="AK34" s="18"/>
    </row>
    <row r="35" spans="2:37" ht="19.5" customHeight="1" x14ac:dyDescent="0.2">
      <c r="B35" s="4"/>
      <c r="C35" s="6"/>
      <c r="D35" s="809" t="s">
        <v>254</v>
      </c>
      <c r="E35" s="810"/>
      <c r="F35" s="270">
        <v>8304</v>
      </c>
      <c r="G35" s="270">
        <v>8304</v>
      </c>
      <c r="H35" s="270">
        <v>8304</v>
      </c>
      <c r="I35" s="270">
        <v>8304</v>
      </c>
      <c r="J35" s="270">
        <v>8304</v>
      </c>
      <c r="K35" s="270">
        <v>8304</v>
      </c>
      <c r="L35" s="270">
        <v>8304</v>
      </c>
      <c r="M35" s="270">
        <v>8304</v>
      </c>
      <c r="N35" s="270">
        <v>8304</v>
      </c>
      <c r="O35" s="270">
        <v>8304</v>
      </c>
      <c r="P35" s="270">
        <v>8304</v>
      </c>
      <c r="Q35" s="270">
        <v>8304</v>
      </c>
      <c r="R35" s="271">
        <f>SUM(F35:Q35)</f>
        <v>99648</v>
      </c>
      <c r="U35" s="7"/>
      <c r="V35" s="7"/>
      <c r="W35" s="7"/>
      <c r="X35" s="7"/>
      <c r="Y35" s="7"/>
      <c r="Z35" s="7"/>
      <c r="AA35" s="8"/>
      <c r="AB35" s="5"/>
      <c r="AE35" s="18"/>
      <c r="AF35" s="18"/>
      <c r="AG35" s="18"/>
      <c r="AH35" s="18"/>
      <c r="AI35" s="18"/>
      <c r="AJ35" s="18"/>
      <c r="AK35" s="18"/>
    </row>
    <row r="36" spans="2:37" ht="15.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row>
    <row r="37" spans="2:37"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row>
    <row r="38" spans="2:37" ht="42.75" customHeight="1" x14ac:dyDescent="0.2">
      <c r="B38" s="4"/>
      <c r="C38" s="817" t="s">
        <v>16</v>
      </c>
      <c r="D38" s="818"/>
      <c r="E38" s="818"/>
      <c r="F38" s="818"/>
      <c r="G38" s="1128" t="s">
        <v>1141</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877"/>
      <c r="AF38" s="877"/>
      <c r="AG38" s="877"/>
      <c r="AH38" s="877"/>
      <c r="AI38" s="877"/>
      <c r="AJ38" s="877"/>
      <c r="AK38" s="877"/>
    </row>
    <row r="39" spans="2:37"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877"/>
      <c r="AF39" s="877"/>
      <c r="AG39" s="877"/>
      <c r="AH39" s="877"/>
      <c r="AI39" s="877"/>
      <c r="AJ39" s="877"/>
      <c r="AK39" s="877"/>
    </row>
    <row r="40" spans="2:37" ht="27" customHeight="1" x14ac:dyDescent="0.2">
      <c r="B40" s="4"/>
      <c r="C40" s="827" t="s">
        <v>20</v>
      </c>
      <c r="D40" s="828"/>
      <c r="E40" s="828"/>
      <c r="F40" s="828"/>
      <c r="G40" s="861" t="s">
        <v>1139</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19"/>
      <c r="AF40" s="19"/>
      <c r="AG40" s="19"/>
      <c r="AH40" s="19"/>
      <c r="AI40" s="19"/>
      <c r="AJ40" s="19"/>
      <c r="AK40" s="19"/>
    </row>
    <row r="41" spans="2:37"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792"/>
      <c r="AF41" s="792"/>
      <c r="AG41" s="792"/>
      <c r="AH41" s="792"/>
      <c r="AI41" s="792"/>
      <c r="AJ41" s="792"/>
      <c r="AK41" s="792"/>
    </row>
    <row r="42" spans="2:37"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792"/>
      <c r="AF42" s="792"/>
      <c r="AG42" s="792"/>
      <c r="AH42" s="792"/>
      <c r="AI42" s="792"/>
      <c r="AJ42" s="792"/>
      <c r="AK42" s="792"/>
    </row>
    <row r="43" spans="2:37"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20"/>
      <c r="AF43" s="20"/>
      <c r="AG43" s="20"/>
      <c r="AH43" s="20"/>
      <c r="AI43" s="20"/>
      <c r="AJ43" s="20"/>
      <c r="AK43" s="20"/>
    </row>
    <row r="44" spans="2:37"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792"/>
      <c r="AF44" s="792"/>
      <c r="AG44" s="792"/>
      <c r="AH44" s="792"/>
      <c r="AI44" s="792"/>
      <c r="AJ44" s="792"/>
      <c r="AK44" s="792"/>
    </row>
    <row r="45" spans="2:37"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20"/>
      <c r="AF45" s="20"/>
      <c r="AG45" s="20"/>
      <c r="AH45" s="20"/>
      <c r="AI45" s="20"/>
      <c r="AJ45" s="20"/>
      <c r="AK45" s="20"/>
    </row>
    <row r="46" spans="2:37"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792"/>
      <c r="AF46" s="792"/>
      <c r="AG46" s="792"/>
      <c r="AH46" s="792"/>
      <c r="AI46" s="792"/>
      <c r="AJ46" s="792"/>
      <c r="AK46" s="792"/>
    </row>
    <row r="47" spans="2:37"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792"/>
      <c r="AF47" s="792"/>
      <c r="AG47" s="792"/>
      <c r="AH47" s="792"/>
      <c r="AI47" s="792"/>
      <c r="AJ47" s="792"/>
      <c r="AK47" s="792"/>
    </row>
    <row r="48" spans="2:37"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792"/>
      <c r="AF48" s="792"/>
      <c r="AG48" s="792"/>
      <c r="AH48" s="792"/>
      <c r="AI48" s="792"/>
      <c r="AJ48" s="792"/>
      <c r="AK48" s="792"/>
    </row>
    <row r="49" spans="1:37" ht="21" customHeight="1" x14ac:dyDescent="0.2">
      <c r="B49" s="4"/>
      <c r="C49" s="829" t="s">
        <v>27</v>
      </c>
      <c r="D49" s="830"/>
      <c r="E49" s="830"/>
      <c r="F49" s="830"/>
      <c r="G49" s="938" t="s">
        <v>1140</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792"/>
      <c r="AF49" s="792"/>
      <c r="AG49" s="792"/>
      <c r="AH49" s="792"/>
      <c r="AI49" s="792"/>
      <c r="AJ49" s="792"/>
      <c r="AK49" s="792"/>
    </row>
    <row r="50" spans="1:37"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792"/>
      <c r="AF50" s="792"/>
      <c r="AG50" s="792"/>
      <c r="AH50" s="792"/>
      <c r="AI50" s="792"/>
      <c r="AJ50" s="792"/>
      <c r="AK50" s="792"/>
    </row>
    <row r="51" spans="1:37"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792"/>
      <c r="AF51" s="792"/>
      <c r="AG51" s="792"/>
      <c r="AH51" s="792"/>
      <c r="AI51" s="792"/>
      <c r="AJ51" s="792"/>
      <c r="AK51" s="792"/>
    </row>
    <row r="52" spans="1:37"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877"/>
      <c r="AF52" s="877"/>
      <c r="AG52" s="877"/>
      <c r="AH52" s="877"/>
      <c r="AI52" s="877"/>
      <c r="AJ52" s="877"/>
      <c r="AK52" s="877"/>
    </row>
    <row r="53" spans="1:37" ht="22.5" customHeight="1" x14ac:dyDescent="0.2">
      <c r="C53" s="15"/>
      <c r="D53" s="20"/>
      <c r="E53" s="20"/>
      <c r="F53" s="20"/>
      <c r="G53" s="20"/>
      <c r="H53" s="20"/>
      <c r="I53" s="20"/>
      <c r="J53" s="20"/>
      <c r="K53" s="20"/>
      <c r="L53" s="20"/>
      <c r="M53" s="20"/>
      <c r="N53" s="20"/>
      <c r="AA53" s="16"/>
      <c r="AC53" s="20"/>
      <c r="AE53" s="877"/>
      <c r="AF53" s="877"/>
      <c r="AG53" s="877"/>
      <c r="AH53" s="877"/>
      <c r="AI53" s="877"/>
      <c r="AJ53" s="877"/>
      <c r="AK53" s="877"/>
    </row>
    <row r="54" spans="1:37" ht="22.5" customHeight="1" x14ac:dyDescent="0.2">
      <c r="A54" s="52"/>
      <c r="C54" s="15"/>
      <c r="D54" s="20"/>
      <c r="E54" s="20"/>
      <c r="F54" s="20"/>
      <c r="G54" s="20"/>
      <c r="H54" s="20"/>
      <c r="I54" s="20"/>
      <c r="J54" s="20"/>
      <c r="K54" s="20"/>
      <c r="L54" s="20"/>
      <c r="M54" s="20"/>
      <c r="N54" s="20"/>
      <c r="AA54" s="16"/>
      <c r="AC54" s="20"/>
      <c r="AE54" s="19"/>
      <c r="AF54" s="19"/>
      <c r="AG54" s="19"/>
      <c r="AH54" s="19"/>
      <c r="AI54" s="19"/>
      <c r="AJ54" s="19"/>
      <c r="AK54" s="19"/>
    </row>
    <row r="55" spans="1:37" ht="22.5" customHeight="1" x14ac:dyDescent="0.2">
      <c r="C55" s="15"/>
      <c r="D55" s="20"/>
      <c r="E55" s="20"/>
      <c r="F55" s="20"/>
      <c r="G55" s="20"/>
      <c r="H55" s="20"/>
      <c r="I55" s="20"/>
      <c r="J55" s="20"/>
      <c r="K55" s="20"/>
      <c r="L55" s="20"/>
      <c r="M55" s="20"/>
      <c r="N55" s="20"/>
      <c r="AC55" s="20"/>
      <c r="AE55" s="877"/>
      <c r="AF55" s="877"/>
      <c r="AG55" s="877"/>
      <c r="AH55" s="877"/>
      <c r="AI55" s="877"/>
      <c r="AJ55" s="877"/>
      <c r="AK55" s="877"/>
    </row>
    <row r="56" spans="1:37" ht="22.5" customHeight="1" x14ac:dyDescent="0.2">
      <c r="C56" s="15"/>
      <c r="D56" s="20"/>
      <c r="E56" s="20"/>
      <c r="F56" s="20"/>
      <c r="G56" s="20"/>
      <c r="H56" s="20"/>
      <c r="I56" s="20"/>
      <c r="J56" s="20"/>
      <c r="K56" s="20"/>
      <c r="L56" s="20"/>
      <c r="M56" s="20"/>
      <c r="N56" s="20"/>
      <c r="AC56" s="20"/>
      <c r="AE56" s="877"/>
      <c r="AF56" s="877"/>
      <c r="AG56" s="877"/>
      <c r="AH56" s="877"/>
      <c r="AI56" s="877"/>
      <c r="AJ56" s="877"/>
      <c r="AK56" s="877"/>
    </row>
    <row r="57" spans="1:37" ht="22.5" customHeight="1" x14ac:dyDescent="0.2">
      <c r="C57" s="15"/>
      <c r="D57" s="20"/>
      <c r="E57" s="20"/>
      <c r="F57" s="20"/>
      <c r="G57" s="20"/>
      <c r="H57" s="20"/>
      <c r="I57" s="20"/>
      <c r="J57" s="20"/>
      <c r="K57" s="20"/>
      <c r="L57" s="20"/>
      <c r="M57" s="20"/>
      <c r="N57" s="20"/>
      <c r="AC57" s="20"/>
      <c r="AE57" s="877"/>
      <c r="AF57" s="877"/>
      <c r="AG57" s="877"/>
      <c r="AH57" s="877"/>
      <c r="AI57" s="877"/>
      <c r="AJ57" s="877"/>
      <c r="AK57" s="877"/>
    </row>
    <row r="58" spans="1:37" ht="22.5" customHeight="1" x14ac:dyDescent="0.2">
      <c r="C58" s="15"/>
      <c r="D58" s="20"/>
      <c r="E58" s="20"/>
      <c r="F58" s="20"/>
      <c r="G58" s="20"/>
      <c r="H58" s="20"/>
      <c r="I58" s="20"/>
      <c r="J58" s="20"/>
      <c r="K58" s="20"/>
      <c r="L58" s="20"/>
      <c r="M58" s="20"/>
      <c r="N58" s="20"/>
    </row>
    <row r="59" spans="1:37" ht="22.5" customHeight="1" x14ac:dyDescent="0.2">
      <c r="C59" s="15"/>
      <c r="D59" s="20"/>
      <c r="E59" s="20"/>
      <c r="F59" s="20"/>
      <c r="G59" s="20"/>
      <c r="H59" s="20"/>
      <c r="I59" s="20"/>
      <c r="J59" s="20"/>
      <c r="K59" s="20"/>
      <c r="L59" s="20"/>
      <c r="M59" s="20"/>
      <c r="N59" s="20"/>
    </row>
    <row r="60" spans="1:37" ht="22.5" customHeight="1" x14ac:dyDescent="0.2">
      <c r="C60" s="15"/>
      <c r="D60" s="20"/>
      <c r="E60" s="20"/>
      <c r="F60" s="20"/>
      <c r="G60" s="20"/>
      <c r="H60" s="20"/>
      <c r="I60" s="20"/>
      <c r="J60" s="20"/>
      <c r="K60" s="20"/>
      <c r="L60" s="20"/>
      <c r="M60" s="20"/>
      <c r="N60" s="20"/>
    </row>
    <row r="61" spans="1:37"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7"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7"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7"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Z99Mqvh7gFszd0ysdDRn5iCEmiCuom+3xqgoLZCpVSAjp1y9EidWHhuL9+OcgeIUxmlNSQAfc0Oe1wVKIFmOlA==" saltValue="ep46/zKqBfKqW4uqiNZ0Ig==" spinCount="100000" sheet="1" objects="1" scenarios="1"/>
  <customSheetViews>
    <customSheetView guid="{9C949C4D-EB11-4549-99F8-6A6E19FEDD35}" showGridLines="0">
      <pageMargins left="0.5" right="0.43" top="1.04" bottom="0.45" header="0.31496062992125984" footer="0.31496062992125984"/>
      <pageSetup paperSize="9" scale="76" orientation="portrait" r:id="rId1"/>
      <headerFooter alignWithMargins="0"/>
    </customSheetView>
    <customSheetView guid="{B4BD0B13-0F90-4B98-B77F-542E51A48189}" showGridLines="0">
      <pageMargins left="0.5" right="0.43" top="1.04" bottom="0.45" header="0.31496062992125984" footer="0.31496062992125984"/>
      <pageSetup paperSize="9" scale="76" orientation="portrait" r:id="rId2"/>
      <headerFooter alignWithMargins="0"/>
    </customSheetView>
    <customSheetView guid="{1132D6BB-BD35-469F-BF41-A86B335BD97B}" showGridLines="0">
      <pageMargins left="0.5" right="0.43" top="1.04" bottom="0.45" header="0.31496062992125984" footer="0.31496062992125984"/>
      <pageSetup paperSize="9" scale="76" orientation="portrait" r:id="rId3"/>
      <headerFooter alignWithMargins="0"/>
    </customSheetView>
    <customSheetView guid="{A5C6589E-C55F-4BEC-9ECE-919FCABF52F8}" showGridLines="0">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2">
      <selection activeCell="R13" sqref="R13:AA18"/>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2">
      <selection activeCell="R13" sqref="R13:AA18"/>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31">
      <selection activeCell="R13" sqref="R13:AA18"/>
      <pageMargins left="0.5" right="0.43" top="1.04" bottom="0.45" header="0.31496062992125984" footer="0.31496062992125984"/>
      <pageSetup paperSize="9" scale="76" orientation="portrait" r:id="rId7"/>
      <headerFooter alignWithMargins="0"/>
    </customSheetView>
    <customSheetView guid="{8381FC96-6810-4EAA-ACD8-B607E0FD2281}" showGridLines="0" topLeftCell="A7">
      <selection activeCell="R13" sqref="R13:AA18"/>
      <pageMargins left="0.5" right="0.43" top="1.04" bottom="0.45" header="0.31496062992125984" footer="0.31496062992125984"/>
      <pageSetup paperSize="9" scale="76" orientation="portrait" r:id="rId8"/>
      <headerFooter alignWithMargins="0"/>
    </customSheetView>
    <customSheetView guid="{7315456F-420E-439E-9602-F32EDF9D3E94}" showGridLines="0" topLeftCell="A7">
      <selection activeCell="R13" sqref="R13:AA18"/>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7">
      <selection activeCell="V32" sqref="V32"/>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7">
      <selection activeCell="V32" sqref="V32"/>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7">
      <selection activeCell="V32" sqref="V32"/>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7">
      <selection activeCell="V32" sqref="V32"/>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7">
      <selection activeCell="V32" sqref="V32"/>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7">
      <selection activeCell="V32" sqref="V32"/>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7">
      <selection activeCell="V32" sqref="V32"/>
      <pageMargins left="0.5" right="0.43" top="1.04" bottom="0.45" header="0.31496062992125984" footer="0.31496062992125984"/>
      <pageSetup paperSize="9" scale="76" orientation="portrait" r:id="rId16"/>
      <headerFooter alignWithMargins="0"/>
    </customSheetView>
    <customSheetView guid="{39DA2FDD-4E3D-481D-A336-9D29DBC11B08}" showGridLines="0" topLeftCell="A7">
      <selection activeCell="R13" sqref="R13:AA18"/>
      <pageMargins left="0.5" right="0.43" top="1.04" bottom="0.45" header="0.31496062992125984" footer="0.31496062992125984"/>
      <pageSetup paperSize="9" scale="76" orientation="portrait" r:id="rId17"/>
      <headerFooter alignWithMargins="0"/>
    </customSheetView>
    <customSheetView guid="{95329FFD-9B66-4A76-A861-4EF913CB9438}" showGridLines="0" topLeftCell="A7">
      <selection activeCell="R13" sqref="R13:AA18"/>
      <pageMargins left="0.5" right="0.43" top="1.04" bottom="0.45" header="0.31496062992125984" footer="0.31496062992125984"/>
      <pageSetup paperSize="9" scale="76" orientation="portrait" r:id="rId18"/>
      <headerFooter alignWithMargins="0"/>
    </customSheetView>
    <customSheetView guid="{F7DB7EE5-42A9-41B9-A823-ADC3C22C28DE}" showGridLines="0" topLeftCell="A7">
      <selection activeCell="R13" sqref="R13:AA18"/>
      <pageMargins left="0.5" right="0.43" top="1.04" bottom="0.45" header="0.31496062992125984" footer="0.31496062992125984"/>
      <pageSetup paperSize="9" scale="76" orientation="portrait" r:id="rId19"/>
      <headerFooter alignWithMargins="0"/>
    </customSheetView>
    <customSheetView guid="{187695E8-F439-4E8B-9390-62D53A41785B}" showGridLines="0" topLeftCell="A7">
      <selection activeCell="R13" sqref="R13:AA18"/>
      <pageMargins left="0.5" right="0.43" top="1.04" bottom="0.45" header="0.31496062992125984" footer="0.31496062992125984"/>
      <pageSetup paperSize="9" scale="76" orientation="portrait" r:id="rId20"/>
      <headerFooter alignWithMargins="0"/>
    </customSheetView>
    <customSheetView guid="{C3D58349-1F04-4F6C-B93C-BB0D41DB41D6}" showGridLines="0" topLeftCell="A7">
      <selection activeCell="R13" sqref="R13:AA18"/>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A7">
      <selection activeCell="R13" sqref="R13:AA18"/>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31">
      <selection activeCell="R13" sqref="R13:AA18"/>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2">
      <selection activeCell="R13" sqref="R13:AA18"/>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2">
      <selection activeCell="R13" sqref="R13:AA18"/>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2">
      <selection activeCell="R13" sqref="R13:AA18"/>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2">
      <selection activeCell="R13" sqref="R13:AA18"/>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2">
      <selection activeCell="R13" sqref="R13:AA18"/>
      <pageMargins left="0.5" right="0.43" top="1.04" bottom="0.45" header="0.31496062992125984" footer="0.31496062992125984"/>
      <pageSetup paperSize="9" scale="76" orientation="portrait" r:id="rId28"/>
      <headerFooter alignWithMargins="0"/>
    </customSheetView>
    <customSheetView guid="{D405E5B0-829D-4CFF-BABC-C1974EED185D}" showGridLines="0">
      <pageMargins left="0.5" right="0.43" top="1.04" bottom="0.45" header="0.31496062992125984" footer="0.31496062992125984"/>
      <pageSetup paperSize="9" scale="76" orientation="portrait" r:id="rId29"/>
      <headerFooter alignWithMargins="0"/>
    </customSheetView>
  </customSheetViews>
  <mergeCells count="89">
    <mergeCell ref="W46:Y46"/>
    <mergeCell ref="Z46:AA46"/>
    <mergeCell ref="AE46:AK46"/>
    <mergeCell ref="C47:F47"/>
    <mergeCell ref="G47:N47"/>
    <mergeCell ref="Z47:AA48"/>
    <mergeCell ref="AE47:AK47"/>
    <mergeCell ref="S47:U48"/>
    <mergeCell ref="V47:V48"/>
    <mergeCell ref="W47:Y48"/>
    <mergeCell ref="C48:F48"/>
    <mergeCell ref="G48:N48"/>
    <mergeCell ref="AE48:AK48"/>
    <mergeCell ref="C50:F50"/>
    <mergeCell ref="G50:N50"/>
    <mergeCell ref="AE50:AK50"/>
    <mergeCell ref="V49:V51"/>
    <mergeCell ref="W49:Y51"/>
    <mergeCell ref="Z49:AA51"/>
    <mergeCell ref="AE49:AK49"/>
    <mergeCell ref="AE52:AK52"/>
    <mergeCell ref="AE53:AK53"/>
    <mergeCell ref="AE55:AK55"/>
    <mergeCell ref="AE56:AK56"/>
    <mergeCell ref="AE57:AK57"/>
    <mergeCell ref="C44:N44"/>
    <mergeCell ref="O44:AA44"/>
    <mergeCell ref="AE44:AK44"/>
    <mergeCell ref="C45:F46"/>
    <mergeCell ref="G45:H45"/>
    <mergeCell ref="O45:R45"/>
    <mergeCell ref="S45:AA45"/>
    <mergeCell ref="G46:M46"/>
    <mergeCell ref="O46:R51"/>
    <mergeCell ref="S46:U46"/>
    <mergeCell ref="C49:F49"/>
    <mergeCell ref="G49:N49"/>
    <mergeCell ref="S49:U51"/>
    <mergeCell ref="C51:F51"/>
    <mergeCell ref="G51:N51"/>
    <mergeCell ref="AE51:AK51"/>
    <mergeCell ref="C42:F43"/>
    <mergeCell ref="G42:N43"/>
    <mergeCell ref="O42:S42"/>
    <mergeCell ref="T42:AA42"/>
    <mergeCell ref="AE42:AK42"/>
    <mergeCell ref="O43:S43"/>
    <mergeCell ref="T43:AA43"/>
    <mergeCell ref="C41:F41"/>
    <mergeCell ref="G41:N41"/>
    <mergeCell ref="O41:S41"/>
    <mergeCell ref="T41:AA41"/>
    <mergeCell ref="AE38:AK38"/>
    <mergeCell ref="C39:F39"/>
    <mergeCell ref="G39:N39"/>
    <mergeCell ref="O39:S39"/>
    <mergeCell ref="T39:AA39"/>
    <mergeCell ref="AE39:AK39"/>
    <mergeCell ref="C38:F38"/>
    <mergeCell ref="G38:N38"/>
    <mergeCell ref="O38:S38"/>
    <mergeCell ref="T38:AA38"/>
    <mergeCell ref="AE41:AK41"/>
    <mergeCell ref="O37:AA37"/>
    <mergeCell ref="C40:F40"/>
    <mergeCell ref="G40:N40"/>
    <mergeCell ref="O40:S40"/>
    <mergeCell ref="T40:AA40"/>
    <mergeCell ref="C37:N37"/>
    <mergeCell ref="G3:P3"/>
    <mergeCell ref="G4:P4"/>
    <mergeCell ref="G5:P5"/>
    <mergeCell ref="C7:AA7"/>
    <mergeCell ref="C8:E8"/>
    <mergeCell ref="F8:P8"/>
    <mergeCell ref="Q8:R8"/>
    <mergeCell ref="S8:T8"/>
    <mergeCell ref="U8:V8"/>
    <mergeCell ref="W8:AA8"/>
    <mergeCell ref="D35:E35"/>
    <mergeCell ref="R20:AA27"/>
    <mergeCell ref="AE8:AK8"/>
    <mergeCell ref="C9:E10"/>
    <mergeCell ref="F9:AA10"/>
    <mergeCell ref="AE9:AK9"/>
    <mergeCell ref="R12:AA12"/>
    <mergeCell ref="R19:AA19"/>
    <mergeCell ref="R28:AA28"/>
    <mergeCell ref="R13:AA18"/>
  </mergeCells>
  <pageMargins left="0.5" right="0.43" top="1.04" bottom="0.45" header="0.31496062992125984" footer="0.31496062992125984"/>
  <pageSetup paperSize="9" scale="76" orientation="portrait" r:id="rId30"/>
  <headerFooter alignWithMargins="0"/>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83"/>
  <sheetViews>
    <sheetView showGridLines="0" topLeftCell="H21" workbookViewId="0">
      <selection activeCell="AA5" sqref="AA5"/>
    </sheetView>
  </sheetViews>
  <sheetFormatPr baseColWidth="10" defaultColWidth="0" defaultRowHeight="12.75" zeroHeight="1" x14ac:dyDescent="0.2"/>
  <cols>
    <col min="1" max="2" width="1.140625" style="103" customWidth="1"/>
    <col min="3" max="3" width="6.7109375" style="103" customWidth="1"/>
    <col min="4" max="4" width="13.42578125" style="103" customWidth="1"/>
    <col min="5" max="17" width="6.7109375" style="103" customWidth="1"/>
    <col min="18" max="18" width="9.42578125" style="103" customWidth="1"/>
    <col min="19" max="29" width="8.7109375" style="103" customWidth="1"/>
    <col min="30" max="31" width="1.140625" style="103" customWidth="1"/>
    <col min="32" max="32" width="11.42578125" style="103" customWidth="1"/>
    <col min="33" max="33" width="11.42578125" style="103" hidden="1" customWidth="1"/>
    <col min="34" max="34" width="62.85546875" style="103" hidden="1" customWidth="1"/>
    <col min="35" max="40" width="0" style="103" hidden="1" customWidth="1"/>
    <col min="41" max="16384" width="11.42578125" style="103" hidden="1"/>
  </cols>
  <sheetData>
    <row r="1" spans="2:40" ht="6" customHeight="1" thickBot="1" x14ac:dyDescent="0.25"/>
    <row r="2" spans="2:40" ht="4.5" customHeight="1" x14ac:dyDescent="0.2">
      <c r="B2" s="104"/>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6"/>
    </row>
    <row r="3" spans="2:40" x14ac:dyDescent="0.2">
      <c r="B3" s="107"/>
      <c r="G3" s="740" t="str">
        <f>+'OP MEDICINA GRAL'!G3:P3</f>
        <v>HOSPITAL REGIONAL DE MONIQUIRÁ E.S.E.</v>
      </c>
      <c r="H3" s="740"/>
      <c r="I3" s="740"/>
      <c r="J3" s="740"/>
      <c r="K3" s="740"/>
      <c r="L3" s="740"/>
      <c r="M3" s="740"/>
      <c r="N3" s="740"/>
      <c r="O3" s="740"/>
      <c r="P3" s="740"/>
      <c r="AD3" s="108"/>
    </row>
    <row r="4" spans="2:40" x14ac:dyDescent="0.2">
      <c r="B4" s="107"/>
      <c r="G4" s="740" t="s">
        <v>58</v>
      </c>
      <c r="H4" s="740"/>
      <c r="I4" s="740"/>
      <c r="J4" s="740"/>
      <c r="K4" s="740"/>
      <c r="L4" s="740"/>
      <c r="M4" s="740"/>
      <c r="N4" s="740"/>
      <c r="O4" s="740"/>
      <c r="P4" s="740"/>
      <c r="AD4" s="108"/>
    </row>
    <row r="5" spans="2:40" x14ac:dyDescent="0.2">
      <c r="B5" s="107"/>
      <c r="G5" s="740" t="s">
        <v>0</v>
      </c>
      <c r="H5" s="740"/>
      <c r="I5" s="740"/>
      <c r="J5" s="740"/>
      <c r="K5" s="740"/>
      <c r="L5" s="740"/>
      <c r="M5" s="740"/>
      <c r="N5" s="740"/>
      <c r="O5" s="740"/>
      <c r="P5" s="740"/>
      <c r="AD5" s="108"/>
    </row>
    <row r="6" spans="2:40" ht="4.5" customHeight="1" thickBot="1" x14ac:dyDescent="0.25">
      <c r="B6" s="107"/>
      <c r="AD6" s="108"/>
    </row>
    <row r="7" spans="2:40" ht="9.75" customHeight="1" x14ac:dyDescent="0.2">
      <c r="B7" s="107"/>
      <c r="C7" s="741" t="s">
        <v>81</v>
      </c>
      <c r="D7" s="742"/>
      <c r="E7" s="742"/>
      <c r="F7" s="742"/>
      <c r="G7" s="742"/>
      <c r="H7" s="742"/>
      <c r="I7" s="742"/>
      <c r="J7" s="742"/>
      <c r="K7" s="742"/>
      <c r="L7" s="742"/>
      <c r="M7" s="742"/>
      <c r="N7" s="742"/>
      <c r="O7" s="742"/>
      <c r="P7" s="742"/>
      <c r="Q7" s="742"/>
      <c r="R7" s="742"/>
      <c r="S7" s="742"/>
      <c r="T7" s="742"/>
      <c r="U7" s="742"/>
      <c r="V7" s="742"/>
      <c r="W7" s="742"/>
      <c r="X7" s="742"/>
      <c r="Y7" s="742"/>
      <c r="Z7" s="742"/>
      <c r="AA7" s="742"/>
      <c r="AB7" s="742"/>
      <c r="AC7" s="743"/>
      <c r="AD7" s="108"/>
    </row>
    <row r="8" spans="2:40" ht="24" customHeight="1" x14ac:dyDescent="0.2">
      <c r="B8" s="107"/>
      <c r="C8" s="744" t="s">
        <v>1</v>
      </c>
      <c r="D8" s="745"/>
      <c r="E8" s="746"/>
      <c r="F8" s="747" t="s">
        <v>673</v>
      </c>
      <c r="G8" s="748"/>
      <c r="H8" s="748"/>
      <c r="I8" s="748"/>
      <c r="J8" s="748"/>
      <c r="K8" s="748"/>
      <c r="L8" s="748"/>
      <c r="M8" s="748"/>
      <c r="N8" s="748"/>
      <c r="O8" s="748"/>
      <c r="P8" s="749"/>
      <c r="Q8" s="750" t="s">
        <v>82</v>
      </c>
      <c r="R8" s="746"/>
      <c r="S8" s="897"/>
      <c r="T8" s="898"/>
      <c r="U8" s="750" t="s">
        <v>83</v>
      </c>
      <c r="V8" s="746"/>
      <c r="W8" s="751" t="s">
        <v>84</v>
      </c>
      <c r="X8" s="752"/>
      <c r="Y8" s="752"/>
      <c r="Z8" s="752"/>
      <c r="AA8" s="752"/>
      <c r="AB8" s="752"/>
      <c r="AC8" s="753"/>
      <c r="AD8" s="108"/>
      <c r="AG8" s="109"/>
      <c r="AH8" s="109"/>
      <c r="AI8" s="109"/>
    </row>
    <row r="9" spans="2:40" ht="27.75" customHeight="1" x14ac:dyDescent="0.2">
      <c r="B9" s="107"/>
      <c r="C9" s="731" t="s">
        <v>2</v>
      </c>
      <c r="D9" s="732"/>
      <c r="E9" s="733"/>
      <c r="F9" s="734" t="s">
        <v>674</v>
      </c>
      <c r="G9" s="735"/>
      <c r="H9" s="735"/>
      <c r="I9" s="735"/>
      <c r="J9" s="735"/>
      <c r="K9" s="735"/>
      <c r="L9" s="735"/>
      <c r="M9" s="735"/>
      <c r="N9" s="735"/>
      <c r="O9" s="735"/>
      <c r="P9" s="735"/>
      <c r="Q9" s="735"/>
      <c r="R9" s="735"/>
      <c r="S9" s="735"/>
      <c r="T9" s="735"/>
      <c r="U9" s="735"/>
      <c r="V9" s="735"/>
      <c r="W9" s="735"/>
      <c r="X9" s="735"/>
      <c r="Y9" s="735"/>
      <c r="Z9" s="735"/>
      <c r="AA9" s="735"/>
      <c r="AB9" s="735"/>
      <c r="AC9" s="736"/>
      <c r="AD9" s="108"/>
      <c r="AG9" s="109"/>
      <c r="AH9" s="109"/>
      <c r="AI9" s="109"/>
    </row>
    <row r="10" spans="2:40" ht="18" customHeight="1" x14ac:dyDescent="0.2">
      <c r="B10" s="107"/>
      <c r="C10" s="636"/>
      <c r="D10" s="637"/>
      <c r="E10" s="638"/>
      <c r="F10" s="737"/>
      <c r="G10" s="738"/>
      <c r="H10" s="738"/>
      <c r="I10" s="738"/>
      <c r="J10" s="738"/>
      <c r="K10" s="738"/>
      <c r="L10" s="738"/>
      <c r="M10" s="738"/>
      <c r="N10" s="738"/>
      <c r="O10" s="738"/>
      <c r="P10" s="738"/>
      <c r="Q10" s="738"/>
      <c r="R10" s="738"/>
      <c r="S10" s="738"/>
      <c r="T10" s="738"/>
      <c r="U10" s="738"/>
      <c r="V10" s="738"/>
      <c r="W10" s="738"/>
      <c r="X10" s="738"/>
      <c r="Y10" s="738"/>
      <c r="Z10" s="738"/>
      <c r="AA10" s="738"/>
      <c r="AB10" s="738"/>
      <c r="AC10" s="739"/>
      <c r="AD10" s="108"/>
      <c r="AG10" s="109"/>
      <c r="AH10" s="109"/>
      <c r="AI10" s="109"/>
    </row>
    <row r="11" spans="2:40" ht="3.75" customHeight="1" thickBot="1" x14ac:dyDescent="0.25">
      <c r="B11" s="107"/>
      <c r="C11" s="110"/>
      <c r="D11" s="111"/>
      <c r="E11" s="111"/>
      <c r="F11" s="111"/>
      <c r="G11" s="112"/>
      <c r="H11" s="112"/>
      <c r="I11" s="112"/>
      <c r="J11" s="112"/>
      <c r="K11" s="112"/>
      <c r="L11" s="112"/>
      <c r="M11" s="112"/>
      <c r="N11" s="112"/>
      <c r="O11" s="112"/>
      <c r="P11" s="112"/>
      <c r="Q11" s="112"/>
      <c r="R11" s="112"/>
      <c r="S11" s="112"/>
      <c r="T11" s="112"/>
      <c r="U11" s="112"/>
      <c r="V11" s="112"/>
      <c r="W11" s="112"/>
      <c r="X11" s="112"/>
      <c r="Y11" s="112"/>
      <c r="Z11" s="112"/>
      <c r="AA11" s="112"/>
      <c r="AB11" s="112"/>
      <c r="AC11" s="113"/>
      <c r="AD11" s="108"/>
      <c r="AG11" s="109"/>
      <c r="AH11" s="109"/>
      <c r="AI11" s="109"/>
      <c r="AJ11" s="109"/>
      <c r="AK11" s="109"/>
      <c r="AL11" s="109"/>
      <c r="AM11" s="109"/>
      <c r="AN11" s="109"/>
    </row>
    <row r="12" spans="2:40" ht="17.25" customHeight="1" thickBot="1" x14ac:dyDescent="0.25">
      <c r="B12" s="107"/>
      <c r="C12" s="114"/>
      <c r="D12" s="115"/>
      <c r="E12" s="115"/>
      <c r="F12" s="115"/>
      <c r="G12" s="115"/>
      <c r="H12" s="115"/>
      <c r="I12" s="115"/>
      <c r="J12" s="115"/>
      <c r="K12" s="115"/>
      <c r="L12" s="115"/>
      <c r="M12" s="115"/>
      <c r="N12" s="115"/>
      <c r="O12" s="115"/>
      <c r="P12" s="115"/>
      <c r="Q12" s="115"/>
      <c r="R12" s="741" t="s">
        <v>191</v>
      </c>
      <c r="S12" s="742"/>
      <c r="T12" s="742"/>
      <c r="U12" s="742"/>
      <c r="V12" s="742"/>
      <c r="W12" s="742"/>
      <c r="X12" s="742"/>
      <c r="Y12" s="742"/>
      <c r="Z12" s="742"/>
      <c r="AA12" s="742"/>
      <c r="AB12" s="742"/>
      <c r="AC12" s="742"/>
      <c r="AD12" s="108"/>
    </row>
    <row r="13" spans="2:40" ht="17.25" customHeight="1" x14ac:dyDescent="0.2">
      <c r="B13" s="107"/>
      <c r="C13" s="114"/>
      <c r="D13" s="115"/>
      <c r="E13" s="115"/>
      <c r="F13" s="115"/>
      <c r="G13" s="115"/>
      <c r="H13" s="115"/>
      <c r="I13" s="115"/>
      <c r="J13" s="115"/>
      <c r="K13" s="115"/>
      <c r="L13" s="115"/>
      <c r="M13" s="115"/>
      <c r="N13" s="115"/>
      <c r="O13" s="115"/>
      <c r="P13" s="115"/>
      <c r="Q13" s="115"/>
      <c r="R13" s="797" t="s">
        <v>1202</v>
      </c>
      <c r="S13" s="798"/>
      <c r="T13" s="798"/>
      <c r="U13" s="798"/>
      <c r="V13" s="798"/>
      <c r="W13" s="798"/>
      <c r="X13" s="798"/>
      <c r="Y13" s="798"/>
      <c r="Z13" s="798"/>
      <c r="AA13" s="798"/>
      <c r="AB13" s="798"/>
      <c r="AC13" s="799"/>
      <c r="AD13" s="108"/>
    </row>
    <row r="14" spans="2:40" ht="17.25" customHeight="1" x14ac:dyDescent="0.2">
      <c r="B14" s="107"/>
      <c r="C14" s="114"/>
      <c r="D14" s="115"/>
      <c r="E14" s="115"/>
      <c r="F14" s="115"/>
      <c r="G14" s="115"/>
      <c r="H14" s="115"/>
      <c r="I14" s="115"/>
      <c r="J14" s="115"/>
      <c r="K14" s="115"/>
      <c r="L14" s="115"/>
      <c r="M14" s="115"/>
      <c r="N14" s="115"/>
      <c r="O14" s="115"/>
      <c r="P14" s="115"/>
      <c r="Q14" s="115"/>
      <c r="R14" s="800"/>
      <c r="S14" s="801"/>
      <c r="T14" s="801"/>
      <c r="U14" s="801"/>
      <c r="V14" s="801"/>
      <c r="W14" s="801"/>
      <c r="X14" s="801"/>
      <c r="Y14" s="801"/>
      <c r="Z14" s="801"/>
      <c r="AA14" s="801"/>
      <c r="AB14" s="801"/>
      <c r="AC14" s="802"/>
      <c r="AD14" s="108"/>
    </row>
    <row r="15" spans="2:40" ht="17.25" customHeight="1" x14ac:dyDescent="0.2">
      <c r="B15" s="107"/>
      <c r="C15" s="114"/>
      <c r="D15" s="115"/>
      <c r="E15" s="115"/>
      <c r="F15" s="115"/>
      <c r="G15" s="115"/>
      <c r="H15" s="115"/>
      <c r="I15" s="115"/>
      <c r="J15" s="115"/>
      <c r="K15" s="115"/>
      <c r="L15" s="115"/>
      <c r="M15" s="115"/>
      <c r="N15" s="115"/>
      <c r="O15" s="115"/>
      <c r="P15" s="115"/>
      <c r="Q15" s="115"/>
      <c r="R15" s="800"/>
      <c r="S15" s="801"/>
      <c r="T15" s="801"/>
      <c r="U15" s="801"/>
      <c r="V15" s="801"/>
      <c r="W15" s="801"/>
      <c r="X15" s="801"/>
      <c r="Y15" s="801"/>
      <c r="Z15" s="801"/>
      <c r="AA15" s="801"/>
      <c r="AB15" s="801"/>
      <c r="AC15" s="802"/>
      <c r="AD15" s="108"/>
    </row>
    <row r="16" spans="2:40" ht="17.25" customHeight="1" x14ac:dyDescent="0.2">
      <c r="B16" s="107"/>
      <c r="C16" s="114"/>
      <c r="D16" s="115"/>
      <c r="E16" s="115"/>
      <c r="F16" s="115"/>
      <c r="G16" s="115"/>
      <c r="H16" s="115"/>
      <c r="I16" s="115"/>
      <c r="J16" s="115"/>
      <c r="K16" s="115"/>
      <c r="L16" s="115"/>
      <c r="M16" s="115"/>
      <c r="N16" s="115"/>
      <c r="O16" s="115"/>
      <c r="P16" s="115"/>
      <c r="Q16" s="115"/>
      <c r="R16" s="800"/>
      <c r="S16" s="801"/>
      <c r="T16" s="801"/>
      <c r="U16" s="801"/>
      <c r="V16" s="801"/>
      <c r="W16" s="801"/>
      <c r="X16" s="801"/>
      <c r="Y16" s="801"/>
      <c r="Z16" s="801"/>
      <c r="AA16" s="801"/>
      <c r="AB16" s="801"/>
      <c r="AC16" s="802"/>
      <c r="AD16" s="108"/>
    </row>
    <row r="17" spans="2:40" ht="17.25" customHeight="1" x14ac:dyDescent="0.2">
      <c r="B17" s="107"/>
      <c r="C17" s="114"/>
      <c r="D17" s="115"/>
      <c r="E17" s="115"/>
      <c r="F17" s="115"/>
      <c r="G17" s="115"/>
      <c r="H17" s="115"/>
      <c r="I17" s="115"/>
      <c r="J17" s="115"/>
      <c r="K17" s="115"/>
      <c r="L17" s="115"/>
      <c r="M17" s="115"/>
      <c r="N17" s="115"/>
      <c r="O17" s="115"/>
      <c r="P17" s="115"/>
      <c r="Q17" s="115"/>
      <c r="R17" s="800"/>
      <c r="S17" s="801"/>
      <c r="T17" s="801"/>
      <c r="U17" s="801"/>
      <c r="V17" s="801"/>
      <c r="W17" s="801"/>
      <c r="X17" s="801"/>
      <c r="Y17" s="801"/>
      <c r="Z17" s="801"/>
      <c r="AA17" s="801"/>
      <c r="AB17" s="801"/>
      <c r="AC17" s="802"/>
      <c r="AD17" s="108"/>
    </row>
    <row r="18" spans="2:40" ht="17.25" customHeight="1" x14ac:dyDescent="0.2">
      <c r="B18" s="107"/>
      <c r="C18" s="114"/>
      <c r="D18" s="115"/>
      <c r="E18" s="115"/>
      <c r="F18" s="115"/>
      <c r="G18" s="115"/>
      <c r="H18" s="115"/>
      <c r="I18" s="115"/>
      <c r="J18" s="115"/>
      <c r="K18" s="115"/>
      <c r="L18" s="115"/>
      <c r="M18" s="115"/>
      <c r="N18" s="115"/>
      <c r="O18" s="115"/>
      <c r="P18" s="115"/>
      <c r="Q18" s="115"/>
      <c r="R18" s="800"/>
      <c r="S18" s="801"/>
      <c r="T18" s="801"/>
      <c r="U18" s="801"/>
      <c r="V18" s="801"/>
      <c r="W18" s="801"/>
      <c r="X18" s="801"/>
      <c r="Y18" s="801"/>
      <c r="Z18" s="801"/>
      <c r="AA18" s="801"/>
      <c r="AB18" s="801"/>
      <c r="AC18" s="802"/>
      <c r="AD18" s="108"/>
    </row>
    <row r="19" spans="2:40" ht="17.25" customHeight="1" x14ac:dyDescent="0.2">
      <c r="B19" s="107"/>
      <c r="C19" s="114"/>
      <c r="D19" s="115"/>
      <c r="E19" s="115"/>
      <c r="F19" s="115"/>
      <c r="G19" s="115"/>
      <c r="H19" s="115"/>
      <c r="I19" s="115"/>
      <c r="J19" s="115"/>
      <c r="K19" s="115"/>
      <c r="L19" s="115"/>
      <c r="M19" s="115"/>
      <c r="N19" s="115"/>
      <c r="O19" s="115"/>
      <c r="P19" s="115"/>
      <c r="Q19" s="115"/>
      <c r="R19" s="800"/>
      <c r="S19" s="801"/>
      <c r="T19" s="801"/>
      <c r="U19" s="801"/>
      <c r="V19" s="801"/>
      <c r="W19" s="801"/>
      <c r="X19" s="801"/>
      <c r="Y19" s="801"/>
      <c r="Z19" s="801"/>
      <c r="AA19" s="801"/>
      <c r="AB19" s="801"/>
      <c r="AC19" s="802"/>
      <c r="AD19" s="108"/>
    </row>
    <row r="20" spans="2:40" ht="17.25" customHeight="1" thickBot="1" x14ac:dyDescent="0.25">
      <c r="B20" s="107"/>
      <c r="C20" s="114"/>
      <c r="D20" s="115"/>
      <c r="E20" s="115"/>
      <c r="F20" s="115"/>
      <c r="G20" s="115"/>
      <c r="H20" s="115"/>
      <c r="I20" s="115"/>
      <c r="J20" s="115"/>
      <c r="K20" s="115"/>
      <c r="L20" s="115"/>
      <c r="M20" s="115"/>
      <c r="N20" s="115"/>
      <c r="O20" s="115"/>
      <c r="P20" s="115"/>
      <c r="Q20" s="115"/>
      <c r="R20" s="803"/>
      <c r="S20" s="804"/>
      <c r="T20" s="804"/>
      <c r="U20" s="804"/>
      <c r="V20" s="804"/>
      <c r="W20" s="804"/>
      <c r="X20" s="804"/>
      <c r="Y20" s="804"/>
      <c r="Z20" s="804"/>
      <c r="AA20" s="804"/>
      <c r="AB20" s="804"/>
      <c r="AC20" s="805"/>
      <c r="AD20" s="108"/>
    </row>
    <row r="21" spans="2:40" ht="17.25" customHeight="1" thickBot="1" x14ac:dyDescent="0.25">
      <c r="B21" s="107"/>
      <c r="C21" s="114"/>
      <c r="D21" s="115"/>
      <c r="E21" s="115"/>
      <c r="F21" s="115"/>
      <c r="G21" s="115"/>
      <c r="H21" s="115"/>
      <c r="I21" s="115"/>
      <c r="J21" s="115"/>
      <c r="K21" s="115"/>
      <c r="L21" s="115"/>
      <c r="M21" s="115"/>
      <c r="N21" s="115"/>
      <c r="O21" s="115"/>
      <c r="P21" s="115"/>
      <c r="Q21" s="115"/>
      <c r="R21" s="902" t="s">
        <v>192</v>
      </c>
      <c r="S21" s="903"/>
      <c r="T21" s="903"/>
      <c r="U21" s="903"/>
      <c r="V21" s="903"/>
      <c r="W21" s="903"/>
      <c r="X21" s="903"/>
      <c r="Y21" s="903"/>
      <c r="Z21" s="903"/>
      <c r="AA21" s="903"/>
      <c r="AB21" s="903"/>
      <c r="AC21" s="904"/>
      <c r="AD21" s="108"/>
    </row>
    <row r="22" spans="2:40" ht="17.25" customHeight="1" x14ac:dyDescent="0.2">
      <c r="B22" s="107"/>
      <c r="C22" s="114"/>
      <c r="D22" s="115"/>
      <c r="E22" s="115"/>
      <c r="F22" s="115"/>
      <c r="G22" s="115"/>
      <c r="H22" s="115"/>
      <c r="I22" s="115"/>
      <c r="J22" s="115"/>
      <c r="K22" s="115"/>
      <c r="L22" s="115"/>
      <c r="M22" s="115"/>
      <c r="N22" s="115"/>
      <c r="O22" s="115"/>
      <c r="P22" s="115"/>
      <c r="Q22" s="115"/>
      <c r="R22" s="905" t="s">
        <v>1203</v>
      </c>
      <c r="S22" s="906"/>
      <c r="T22" s="906"/>
      <c r="U22" s="906"/>
      <c r="V22" s="906"/>
      <c r="W22" s="906"/>
      <c r="X22" s="906"/>
      <c r="Y22" s="906"/>
      <c r="Z22" s="906"/>
      <c r="AA22" s="906"/>
      <c r="AB22" s="906"/>
      <c r="AC22" s="907"/>
      <c r="AD22" s="108"/>
    </row>
    <row r="23" spans="2:40" ht="17.25" customHeight="1" x14ac:dyDescent="0.2">
      <c r="B23" s="107"/>
      <c r="C23" s="114"/>
      <c r="D23" s="115"/>
      <c r="E23" s="115"/>
      <c r="F23" s="115"/>
      <c r="G23" s="115"/>
      <c r="H23" s="115"/>
      <c r="I23" s="115"/>
      <c r="J23" s="115"/>
      <c r="K23" s="115"/>
      <c r="L23" s="115"/>
      <c r="M23" s="115"/>
      <c r="N23" s="115"/>
      <c r="O23" s="115"/>
      <c r="P23" s="115"/>
      <c r="Q23" s="115"/>
      <c r="R23" s="905"/>
      <c r="S23" s="906"/>
      <c r="T23" s="906"/>
      <c r="U23" s="906"/>
      <c r="V23" s="906"/>
      <c r="W23" s="906"/>
      <c r="X23" s="906"/>
      <c r="Y23" s="906"/>
      <c r="Z23" s="906"/>
      <c r="AA23" s="906"/>
      <c r="AB23" s="906"/>
      <c r="AC23" s="907"/>
      <c r="AD23" s="108"/>
    </row>
    <row r="24" spans="2:40" ht="17.25" customHeight="1" x14ac:dyDescent="0.2">
      <c r="B24" s="107"/>
      <c r="C24" s="114"/>
      <c r="D24" s="115"/>
      <c r="E24" s="115"/>
      <c r="F24" s="115"/>
      <c r="G24" s="115"/>
      <c r="H24" s="115"/>
      <c r="I24" s="115"/>
      <c r="J24" s="115"/>
      <c r="K24" s="115"/>
      <c r="L24" s="115"/>
      <c r="M24" s="115"/>
      <c r="N24" s="115"/>
      <c r="O24" s="115"/>
      <c r="P24" s="115"/>
      <c r="Q24" s="115"/>
      <c r="R24" s="905"/>
      <c r="S24" s="906"/>
      <c r="T24" s="906"/>
      <c r="U24" s="906"/>
      <c r="V24" s="906"/>
      <c r="W24" s="906"/>
      <c r="X24" s="906"/>
      <c r="Y24" s="906"/>
      <c r="Z24" s="906"/>
      <c r="AA24" s="906"/>
      <c r="AB24" s="906"/>
      <c r="AC24" s="907"/>
      <c r="AD24" s="108"/>
    </row>
    <row r="25" spans="2:40" ht="17.25" customHeight="1" x14ac:dyDescent="0.2">
      <c r="B25" s="107"/>
      <c r="C25" s="114"/>
      <c r="D25" s="115"/>
      <c r="E25" s="115"/>
      <c r="F25" s="115"/>
      <c r="G25" s="115"/>
      <c r="H25" s="115"/>
      <c r="I25" s="115"/>
      <c r="J25" s="115"/>
      <c r="K25" s="115"/>
      <c r="L25" s="115"/>
      <c r="M25" s="115"/>
      <c r="N25" s="115"/>
      <c r="O25" s="115"/>
      <c r="P25" s="115"/>
      <c r="Q25" s="115"/>
      <c r="R25" s="905"/>
      <c r="S25" s="906"/>
      <c r="T25" s="906"/>
      <c r="U25" s="906"/>
      <c r="V25" s="906"/>
      <c r="W25" s="906"/>
      <c r="X25" s="906"/>
      <c r="Y25" s="906"/>
      <c r="Z25" s="906"/>
      <c r="AA25" s="906"/>
      <c r="AB25" s="906"/>
      <c r="AC25" s="907"/>
      <c r="AD25" s="108"/>
    </row>
    <row r="26" spans="2:40" ht="17.25" customHeight="1" x14ac:dyDescent="0.2">
      <c r="B26" s="107"/>
      <c r="C26" s="114"/>
      <c r="D26" s="115"/>
      <c r="E26" s="115"/>
      <c r="F26" s="115"/>
      <c r="G26" s="115"/>
      <c r="H26" s="115"/>
      <c r="I26" s="115"/>
      <c r="J26" s="115"/>
      <c r="K26" s="115"/>
      <c r="L26" s="115"/>
      <c r="M26" s="115"/>
      <c r="N26" s="115"/>
      <c r="O26" s="115"/>
      <c r="P26" s="115"/>
      <c r="Q26" s="115"/>
      <c r="R26" s="905"/>
      <c r="S26" s="906"/>
      <c r="T26" s="906"/>
      <c r="U26" s="906"/>
      <c r="V26" s="906"/>
      <c r="W26" s="906"/>
      <c r="X26" s="906"/>
      <c r="Y26" s="906"/>
      <c r="Z26" s="906"/>
      <c r="AA26" s="906"/>
      <c r="AB26" s="906"/>
      <c r="AC26" s="907"/>
      <c r="AD26" s="108"/>
    </row>
    <row r="27" spans="2:40" ht="17.25" customHeight="1" x14ac:dyDescent="0.2">
      <c r="B27" s="107"/>
      <c r="C27" s="114"/>
      <c r="D27" s="115"/>
      <c r="E27" s="115"/>
      <c r="F27" s="115"/>
      <c r="G27" s="115"/>
      <c r="H27" s="115"/>
      <c r="I27" s="115"/>
      <c r="J27" s="115"/>
      <c r="K27" s="115"/>
      <c r="L27" s="115"/>
      <c r="M27" s="115"/>
      <c r="N27" s="115"/>
      <c r="O27" s="115"/>
      <c r="P27" s="115"/>
      <c r="Q27" s="115"/>
      <c r="R27" s="905"/>
      <c r="S27" s="906"/>
      <c r="T27" s="906"/>
      <c r="U27" s="906"/>
      <c r="V27" s="906"/>
      <c r="W27" s="906"/>
      <c r="X27" s="906"/>
      <c r="Y27" s="906"/>
      <c r="Z27" s="906"/>
      <c r="AA27" s="906"/>
      <c r="AB27" s="906"/>
      <c r="AC27" s="907"/>
      <c r="AD27" s="108"/>
    </row>
    <row r="28" spans="2:40" ht="17.25" customHeight="1" thickBot="1" x14ac:dyDescent="0.25">
      <c r="B28" s="107"/>
      <c r="C28" s="114"/>
      <c r="D28" s="115"/>
      <c r="E28" s="115"/>
      <c r="F28" s="115"/>
      <c r="G28" s="115"/>
      <c r="H28" s="115"/>
      <c r="I28" s="115"/>
      <c r="J28" s="115"/>
      <c r="K28" s="115"/>
      <c r="L28" s="115"/>
      <c r="M28" s="115"/>
      <c r="N28" s="115"/>
      <c r="O28" s="115"/>
      <c r="P28" s="115"/>
      <c r="Q28" s="115"/>
      <c r="R28" s="908"/>
      <c r="S28" s="909"/>
      <c r="T28" s="909"/>
      <c r="U28" s="909"/>
      <c r="V28" s="909"/>
      <c r="W28" s="909"/>
      <c r="X28" s="909"/>
      <c r="Y28" s="909"/>
      <c r="Z28" s="909"/>
      <c r="AA28" s="909"/>
      <c r="AB28" s="909"/>
      <c r="AC28" s="910"/>
      <c r="AD28" s="108"/>
    </row>
    <row r="29" spans="2:40" ht="3.75" customHeight="1" thickBot="1" x14ac:dyDescent="0.25">
      <c r="B29" s="107"/>
      <c r="C29" s="114"/>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6"/>
      <c r="AD29" s="108"/>
      <c r="AG29" s="109"/>
      <c r="AH29" s="109"/>
      <c r="AI29" s="109"/>
      <c r="AJ29" s="109"/>
      <c r="AK29" s="109"/>
      <c r="AL29" s="109"/>
      <c r="AM29" s="109"/>
      <c r="AN29" s="109"/>
    </row>
    <row r="30" spans="2:40" ht="22.5" customHeight="1" x14ac:dyDescent="0.2">
      <c r="B30" s="107"/>
      <c r="C30" s="114"/>
      <c r="D30" s="891" t="s">
        <v>3</v>
      </c>
      <c r="E30" s="892"/>
      <c r="F30" s="293" t="s">
        <v>4</v>
      </c>
      <c r="G30" s="293" t="s">
        <v>5</v>
      </c>
      <c r="H30" s="293" t="s">
        <v>6</v>
      </c>
      <c r="I30" s="293" t="s">
        <v>7</v>
      </c>
      <c r="J30" s="293" t="s">
        <v>8</v>
      </c>
      <c r="K30" s="293" t="s">
        <v>9</v>
      </c>
      <c r="L30" s="293" t="s">
        <v>10</v>
      </c>
      <c r="M30" s="293" t="s">
        <v>11</v>
      </c>
      <c r="N30" s="293" t="s">
        <v>12</v>
      </c>
      <c r="O30" s="293" t="s">
        <v>13</v>
      </c>
      <c r="P30" s="293" t="s">
        <v>14</v>
      </c>
      <c r="Q30" s="293" t="s">
        <v>15</v>
      </c>
      <c r="R30" s="294" t="s">
        <v>71</v>
      </c>
      <c r="T30" s="115"/>
      <c r="U30" s="115"/>
      <c r="V30" s="115"/>
      <c r="W30" s="115"/>
      <c r="AC30" s="116"/>
      <c r="AD30" s="108"/>
      <c r="AE30" s="109"/>
      <c r="AF30" s="109"/>
      <c r="AG30" s="109"/>
      <c r="AH30" s="109"/>
      <c r="AI30" s="109"/>
      <c r="AJ30" s="109"/>
      <c r="AK30" s="109"/>
    </row>
    <row r="31" spans="2:40" ht="22.5" customHeight="1" x14ac:dyDescent="0.25">
      <c r="B31" s="107"/>
      <c r="C31" s="114"/>
      <c r="D31" s="893" t="s">
        <v>133</v>
      </c>
      <c r="E31" s="894"/>
      <c r="F31" s="566">
        <f>+INDICADORES!H10</f>
        <v>4538</v>
      </c>
      <c r="G31" s="566">
        <f>+INDICADORES!K10</f>
        <v>5140</v>
      </c>
      <c r="H31" s="566">
        <f>+INDICADORES!N10</f>
        <v>4243</v>
      </c>
      <c r="I31" s="566">
        <f>+INDICADORES!T10</f>
        <v>5217</v>
      </c>
      <c r="J31" s="566">
        <f>+INDICADORES!W10</f>
        <v>4233</v>
      </c>
      <c r="K31" s="566">
        <f>+INDICADORES!Z10</f>
        <v>8164</v>
      </c>
      <c r="L31" s="566">
        <f>+INDICADORES!AF10</f>
        <v>4731</v>
      </c>
      <c r="M31" s="566">
        <f>+INDICADORES!AI10</f>
        <v>2197</v>
      </c>
      <c r="N31" s="566">
        <f>+INDICADORES!AL10</f>
        <v>4425</v>
      </c>
      <c r="O31" s="566">
        <f>+INDICADORES!AR10</f>
        <v>4826</v>
      </c>
      <c r="P31" s="566">
        <f>+INDICADORES!AU10</f>
        <v>4419</v>
      </c>
      <c r="Q31" s="566">
        <f>+INDICADORES!AX10</f>
        <v>4636</v>
      </c>
      <c r="R31" s="567">
        <f>SUM(F31:Q31)</f>
        <v>56769</v>
      </c>
      <c r="T31" s="119"/>
      <c r="U31" s="119"/>
      <c r="V31" s="115"/>
      <c r="W31" s="115"/>
      <c r="AC31" s="116"/>
      <c r="AD31" s="108"/>
      <c r="AE31" s="109"/>
      <c r="AF31" s="109"/>
      <c r="AG31" s="109"/>
      <c r="AH31" s="109"/>
      <c r="AI31" s="109"/>
      <c r="AJ31" s="109"/>
      <c r="AK31" s="109"/>
    </row>
    <row r="32" spans="2:40" ht="22.5" customHeight="1" x14ac:dyDescent="0.25">
      <c r="B32" s="107"/>
      <c r="C32" s="114"/>
      <c r="D32" s="893" t="s">
        <v>134</v>
      </c>
      <c r="E32" s="894"/>
      <c r="F32" s="566">
        <f>+INDICADORES!I10</f>
        <v>397</v>
      </c>
      <c r="G32" s="566">
        <f>+INDICADORES!L10</f>
        <v>416</v>
      </c>
      <c r="H32" s="566">
        <f>+INDICADORES!O10</f>
        <v>350</v>
      </c>
      <c r="I32" s="566">
        <f>+INDICADORES!U10</f>
        <v>489</v>
      </c>
      <c r="J32" s="566">
        <f>+INDICADORES!X10</f>
        <v>476</v>
      </c>
      <c r="K32" s="566">
        <f>+INDICADORES!AA10</f>
        <v>417</v>
      </c>
      <c r="L32" s="566">
        <f>+INDICADORES!AG10</f>
        <v>398</v>
      </c>
      <c r="M32" s="566">
        <f>+INDICADORES!AJ10</f>
        <v>214</v>
      </c>
      <c r="N32" s="566">
        <f>+INDICADORES!AM10</f>
        <v>333</v>
      </c>
      <c r="O32" s="566">
        <f>+INDICADORES!AS10</f>
        <v>319</v>
      </c>
      <c r="P32" s="566">
        <f>+INDICADORES!AV10</f>
        <v>349</v>
      </c>
      <c r="Q32" s="566">
        <f>+INDICADORES!AY10</f>
        <v>356</v>
      </c>
      <c r="R32" s="567">
        <f>SUM(F32:Q32)</f>
        <v>4514</v>
      </c>
      <c r="T32" s="119"/>
      <c r="U32" s="119"/>
      <c r="V32" s="115"/>
      <c r="W32" s="115"/>
      <c r="AC32" s="116"/>
      <c r="AD32" s="108"/>
      <c r="AE32" s="109"/>
      <c r="AF32" s="109"/>
      <c r="AG32" s="109"/>
      <c r="AH32" s="109"/>
      <c r="AI32" s="109"/>
      <c r="AJ32" s="109"/>
      <c r="AK32" s="109"/>
    </row>
    <row r="33" spans="2:40" ht="22.5" customHeight="1" thickBot="1" x14ac:dyDescent="0.3">
      <c r="B33" s="107"/>
      <c r="C33" s="114"/>
      <c r="D33" s="48" t="s">
        <v>692</v>
      </c>
      <c r="E33" s="50"/>
      <c r="F33" s="120">
        <f t="shared" ref="F33:R33" si="0">F31/F32</f>
        <v>11.430730478589421</v>
      </c>
      <c r="G33" s="120">
        <f t="shared" si="0"/>
        <v>12.35576923076923</v>
      </c>
      <c r="H33" s="120">
        <f t="shared" si="0"/>
        <v>12.122857142857143</v>
      </c>
      <c r="I33" s="120">
        <f t="shared" si="0"/>
        <v>10.668711656441717</v>
      </c>
      <c r="J33" s="120">
        <f t="shared" si="0"/>
        <v>8.8928571428571423</v>
      </c>
      <c r="K33" s="120">
        <f t="shared" si="0"/>
        <v>19.577937649880095</v>
      </c>
      <c r="L33" s="120">
        <f t="shared" si="0"/>
        <v>11.886934673366834</v>
      </c>
      <c r="M33" s="120">
        <f t="shared" si="0"/>
        <v>10.266355140186915</v>
      </c>
      <c r="N33" s="120">
        <f t="shared" si="0"/>
        <v>13.288288288288289</v>
      </c>
      <c r="O33" s="120">
        <f t="shared" si="0"/>
        <v>15.128526645768025</v>
      </c>
      <c r="P33" s="120">
        <f t="shared" si="0"/>
        <v>12.661891117478509</v>
      </c>
      <c r="Q33" s="120">
        <f t="shared" si="0"/>
        <v>13.02247191011236</v>
      </c>
      <c r="R33" s="121">
        <f t="shared" si="0"/>
        <v>12.57620735489588</v>
      </c>
      <c r="T33" s="119"/>
      <c r="U33" s="119"/>
      <c r="V33" s="115"/>
      <c r="W33" s="115"/>
      <c r="AC33" s="116"/>
      <c r="AD33" s="108"/>
      <c r="AE33" s="109"/>
      <c r="AF33" s="109"/>
      <c r="AG33" s="109"/>
      <c r="AH33" s="109"/>
      <c r="AI33" s="109"/>
      <c r="AJ33" s="109"/>
      <c r="AK33" s="109"/>
    </row>
    <row r="34" spans="2:40" ht="22.5" customHeight="1" thickBot="1" x14ac:dyDescent="0.3">
      <c r="B34" s="107"/>
      <c r="C34" s="114"/>
      <c r="D34" s="48" t="s">
        <v>651</v>
      </c>
      <c r="E34" s="59"/>
      <c r="F34" s="235"/>
      <c r="G34" s="235"/>
      <c r="H34" s="235"/>
      <c r="I34" s="235"/>
      <c r="J34" s="235"/>
      <c r="K34" s="235"/>
      <c r="L34" s="235"/>
      <c r="M34" s="235"/>
      <c r="N34" s="235"/>
      <c r="O34" s="235"/>
      <c r="P34" s="235"/>
      <c r="Q34" s="235"/>
      <c r="R34" s="236" t="e">
        <f>AVERAGE(F34:Q34)</f>
        <v>#DIV/0!</v>
      </c>
      <c r="T34" s="119"/>
      <c r="U34" s="119"/>
      <c r="V34" s="115"/>
      <c r="W34" s="115"/>
      <c r="AC34" s="116"/>
      <c r="AD34" s="108"/>
      <c r="AE34" s="109"/>
      <c r="AF34" s="109"/>
      <c r="AG34" s="109"/>
      <c r="AH34" s="109"/>
      <c r="AI34" s="109"/>
      <c r="AJ34" s="109"/>
      <c r="AK34" s="109"/>
    </row>
    <row r="35" spans="2:40" ht="31.5" customHeight="1" thickBot="1" x14ac:dyDescent="0.25">
      <c r="B35" s="107"/>
      <c r="C35" s="114"/>
      <c r="D35" s="895" t="s">
        <v>78</v>
      </c>
      <c r="E35" s="896"/>
      <c r="F35" s="237">
        <v>10</v>
      </c>
      <c r="G35" s="237">
        <v>10</v>
      </c>
      <c r="H35" s="237">
        <v>10</v>
      </c>
      <c r="I35" s="237">
        <v>10</v>
      </c>
      <c r="J35" s="237">
        <v>10</v>
      </c>
      <c r="K35" s="237">
        <v>10</v>
      </c>
      <c r="L35" s="237">
        <v>10</v>
      </c>
      <c r="M35" s="237">
        <v>10</v>
      </c>
      <c r="N35" s="237">
        <v>10</v>
      </c>
      <c r="O35" s="237">
        <v>10</v>
      </c>
      <c r="P35" s="237">
        <v>10</v>
      </c>
      <c r="Q35" s="237">
        <v>10</v>
      </c>
      <c r="R35" s="237">
        <v>10</v>
      </c>
      <c r="T35" s="115"/>
      <c r="U35" s="115"/>
      <c r="V35" s="115"/>
      <c r="W35" s="115"/>
      <c r="AC35" s="116"/>
      <c r="AD35" s="108"/>
      <c r="AE35" s="109"/>
      <c r="AF35" s="109"/>
      <c r="AG35" s="109"/>
      <c r="AH35" s="109"/>
      <c r="AI35" s="109"/>
      <c r="AJ35" s="109"/>
      <c r="AK35" s="109"/>
    </row>
    <row r="36" spans="2:40" ht="16.5" customHeight="1" thickBot="1" x14ac:dyDescent="0.25">
      <c r="B36" s="107"/>
      <c r="C36" s="114"/>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08"/>
      <c r="AG36" s="109"/>
      <c r="AH36" s="109"/>
      <c r="AI36" s="109"/>
      <c r="AJ36" s="109"/>
      <c r="AK36" s="109"/>
      <c r="AL36" s="109"/>
      <c r="AM36" s="109"/>
      <c r="AN36" s="109"/>
    </row>
    <row r="37" spans="2:40" ht="12.75" customHeight="1" thickBot="1" x14ac:dyDescent="0.25">
      <c r="B37" s="107"/>
      <c r="C37" s="899" t="s">
        <v>85</v>
      </c>
      <c r="D37" s="900"/>
      <c r="E37" s="900"/>
      <c r="F37" s="900"/>
      <c r="G37" s="900"/>
      <c r="H37" s="900"/>
      <c r="I37" s="900"/>
      <c r="J37" s="900"/>
      <c r="K37" s="900"/>
      <c r="L37" s="900"/>
      <c r="M37" s="900"/>
      <c r="N37" s="901"/>
      <c r="O37" s="633" t="s">
        <v>86</v>
      </c>
      <c r="P37" s="634"/>
      <c r="Q37" s="634"/>
      <c r="R37" s="634"/>
      <c r="S37" s="634"/>
      <c r="T37" s="634"/>
      <c r="U37" s="634"/>
      <c r="V37" s="634"/>
      <c r="W37" s="634"/>
      <c r="X37" s="634"/>
      <c r="Y37" s="634"/>
      <c r="Z37" s="634"/>
      <c r="AA37" s="634"/>
      <c r="AB37" s="634"/>
      <c r="AC37" s="634"/>
      <c r="AD37" s="108"/>
      <c r="AF37" s="109"/>
      <c r="AG37" s="109"/>
      <c r="AH37" s="109"/>
    </row>
    <row r="38" spans="2:40" ht="36" customHeight="1" thickBot="1" x14ac:dyDescent="0.25">
      <c r="B38" s="107"/>
      <c r="C38" s="656" t="s">
        <v>16</v>
      </c>
      <c r="D38" s="657"/>
      <c r="E38" s="657"/>
      <c r="F38" s="657"/>
      <c r="G38" s="655" t="s">
        <v>675</v>
      </c>
      <c r="H38" s="655"/>
      <c r="I38" s="655"/>
      <c r="J38" s="655"/>
      <c r="K38" s="655"/>
      <c r="L38" s="655"/>
      <c r="M38" s="655"/>
      <c r="N38" s="655"/>
      <c r="O38" s="723" t="s">
        <v>17</v>
      </c>
      <c r="P38" s="724"/>
      <c r="Q38" s="724"/>
      <c r="R38" s="724"/>
      <c r="S38" s="724"/>
      <c r="T38" s="824"/>
      <c r="U38" s="825"/>
      <c r="V38" s="825"/>
      <c r="W38" s="825"/>
      <c r="X38" s="825"/>
      <c r="Y38" s="825"/>
      <c r="Z38" s="825"/>
      <c r="AA38" s="825"/>
      <c r="AB38" s="825"/>
      <c r="AC38" s="826"/>
      <c r="AD38" s="122"/>
      <c r="AF38" s="123"/>
      <c r="AG38" s="124"/>
      <c r="AH38" s="124"/>
    </row>
    <row r="39" spans="2:40" ht="20.25" customHeight="1" x14ac:dyDescent="0.2">
      <c r="B39" s="107"/>
      <c r="C39" s="653" t="s">
        <v>18</v>
      </c>
      <c r="D39" s="654"/>
      <c r="E39" s="654"/>
      <c r="F39" s="654"/>
      <c r="G39" s="655" t="s">
        <v>676</v>
      </c>
      <c r="H39" s="655"/>
      <c r="I39" s="655"/>
      <c r="J39" s="655"/>
      <c r="K39" s="655"/>
      <c r="L39" s="655"/>
      <c r="M39" s="655"/>
      <c r="N39" s="655"/>
      <c r="O39" s="653" t="s">
        <v>19</v>
      </c>
      <c r="P39" s="654"/>
      <c r="Q39" s="654"/>
      <c r="R39" s="654"/>
      <c r="S39" s="654"/>
      <c r="T39" s="824"/>
      <c r="U39" s="825"/>
      <c r="V39" s="825"/>
      <c r="W39" s="825"/>
      <c r="X39" s="825"/>
      <c r="Y39" s="825"/>
      <c r="Z39" s="825"/>
      <c r="AA39" s="825"/>
      <c r="AB39" s="825"/>
      <c r="AC39" s="826"/>
      <c r="AD39" s="122"/>
      <c r="AF39" s="123"/>
      <c r="AG39" s="124"/>
      <c r="AH39" s="124"/>
    </row>
    <row r="40" spans="2:40" ht="30" customHeight="1" x14ac:dyDescent="0.2">
      <c r="B40" s="107"/>
      <c r="C40" s="653" t="s">
        <v>20</v>
      </c>
      <c r="D40" s="654"/>
      <c r="E40" s="654"/>
      <c r="F40" s="654"/>
      <c r="G40" s="655" t="s">
        <v>87</v>
      </c>
      <c r="H40" s="655"/>
      <c r="I40" s="655"/>
      <c r="J40" s="655"/>
      <c r="K40" s="655"/>
      <c r="L40" s="655"/>
      <c r="M40" s="655"/>
      <c r="N40" s="655"/>
      <c r="O40" s="631" t="s">
        <v>88</v>
      </c>
      <c r="P40" s="632"/>
      <c r="Q40" s="632"/>
      <c r="R40" s="632"/>
      <c r="S40" s="632"/>
      <c r="T40" s="831" t="s">
        <v>22</v>
      </c>
      <c r="U40" s="831"/>
      <c r="V40" s="831"/>
      <c r="W40" s="831"/>
      <c r="X40" s="831"/>
      <c r="Y40" s="831"/>
      <c r="Z40" s="831"/>
      <c r="AA40" s="831"/>
      <c r="AB40" s="831"/>
      <c r="AC40" s="832"/>
      <c r="AD40" s="122"/>
      <c r="AF40" s="123"/>
      <c r="AG40" s="124"/>
      <c r="AH40" s="124"/>
    </row>
    <row r="41" spans="2:40" ht="18.75" customHeight="1" x14ac:dyDescent="0.2">
      <c r="B41" s="107"/>
      <c r="C41" s="653" t="s">
        <v>21</v>
      </c>
      <c r="D41" s="654"/>
      <c r="E41" s="654"/>
      <c r="F41" s="654"/>
      <c r="G41" s="655" t="s">
        <v>34</v>
      </c>
      <c r="H41" s="655"/>
      <c r="I41" s="655"/>
      <c r="J41" s="655"/>
      <c r="K41" s="655"/>
      <c r="L41" s="655"/>
      <c r="M41" s="655"/>
      <c r="N41" s="655"/>
      <c r="O41" s="631" t="s">
        <v>24</v>
      </c>
      <c r="P41" s="632"/>
      <c r="Q41" s="632"/>
      <c r="R41" s="632"/>
      <c r="S41" s="632"/>
      <c r="T41" s="831" t="s">
        <v>25</v>
      </c>
      <c r="U41" s="831"/>
      <c r="V41" s="831"/>
      <c r="W41" s="831"/>
      <c r="X41" s="831"/>
      <c r="Y41" s="831"/>
      <c r="Z41" s="831"/>
      <c r="AA41" s="831"/>
      <c r="AB41" s="831"/>
      <c r="AC41" s="832"/>
      <c r="AD41" s="122"/>
      <c r="AF41" s="123"/>
      <c r="AG41" s="125"/>
      <c r="AH41" s="125"/>
    </row>
    <row r="42" spans="2:40" ht="12.75" customHeight="1" x14ac:dyDescent="0.2">
      <c r="B42" s="107"/>
      <c r="C42" s="653" t="s">
        <v>23</v>
      </c>
      <c r="D42" s="654"/>
      <c r="E42" s="654"/>
      <c r="F42" s="654"/>
      <c r="G42" s="652">
        <v>1</v>
      </c>
      <c r="H42" s="652"/>
      <c r="I42" s="652"/>
      <c r="J42" s="652"/>
      <c r="K42" s="652"/>
      <c r="L42" s="652"/>
      <c r="M42" s="652"/>
      <c r="N42" s="716"/>
      <c r="O42" s="653" t="s">
        <v>26</v>
      </c>
      <c r="P42" s="654"/>
      <c r="Q42" s="654"/>
      <c r="R42" s="654"/>
      <c r="S42" s="654"/>
      <c r="T42" s="831"/>
      <c r="U42" s="831"/>
      <c r="V42" s="831"/>
      <c r="W42" s="831"/>
      <c r="X42" s="831"/>
      <c r="Y42" s="831"/>
      <c r="Z42" s="831"/>
      <c r="AA42" s="831"/>
      <c r="AB42" s="831"/>
      <c r="AC42" s="832"/>
      <c r="AD42" s="122"/>
      <c r="AF42" s="123"/>
      <c r="AG42" s="125"/>
      <c r="AH42" s="125"/>
    </row>
    <row r="43" spans="2:40" ht="20.25" customHeight="1" thickBot="1" x14ac:dyDescent="0.25">
      <c r="B43" s="107"/>
      <c r="C43" s="714"/>
      <c r="D43" s="715"/>
      <c r="E43" s="715"/>
      <c r="F43" s="715"/>
      <c r="G43" s="705"/>
      <c r="H43" s="705"/>
      <c r="I43" s="705"/>
      <c r="J43" s="705"/>
      <c r="K43" s="705"/>
      <c r="L43" s="705"/>
      <c r="M43" s="705"/>
      <c r="N43" s="717"/>
      <c r="O43" s="714" t="s">
        <v>89</v>
      </c>
      <c r="P43" s="715"/>
      <c r="Q43" s="715"/>
      <c r="R43" s="715"/>
      <c r="S43" s="715"/>
      <c r="T43" s="841" t="s">
        <v>90</v>
      </c>
      <c r="U43" s="841"/>
      <c r="V43" s="841"/>
      <c r="W43" s="841"/>
      <c r="X43" s="841"/>
      <c r="Y43" s="841"/>
      <c r="Z43" s="841"/>
      <c r="AA43" s="841"/>
      <c r="AB43" s="841"/>
      <c r="AC43" s="842"/>
      <c r="AD43" s="122"/>
      <c r="AF43" s="123"/>
      <c r="AG43" s="125"/>
      <c r="AH43" s="125"/>
    </row>
    <row r="44" spans="2:40" ht="15" customHeight="1" thickBot="1" x14ac:dyDescent="0.25">
      <c r="B44" s="107"/>
      <c r="C44" s="899" t="s">
        <v>80</v>
      </c>
      <c r="D44" s="900"/>
      <c r="E44" s="900"/>
      <c r="F44" s="900"/>
      <c r="G44" s="900"/>
      <c r="H44" s="900"/>
      <c r="I44" s="900"/>
      <c r="J44" s="900"/>
      <c r="K44" s="900"/>
      <c r="L44" s="900"/>
      <c r="M44" s="900"/>
      <c r="N44" s="901"/>
      <c r="O44" s="633" t="s">
        <v>91</v>
      </c>
      <c r="P44" s="634"/>
      <c r="Q44" s="634"/>
      <c r="R44" s="634"/>
      <c r="S44" s="634"/>
      <c r="T44" s="634"/>
      <c r="U44" s="634"/>
      <c r="V44" s="634"/>
      <c r="W44" s="634"/>
      <c r="X44" s="634"/>
      <c r="Y44" s="634"/>
      <c r="Z44" s="634"/>
      <c r="AA44" s="634"/>
      <c r="AB44" s="634"/>
      <c r="AC44" s="634"/>
      <c r="AD44" s="122"/>
      <c r="AF44" s="123"/>
      <c r="AG44" s="125"/>
      <c r="AH44" s="125"/>
    </row>
    <row r="45" spans="2:40" ht="27.75" customHeight="1" x14ac:dyDescent="0.2">
      <c r="B45" s="107"/>
      <c r="C45" s="636" t="s">
        <v>92</v>
      </c>
      <c r="D45" s="637"/>
      <c r="E45" s="637"/>
      <c r="F45" s="638"/>
      <c r="G45" s="650" t="s">
        <v>93</v>
      </c>
      <c r="H45" s="651"/>
      <c r="I45" s="126" t="s">
        <v>94</v>
      </c>
      <c r="J45" s="127" t="s">
        <v>95</v>
      </c>
      <c r="K45" s="126"/>
      <c r="L45" s="127" t="s">
        <v>96</v>
      </c>
      <c r="M45" s="128"/>
      <c r="N45" s="169"/>
      <c r="O45" s="690" t="s">
        <v>97</v>
      </c>
      <c r="P45" s="691"/>
      <c r="Q45" s="691"/>
      <c r="R45" s="691"/>
      <c r="S45" s="692" t="s">
        <v>98</v>
      </c>
      <c r="T45" s="693"/>
      <c r="U45" s="693"/>
      <c r="V45" s="693"/>
      <c r="W45" s="693"/>
      <c r="X45" s="693"/>
      <c r="Y45" s="693"/>
      <c r="Z45" s="693"/>
      <c r="AA45" s="693"/>
      <c r="AB45" s="693"/>
      <c r="AC45" s="694"/>
      <c r="AD45" s="122"/>
      <c r="AF45" s="123"/>
      <c r="AG45" s="125"/>
      <c r="AH45" s="125"/>
    </row>
    <row r="46" spans="2:40" ht="21.75" customHeight="1" x14ac:dyDescent="0.2">
      <c r="B46" s="107"/>
      <c r="C46" s="639"/>
      <c r="D46" s="640"/>
      <c r="E46" s="640"/>
      <c r="F46" s="641"/>
      <c r="G46" s="652"/>
      <c r="H46" s="652"/>
      <c r="I46" s="652"/>
      <c r="J46" s="652"/>
      <c r="K46" s="652"/>
      <c r="L46" s="652"/>
      <c r="M46" s="652"/>
      <c r="N46" s="129"/>
      <c r="O46" s="631" t="s">
        <v>99</v>
      </c>
      <c r="P46" s="632"/>
      <c r="Q46" s="632"/>
      <c r="R46" s="632"/>
      <c r="S46" s="655" t="s">
        <v>100</v>
      </c>
      <c r="T46" s="655"/>
      <c r="U46" s="655"/>
      <c r="V46" s="130" t="s">
        <v>94</v>
      </c>
      <c r="W46" s="697" t="s">
        <v>101</v>
      </c>
      <c r="X46" s="697"/>
      <c r="Y46" s="697"/>
      <c r="Z46" s="552"/>
      <c r="AA46" s="552"/>
      <c r="AB46" s="685"/>
      <c r="AC46" s="686"/>
      <c r="AD46" s="122"/>
      <c r="AF46" s="123"/>
      <c r="AG46" s="125"/>
      <c r="AH46" s="125"/>
    </row>
    <row r="47" spans="2:40" ht="18.75" customHeight="1" x14ac:dyDescent="0.2">
      <c r="B47" s="107"/>
      <c r="C47" s="642" t="s">
        <v>102</v>
      </c>
      <c r="D47" s="643"/>
      <c r="E47" s="643"/>
      <c r="F47" s="644"/>
      <c r="G47" s="888"/>
      <c r="H47" s="888"/>
      <c r="I47" s="888"/>
      <c r="J47" s="888"/>
      <c r="K47" s="888"/>
      <c r="L47" s="888"/>
      <c r="M47" s="888"/>
      <c r="N47" s="889"/>
      <c r="O47" s="631"/>
      <c r="P47" s="632"/>
      <c r="Q47" s="632"/>
      <c r="R47" s="632"/>
      <c r="S47" s="697" t="s">
        <v>89</v>
      </c>
      <c r="T47" s="697"/>
      <c r="U47" s="697"/>
      <c r="V47" s="698" t="s">
        <v>94</v>
      </c>
      <c r="W47" s="697" t="s">
        <v>103</v>
      </c>
      <c r="X47" s="697"/>
      <c r="Y47" s="697"/>
      <c r="Z47" s="563"/>
      <c r="AA47" s="563"/>
      <c r="AB47" s="699"/>
      <c r="AC47" s="700"/>
      <c r="AD47" s="122"/>
      <c r="AF47" s="123"/>
      <c r="AG47" s="125"/>
      <c r="AH47" s="125"/>
    </row>
    <row r="48" spans="2:40" ht="20.25" customHeight="1" x14ac:dyDescent="0.2">
      <c r="B48" s="107"/>
      <c r="C48" s="631" t="s">
        <v>28</v>
      </c>
      <c r="D48" s="632"/>
      <c r="E48" s="632"/>
      <c r="F48" s="632"/>
      <c r="G48" s="890" t="s">
        <v>104</v>
      </c>
      <c r="H48" s="890"/>
      <c r="I48" s="890"/>
      <c r="J48" s="890"/>
      <c r="K48" s="890"/>
      <c r="L48" s="890"/>
      <c r="M48" s="890"/>
      <c r="N48" s="708"/>
      <c r="O48" s="631"/>
      <c r="P48" s="632"/>
      <c r="Q48" s="632"/>
      <c r="R48" s="632"/>
      <c r="S48" s="697"/>
      <c r="T48" s="697"/>
      <c r="U48" s="697"/>
      <c r="V48" s="698"/>
      <c r="W48" s="697"/>
      <c r="X48" s="697"/>
      <c r="Y48" s="697"/>
      <c r="Z48" s="564"/>
      <c r="AA48" s="564"/>
      <c r="AB48" s="701"/>
      <c r="AC48" s="702"/>
      <c r="AD48" s="122"/>
      <c r="AF48" s="123"/>
      <c r="AG48" s="125"/>
      <c r="AH48" s="125"/>
    </row>
    <row r="49" spans="2:40" ht="13.5" customHeight="1" x14ac:dyDescent="0.2">
      <c r="B49" s="107"/>
      <c r="C49" s="631" t="s">
        <v>27</v>
      </c>
      <c r="D49" s="632"/>
      <c r="E49" s="632"/>
      <c r="F49" s="632"/>
      <c r="G49" s="721" t="s">
        <v>1108</v>
      </c>
      <c r="H49" s="652"/>
      <c r="I49" s="652"/>
      <c r="J49" s="652"/>
      <c r="K49" s="652"/>
      <c r="L49" s="652"/>
      <c r="M49" s="652"/>
      <c r="N49" s="716"/>
      <c r="O49" s="631"/>
      <c r="P49" s="632"/>
      <c r="Q49" s="632"/>
      <c r="R49" s="632"/>
      <c r="S49" s="697" t="s">
        <v>105</v>
      </c>
      <c r="T49" s="697"/>
      <c r="U49" s="697"/>
      <c r="V49" s="698" t="s">
        <v>94</v>
      </c>
      <c r="W49" s="697" t="s">
        <v>553</v>
      </c>
      <c r="X49" s="697"/>
      <c r="Y49" s="697"/>
      <c r="Z49" s="552"/>
      <c r="AA49" s="552"/>
      <c r="AB49" s="685" t="s">
        <v>94</v>
      </c>
      <c r="AC49" s="686"/>
      <c r="AD49" s="122"/>
      <c r="AF49" s="123"/>
      <c r="AG49" s="125"/>
      <c r="AH49" s="125"/>
    </row>
    <row r="50" spans="2:40" ht="12.75" customHeight="1" x14ac:dyDescent="0.2">
      <c r="B50" s="107"/>
      <c r="C50" s="631" t="s">
        <v>106</v>
      </c>
      <c r="D50" s="632"/>
      <c r="E50" s="632"/>
      <c r="F50" s="632"/>
      <c r="G50" s="887"/>
      <c r="H50" s="888"/>
      <c r="I50" s="888"/>
      <c r="J50" s="888"/>
      <c r="K50" s="888"/>
      <c r="L50" s="888"/>
      <c r="M50" s="888"/>
      <c r="N50" s="889"/>
      <c r="O50" s="631"/>
      <c r="P50" s="632"/>
      <c r="Q50" s="632"/>
      <c r="R50" s="632"/>
      <c r="S50" s="697"/>
      <c r="T50" s="697"/>
      <c r="U50" s="697"/>
      <c r="V50" s="698"/>
      <c r="W50" s="697"/>
      <c r="X50" s="697"/>
      <c r="Y50" s="697"/>
      <c r="Z50" s="552"/>
      <c r="AA50" s="552"/>
      <c r="AB50" s="685"/>
      <c r="AC50" s="686"/>
      <c r="AD50" s="122"/>
      <c r="AF50" s="123"/>
      <c r="AG50" s="125"/>
      <c r="AH50" s="125"/>
    </row>
    <row r="51" spans="2:40" ht="12.75" customHeight="1" thickBot="1" x14ac:dyDescent="0.25">
      <c r="B51" s="107"/>
      <c r="C51" s="695" t="s">
        <v>107</v>
      </c>
      <c r="D51" s="696"/>
      <c r="E51" s="696"/>
      <c r="F51" s="696"/>
      <c r="G51" s="722" t="s">
        <v>402</v>
      </c>
      <c r="H51" s="705"/>
      <c r="I51" s="705"/>
      <c r="J51" s="705"/>
      <c r="K51" s="705"/>
      <c r="L51" s="705"/>
      <c r="M51" s="705"/>
      <c r="N51" s="717"/>
      <c r="O51" s="695"/>
      <c r="P51" s="696"/>
      <c r="Q51" s="696"/>
      <c r="R51" s="696"/>
      <c r="S51" s="707"/>
      <c r="T51" s="707"/>
      <c r="U51" s="707"/>
      <c r="V51" s="706"/>
      <c r="W51" s="707"/>
      <c r="X51" s="707"/>
      <c r="Y51" s="707"/>
      <c r="Z51" s="553"/>
      <c r="AA51" s="553"/>
      <c r="AB51" s="703"/>
      <c r="AC51" s="704"/>
      <c r="AD51" s="122"/>
      <c r="AF51" s="123"/>
      <c r="AG51" s="125"/>
      <c r="AH51" s="125"/>
    </row>
    <row r="52" spans="2:40" ht="4.5" customHeight="1" thickBot="1" x14ac:dyDescent="0.25">
      <c r="B52" s="131"/>
      <c r="C52" s="132"/>
      <c r="D52" s="133"/>
      <c r="E52" s="133"/>
      <c r="F52" s="133"/>
      <c r="G52" s="133"/>
      <c r="H52" s="133"/>
      <c r="I52" s="133"/>
      <c r="J52" s="133"/>
      <c r="K52" s="133"/>
      <c r="L52" s="133"/>
      <c r="M52" s="133"/>
      <c r="N52" s="133"/>
      <c r="O52" s="134"/>
      <c r="P52" s="132"/>
      <c r="Q52" s="135"/>
      <c r="R52" s="135"/>
      <c r="S52" s="135"/>
      <c r="T52" s="135"/>
      <c r="U52" s="135"/>
      <c r="V52" s="135"/>
      <c r="W52" s="135"/>
      <c r="X52" s="135"/>
      <c r="Y52" s="135"/>
      <c r="Z52" s="135"/>
      <c r="AA52" s="135"/>
      <c r="AB52" s="135"/>
      <c r="AC52" s="136"/>
      <c r="AD52" s="137"/>
      <c r="AF52" s="123"/>
      <c r="AG52" s="124"/>
      <c r="AH52" s="124"/>
    </row>
    <row r="53" spans="2:40" ht="22.5" customHeight="1" x14ac:dyDescent="0.2">
      <c r="C53" s="138"/>
      <c r="D53" s="125"/>
      <c r="E53" s="125"/>
      <c r="F53" s="125"/>
      <c r="G53" s="125"/>
      <c r="H53" s="125"/>
      <c r="I53" s="125"/>
      <c r="J53" s="125"/>
      <c r="K53" s="125"/>
      <c r="L53" s="125"/>
      <c r="M53" s="125"/>
      <c r="N53" s="125"/>
      <c r="AC53" s="139"/>
      <c r="AE53" s="125"/>
      <c r="AG53" s="123"/>
      <c r="AH53" s="886"/>
      <c r="AI53" s="886"/>
      <c r="AJ53" s="886"/>
      <c r="AK53" s="886"/>
      <c r="AL53" s="886"/>
      <c r="AM53" s="886"/>
      <c r="AN53" s="886"/>
    </row>
    <row r="54" spans="2:40" ht="22.5" hidden="1" customHeight="1" x14ac:dyDescent="0.2">
      <c r="C54" s="138"/>
      <c r="D54" s="125"/>
      <c r="E54" s="125"/>
      <c r="F54" s="125"/>
      <c r="G54" s="125"/>
      <c r="H54" s="125"/>
      <c r="I54" s="125"/>
      <c r="J54" s="125"/>
      <c r="K54" s="125"/>
      <c r="L54" s="125"/>
      <c r="M54" s="125"/>
      <c r="N54" s="125"/>
      <c r="AC54" s="139"/>
      <c r="AE54" s="125"/>
      <c r="AG54" s="123"/>
      <c r="AH54" s="886"/>
      <c r="AI54" s="886"/>
      <c r="AJ54" s="886"/>
      <c r="AK54" s="886"/>
      <c r="AL54" s="886"/>
      <c r="AM54" s="886"/>
      <c r="AN54" s="886"/>
    </row>
    <row r="55" spans="2:40" ht="22.5" hidden="1" customHeight="1" x14ac:dyDescent="0.2">
      <c r="C55" s="138"/>
      <c r="D55" s="125"/>
      <c r="E55" s="125"/>
      <c r="F55" s="125"/>
      <c r="G55" s="125"/>
      <c r="H55" s="125"/>
      <c r="I55" s="125"/>
      <c r="J55" s="125"/>
      <c r="K55" s="125"/>
      <c r="L55" s="125"/>
      <c r="M55" s="125"/>
      <c r="N55" s="125"/>
      <c r="AC55" s="139"/>
      <c r="AE55" s="125"/>
      <c r="AG55" s="123"/>
      <c r="AH55" s="886"/>
      <c r="AI55" s="886"/>
      <c r="AJ55" s="886"/>
      <c r="AK55" s="886"/>
      <c r="AL55" s="886"/>
      <c r="AM55" s="886"/>
      <c r="AN55" s="886"/>
    </row>
    <row r="56" spans="2:40" ht="22.5" hidden="1" customHeight="1" x14ac:dyDescent="0.2">
      <c r="C56" s="138"/>
      <c r="D56" s="125"/>
      <c r="E56" s="125"/>
      <c r="F56" s="125"/>
      <c r="G56" s="125"/>
      <c r="H56" s="125"/>
      <c r="I56" s="125"/>
      <c r="J56" s="125"/>
      <c r="K56" s="125"/>
      <c r="L56" s="125"/>
      <c r="M56" s="125"/>
      <c r="N56" s="125"/>
      <c r="AC56" s="139"/>
      <c r="AE56" s="125"/>
      <c r="AG56" s="123"/>
      <c r="AH56" s="886"/>
      <c r="AI56" s="886"/>
      <c r="AJ56" s="886"/>
      <c r="AK56" s="886"/>
      <c r="AL56" s="886"/>
      <c r="AM56" s="886"/>
      <c r="AN56" s="886"/>
    </row>
    <row r="57" spans="2:40" ht="22.5" hidden="1" customHeight="1" x14ac:dyDescent="0.2">
      <c r="C57" s="138"/>
      <c r="D57" s="125"/>
      <c r="E57" s="125"/>
      <c r="F57" s="125"/>
      <c r="G57" s="125"/>
      <c r="H57" s="125"/>
      <c r="I57" s="125"/>
      <c r="J57" s="125"/>
      <c r="K57" s="125"/>
      <c r="L57" s="125"/>
      <c r="M57" s="125"/>
      <c r="N57" s="125"/>
      <c r="P57" s="138"/>
      <c r="Q57" s="139"/>
      <c r="R57" s="139"/>
      <c r="S57" s="139"/>
      <c r="T57" s="139"/>
      <c r="U57" s="139"/>
      <c r="V57" s="139"/>
      <c r="W57" s="139"/>
      <c r="X57" s="139"/>
      <c r="Y57" s="139"/>
      <c r="Z57" s="139"/>
      <c r="AA57" s="139"/>
      <c r="AB57" s="139"/>
      <c r="AC57" s="139"/>
    </row>
    <row r="58" spans="2:40" ht="22.5" hidden="1" customHeight="1" x14ac:dyDescent="0.2">
      <c r="C58" s="138"/>
      <c r="D58" s="125"/>
      <c r="E58" s="125"/>
      <c r="F58" s="125"/>
      <c r="G58" s="125"/>
      <c r="H58" s="125"/>
      <c r="I58" s="125"/>
      <c r="J58" s="125"/>
      <c r="K58" s="125"/>
      <c r="L58" s="125"/>
      <c r="M58" s="125"/>
      <c r="N58" s="125"/>
      <c r="P58" s="138"/>
      <c r="Q58" s="139"/>
      <c r="R58" s="139"/>
      <c r="S58" s="139"/>
      <c r="T58" s="139"/>
      <c r="U58" s="139"/>
      <c r="V58" s="139"/>
      <c r="W58" s="139"/>
      <c r="X58" s="139"/>
      <c r="Y58" s="139"/>
      <c r="Z58" s="139"/>
      <c r="AA58" s="139"/>
      <c r="AB58" s="139"/>
      <c r="AC58" s="139"/>
    </row>
    <row r="59" spans="2:40" ht="22.5" hidden="1" customHeight="1" x14ac:dyDescent="0.2">
      <c r="C59" s="138"/>
      <c r="D59" s="125"/>
      <c r="E59" s="125"/>
      <c r="F59" s="125"/>
      <c r="G59" s="125"/>
      <c r="H59" s="125"/>
      <c r="I59" s="125"/>
      <c r="J59" s="125"/>
      <c r="K59" s="125"/>
      <c r="L59" s="125"/>
      <c r="M59" s="125"/>
      <c r="N59" s="125"/>
      <c r="P59" s="138"/>
      <c r="Q59" s="139"/>
      <c r="R59" s="139"/>
      <c r="S59" s="139"/>
      <c r="T59" s="139"/>
      <c r="U59" s="139"/>
      <c r="V59" s="139"/>
      <c r="W59" s="139"/>
      <c r="X59" s="139"/>
      <c r="Y59" s="139"/>
      <c r="Z59" s="139"/>
      <c r="AA59" s="139"/>
      <c r="AB59" s="139"/>
      <c r="AC59" s="139"/>
    </row>
    <row r="60" spans="2:40" ht="22.5" hidden="1" customHeight="1" x14ac:dyDescent="0.2">
      <c r="C60" s="138"/>
      <c r="D60" s="125"/>
      <c r="E60" s="125"/>
      <c r="F60" s="125"/>
      <c r="G60" s="125"/>
      <c r="H60" s="125"/>
      <c r="I60" s="125"/>
      <c r="J60" s="125"/>
      <c r="K60" s="125"/>
      <c r="L60" s="125"/>
      <c r="M60" s="125"/>
      <c r="N60" s="125"/>
      <c r="P60" s="138"/>
      <c r="Q60" s="139"/>
      <c r="R60" s="139"/>
      <c r="S60" s="139"/>
      <c r="T60" s="139"/>
      <c r="U60" s="139"/>
      <c r="V60" s="139"/>
      <c r="W60" s="139"/>
      <c r="X60" s="139"/>
      <c r="Y60" s="139"/>
      <c r="Z60" s="139"/>
      <c r="AA60" s="139"/>
      <c r="AB60" s="139"/>
      <c r="AC60" s="139"/>
    </row>
    <row r="61" spans="2:40" ht="22.5" hidden="1" customHeight="1" x14ac:dyDescent="0.2">
      <c r="C61" s="138"/>
      <c r="D61" s="125"/>
      <c r="E61" s="125"/>
      <c r="F61" s="125"/>
      <c r="G61" s="125"/>
      <c r="H61" s="125"/>
      <c r="I61" s="125"/>
      <c r="J61" s="125"/>
      <c r="K61" s="125"/>
      <c r="L61" s="125"/>
      <c r="M61" s="125"/>
      <c r="N61" s="125"/>
      <c r="P61" s="138"/>
      <c r="Q61" s="139"/>
      <c r="R61" s="139"/>
      <c r="S61" s="139"/>
      <c r="T61" s="139"/>
      <c r="U61" s="139"/>
      <c r="V61" s="139"/>
      <c r="W61" s="139"/>
      <c r="X61" s="139"/>
      <c r="Y61" s="139"/>
      <c r="Z61" s="139"/>
      <c r="AA61" s="139"/>
      <c r="AB61" s="139"/>
      <c r="AC61" s="139"/>
    </row>
    <row r="62" spans="2:40" ht="22.5" hidden="1" customHeight="1" x14ac:dyDescent="0.2">
      <c r="C62" s="138"/>
      <c r="D62" s="125"/>
      <c r="E62" s="125"/>
      <c r="F62" s="125"/>
      <c r="G62" s="125"/>
      <c r="H62" s="125"/>
      <c r="I62" s="125"/>
      <c r="J62" s="125"/>
      <c r="K62" s="125"/>
      <c r="L62" s="125"/>
      <c r="M62" s="125"/>
      <c r="N62" s="125"/>
      <c r="P62" s="138"/>
      <c r="Q62" s="139"/>
      <c r="R62" s="139"/>
      <c r="S62" s="139"/>
      <c r="T62" s="139"/>
      <c r="U62" s="139"/>
      <c r="V62" s="139"/>
      <c r="W62" s="139"/>
      <c r="X62" s="139"/>
      <c r="Y62" s="139"/>
      <c r="Z62" s="139"/>
      <c r="AA62" s="139"/>
      <c r="AB62" s="139"/>
      <c r="AC62" s="139"/>
    </row>
    <row r="63" spans="2:40" ht="22.5" hidden="1" customHeight="1" x14ac:dyDescent="0.2">
      <c r="C63" s="138"/>
      <c r="D63" s="125"/>
      <c r="E63" s="125"/>
      <c r="F63" s="125"/>
      <c r="G63" s="125"/>
      <c r="H63" s="125"/>
      <c r="I63" s="125"/>
      <c r="J63" s="125"/>
      <c r="K63" s="125"/>
      <c r="L63" s="125"/>
      <c r="M63" s="125"/>
      <c r="N63" s="125"/>
      <c r="P63" s="138"/>
      <c r="Q63" s="139"/>
      <c r="R63" s="139"/>
      <c r="S63" s="139"/>
      <c r="T63" s="139"/>
      <c r="U63" s="139"/>
      <c r="V63" s="139"/>
      <c r="W63" s="139"/>
      <c r="X63" s="139"/>
      <c r="Y63" s="139"/>
      <c r="Z63" s="139"/>
      <c r="AA63" s="139"/>
      <c r="AB63" s="139"/>
      <c r="AC63" s="139"/>
    </row>
    <row r="64" spans="2:40" ht="22.5" hidden="1" customHeight="1" x14ac:dyDescent="0.2">
      <c r="C64" s="138"/>
      <c r="D64" s="125"/>
      <c r="E64" s="125"/>
      <c r="F64" s="125"/>
      <c r="G64" s="125"/>
      <c r="H64" s="125"/>
      <c r="I64" s="125"/>
      <c r="J64" s="125"/>
      <c r="K64" s="125"/>
      <c r="L64" s="125"/>
      <c r="M64" s="125"/>
      <c r="N64" s="125"/>
      <c r="P64" s="138"/>
      <c r="Q64" s="139"/>
      <c r="R64" s="139"/>
      <c r="S64" s="139"/>
      <c r="T64" s="139"/>
      <c r="U64" s="139"/>
      <c r="V64" s="139"/>
      <c r="W64" s="139"/>
      <c r="X64" s="139"/>
      <c r="Y64" s="139"/>
      <c r="Z64" s="139"/>
      <c r="AA64" s="139"/>
      <c r="AB64" s="139"/>
      <c r="AC64" s="139"/>
    </row>
    <row r="65" spans="3:29" ht="22.5" hidden="1" customHeight="1" x14ac:dyDescent="0.2">
      <c r="C65" s="138"/>
      <c r="D65" s="125"/>
      <c r="E65" s="125"/>
      <c r="F65" s="125"/>
      <c r="G65" s="125"/>
      <c r="H65" s="125"/>
      <c r="I65" s="125"/>
      <c r="J65" s="125"/>
      <c r="K65" s="125"/>
      <c r="L65" s="125"/>
      <c r="M65" s="125"/>
      <c r="N65" s="125"/>
      <c r="P65" s="138"/>
      <c r="Q65" s="139"/>
      <c r="R65" s="139"/>
      <c r="S65" s="139"/>
      <c r="T65" s="139"/>
      <c r="U65" s="139"/>
      <c r="V65" s="139"/>
      <c r="W65" s="139"/>
      <c r="X65" s="139"/>
      <c r="Y65" s="139"/>
      <c r="Z65" s="139"/>
      <c r="AA65" s="139"/>
      <c r="AB65" s="139"/>
      <c r="AC65" s="139"/>
    </row>
    <row r="66" spans="3:29" ht="22.5" hidden="1" customHeight="1" x14ac:dyDescent="0.2">
      <c r="C66" s="138"/>
      <c r="D66" s="125"/>
      <c r="E66" s="125"/>
      <c r="F66" s="125"/>
      <c r="G66" s="125"/>
      <c r="H66" s="125"/>
      <c r="I66" s="125"/>
      <c r="J66" s="125"/>
      <c r="K66" s="125"/>
      <c r="L66" s="125"/>
      <c r="M66" s="125"/>
      <c r="N66" s="125"/>
      <c r="P66" s="138"/>
      <c r="Q66" s="139"/>
      <c r="R66" s="139"/>
      <c r="S66" s="139"/>
      <c r="T66" s="139"/>
      <c r="U66" s="139"/>
      <c r="V66" s="139"/>
      <c r="W66" s="139"/>
      <c r="X66" s="139"/>
      <c r="Y66" s="139"/>
      <c r="Z66" s="139"/>
      <c r="AA66" s="139"/>
      <c r="AB66" s="139"/>
      <c r="AC66" s="139"/>
    </row>
    <row r="67" spans="3:29" ht="22.5" hidden="1" customHeight="1" x14ac:dyDescent="0.2">
      <c r="C67" s="138"/>
      <c r="D67" s="125"/>
      <c r="E67" s="125"/>
      <c r="F67" s="125"/>
      <c r="G67" s="125"/>
      <c r="H67" s="125"/>
      <c r="I67" s="125"/>
      <c r="J67" s="125"/>
      <c r="K67" s="125"/>
      <c r="L67" s="125"/>
      <c r="M67" s="125"/>
      <c r="N67" s="125"/>
      <c r="P67" s="138"/>
      <c r="Q67" s="139"/>
      <c r="R67" s="139"/>
      <c r="S67" s="139"/>
      <c r="T67" s="139"/>
      <c r="U67" s="139"/>
      <c r="V67" s="139"/>
      <c r="W67" s="139"/>
      <c r="X67" s="139"/>
      <c r="Y67" s="139"/>
      <c r="Z67" s="139"/>
      <c r="AA67" s="139"/>
      <c r="AB67" s="139"/>
      <c r="AC67" s="139"/>
    </row>
    <row r="68" spans="3:29" ht="22.5" hidden="1" customHeight="1" x14ac:dyDescent="0.2">
      <c r="C68" s="138"/>
      <c r="D68" s="125"/>
      <c r="E68" s="125"/>
      <c r="F68" s="125"/>
      <c r="G68" s="125"/>
      <c r="H68" s="125"/>
      <c r="I68" s="125"/>
      <c r="J68" s="125"/>
      <c r="K68" s="125"/>
      <c r="L68" s="125"/>
      <c r="M68" s="125"/>
      <c r="N68" s="125"/>
      <c r="P68" s="138"/>
      <c r="Q68" s="139"/>
      <c r="R68" s="139"/>
      <c r="S68" s="139"/>
      <c r="T68" s="139"/>
      <c r="U68" s="139"/>
      <c r="V68" s="139"/>
      <c r="W68" s="139"/>
      <c r="X68" s="139"/>
      <c r="Y68" s="139"/>
      <c r="Z68" s="139"/>
      <c r="AA68" s="139"/>
      <c r="AB68" s="139"/>
      <c r="AC68" s="139"/>
    </row>
    <row r="69" spans="3:29" ht="22.5" hidden="1" customHeight="1" x14ac:dyDescent="0.2">
      <c r="C69" s="138"/>
      <c r="D69" s="125"/>
      <c r="E69" s="125"/>
      <c r="F69" s="125"/>
      <c r="G69" s="125"/>
      <c r="H69" s="125"/>
      <c r="I69" s="125"/>
      <c r="J69" s="125"/>
      <c r="K69" s="125"/>
      <c r="L69" s="125"/>
      <c r="M69" s="125"/>
      <c r="N69" s="125"/>
      <c r="P69" s="138"/>
      <c r="Q69" s="139"/>
      <c r="R69" s="139"/>
      <c r="S69" s="139"/>
      <c r="T69" s="139"/>
      <c r="U69" s="139"/>
      <c r="V69" s="139"/>
      <c r="W69" s="139"/>
      <c r="X69" s="139"/>
      <c r="Y69" s="139"/>
      <c r="Z69" s="139"/>
      <c r="AA69" s="139"/>
      <c r="AB69" s="139"/>
      <c r="AC69" s="139"/>
    </row>
    <row r="70" spans="3:29" ht="22.5" hidden="1" customHeight="1" x14ac:dyDescent="0.2">
      <c r="C70" s="138"/>
      <c r="D70" s="125"/>
      <c r="E70" s="125"/>
      <c r="F70" s="125"/>
      <c r="G70" s="125"/>
      <c r="H70" s="125"/>
      <c r="I70" s="125"/>
      <c r="J70" s="125"/>
      <c r="K70" s="125"/>
      <c r="L70" s="125"/>
      <c r="M70" s="125"/>
      <c r="N70" s="125"/>
      <c r="P70" s="138"/>
      <c r="Q70" s="139"/>
      <c r="R70" s="139"/>
      <c r="S70" s="139"/>
      <c r="T70" s="139"/>
      <c r="U70" s="139"/>
      <c r="V70" s="139"/>
      <c r="W70" s="139"/>
      <c r="X70" s="139"/>
      <c r="Y70" s="139"/>
      <c r="Z70" s="139"/>
      <c r="AA70" s="139"/>
      <c r="AB70" s="139"/>
      <c r="AC70" s="139"/>
    </row>
    <row r="71" spans="3:29" ht="22.5" hidden="1" customHeight="1" x14ac:dyDescent="0.2">
      <c r="C71" s="138"/>
      <c r="D71" s="125"/>
      <c r="E71" s="125"/>
      <c r="F71" s="125"/>
      <c r="G71" s="125"/>
      <c r="H71" s="125"/>
      <c r="I71" s="125"/>
      <c r="J71" s="125"/>
      <c r="K71" s="125"/>
      <c r="L71" s="125"/>
      <c r="M71" s="125"/>
      <c r="N71" s="125"/>
      <c r="P71" s="138"/>
      <c r="Q71" s="139"/>
      <c r="R71" s="139"/>
      <c r="S71" s="139"/>
      <c r="T71" s="139"/>
      <c r="U71" s="139"/>
      <c r="V71" s="139"/>
      <c r="W71" s="139"/>
      <c r="X71" s="139"/>
      <c r="Y71" s="139"/>
      <c r="Z71" s="139"/>
      <c r="AA71" s="139"/>
      <c r="AB71" s="139"/>
      <c r="AC71" s="139"/>
    </row>
    <row r="72" spans="3:29" ht="22.5" hidden="1" customHeight="1" x14ac:dyDescent="0.2">
      <c r="C72" s="138"/>
      <c r="D72" s="125"/>
      <c r="E72" s="125"/>
      <c r="F72" s="125"/>
      <c r="G72" s="125"/>
      <c r="H72" s="125"/>
      <c r="I72" s="125"/>
      <c r="J72" s="125"/>
      <c r="K72" s="125"/>
      <c r="L72" s="125"/>
      <c r="M72" s="125"/>
      <c r="N72" s="125"/>
      <c r="P72" s="138"/>
      <c r="Q72" s="139"/>
      <c r="R72" s="139"/>
      <c r="S72" s="139"/>
      <c r="T72" s="139"/>
      <c r="U72" s="139"/>
      <c r="V72" s="139"/>
      <c r="W72" s="139"/>
      <c r="X72" s="139"/>
      <c r="Y72" s="139"/>
      <c r="Z72" s="139"/>
      <c r="AA72" s="139"/>
      <c r="AB72" s="139"/>
      <c r="AC72" s="139"/>
    </row>
    <row r="73" spans="3:29" ht="22.5" hidden="1" customHeight="1" x14ac:dyDescent="0.2">
      <c r="C73" s="138"/>
      <c r="D73" s="125"/>
      <c r="E73" s="125"/>
      <c r="F73" s="125"/>
      <c r="G73" s="125"/>
      <c r="H73" s="125"/>
      <c r="I73" s="125"/>
      <c r="J73" s="125"/>
      <c r="K73" s="125"/>
      <c r="L73" s="125"/>
      <c r="M73" s="125"/>
      <c r="N73" s="125"/>
      <c r="P73" s="138"/>
      <c r="Q73" s="139"/>
      <c r="R73" s="139"/>
      <c r="S73" s="139"/>
      <c r="T73" s="139"/>
      <c r="U73" s="139"/>
      <c r="V73" s="139"/>
      <c r="W73" s="139"/>
      <c r="X73" s="139"/>
      <c r="Y73" s="139"/>
      <c r="Z73" s="139"/>
      <c r="AA73" s="139"/>
      <c r="AB73" s="139"/>
      <c r="AC73" s="139"/>
    </row>
    <row r="74" spans="3:29" ht="22.5" hidden="1" customHeight="1" x14ac:dyDescent="0.2">
      <c r="C74" s="138"/>
      <c r="D74" s="125"/>
      <c r="E74" s="125"/>
      <c r="F74" s="125"/>
      <c r="G74" s="125"/>
      <c r="H74" s="125"/>
      <c r="I74" s="125"/>
      <c r="J74" s="125"/>
      <c r="K74" s="125"/>
      <c r="L74" s="125"/>
      <c r="M74" s="125"/>
      <c r="N74" s="125"/>
      <c r="P74" s="138"/>
      <c r="Q74" s="139"/>
      <c r="R74" s="139"/>
      <c r="S74" s="139"/>
      <c r="T74" s="139"/>
      <c r="U74" s="139"/>
      <c r="V74" s="139"/>
      <c r="W74" s="139"/>
      <c r="X74" s="139"/>
      <c r="Y74" s="139"/>
      <c r="Z74" s="139"/>
      <c r="AA74" s="139"/>
      <c r="AB74" s="139"/>
      <c r="AC74" s="139"/>
    </row>
    <row r="75" spans="3:29" hidden="1" x14ac:dyDescent="0.2">
      <c r="C75" s="138"/>
      <c r="D75" s="125"/>
      <c r="E75" s="125"/>
      <c r="F75" s="125"/>
      <c r="G75" s="125"/>
      <c r="H75" s="125"/>
      <c r="I75" s="125"/>
      <c r="J75" s="125"/>
      <c r="K75" s="125"/>
      <c r="L75" s="125"/>
      <c r="M75" s="125"/>
      <c r="N75" s="125"/>
      <c r="P75" s="138"/>
      <c r="Q75" s="139"/>
      <c r="R75" s="139"/>
      <c r="S75" s="139"/>
      <c r="T75" s="139"/>
      <c r="U75" s="139"/>
      <c r="V75" s="139"/>
      <c r="W75" s="139"/>
      <c r="X75" s="139"/>
      <c r="Y75" s="139"/>
      <c r="Z75" s="139"/>
      <c r="AA75" s="139"/>
      <c r="AB75" s="139"/>
      <c r="AC75" s="139"/>
    </row>
    <row r="76" spans="3:29" hidden="1" x14ac:dyDescent="0.2">
      <c r="C76" s="138"/>
      <c r="D76" s="125"/>
      <c r="E76" s="125"/>
      <c r="F76" s="125"/>
      <c r="G76" s="125"/>
      <c r="H76" s="125"/>
      <c r="I76" s="125"/>
      <c r="J76" s="125"/>
      <c r="K76" s="125"/>
      <c r="L76" s="125"/>
      <c r="M76" s="125"/>
      <c r="N76" s="125"/>
      <c r="P76" s="138"/>
      <c r="Q76" s="139"/>
      <c r="R76" s="139"/>
      <c r="S76" s="139"/>
      <c r="T76" s="139"/>
      <c r="U76" s="139"/>
      <c r="V76" s="139"/>
      <c r="W76" s="139"/>
      <c r="X76" s="139"/>
      <c r="Y76" s="139"/>
      <c r="Z76" s="139"/>
      <c r="AA76" s="139"/>
      <c r="AB76" s="139"/>
      <c r="AC76" s="139"/>
    </row>
    <row r="77" spans="3:29" hidden="1" x14ac:dyDescent="0.2">
      <c r="C77" s="138"/>
      <c r="D77" s="125"/>
      <c r="E77" s="125"/>
      <c r="F77" s="125"/>
      <c r="G77" s="125"/>
      <c r="H77" s="125"/>
      <c r="I77" s="125"/>
      <c r="J77" s="125"/>
      <c r="K77" s="125"/>
      <c r="L77" s="125"/>
      <c r="M77" s="125"/>
      <c r="N77" s="125"/>
      <c r="O77" s="140"/>
      <c r="P77" s="138"/>
      <c r="Q77" s="139"/>
      <c r="R77" s="139"/>
      <c r="S77" s="139"/>
      <c r="T77" s="139"/>
      <c r="U77" s="139"/>
      <c r="V77" s="139"/>
      <c r="W77" s="139"/>
      <c r="X77" s="139"/>
      <c r="Y77" s="139"/>
      <c r="Z77" s="139"/>
      <c r="AA77" s="139"/>
      <c r="AB77" s="139"/>
      <c r="AC77" s="139"/>
    </row>
    <row r="78" spans="3:29" hidden="1" x14ac:dyDescent="0.2">
      <c r="C78" s="138"/>
      <c r="D78" s="125"/>
      <c r="E78" s="125"/>
      <c r="F78" s="125"/>
      <c r="G78" s="125"/>
      <c r="H78" s="125"/>
      <c r="I78" s="125"/>
      <c r="J78" s="125"/>
      <c r="K78" s="125"/>
      <c r="L78" s="125"/>
      <c r="M78" s="125"/>
      <c r="N78" s="125"/>
      <c r="P78" s="138"/>
      <c r="Q78" s="139"/>
      <c r="R78" s="139"/>
      <c r="S78" s="139"/>
      <c r="T78" s="139"/>
      <c r="U78" s="139"/>
      <c r="V78" s="139"/>
      <c r="W78" s="139"/>
      <c r="X78" s="139"/>
      <c r="Y78" s="139"/>
      <c r="Z78" s="139"/>
      <c r="AA78" s="139"/>
      <c r="AB78" s="139"/>
      <c r="AC78" s="139"/>
    </row>
    <row r="79" spans="3:29" hidden="1" x14ac:dyDescent="0.2">
      <c r="C79" s="138"/>
      <c r="D79" s="125"/>
      <c r="E79" s="125"/>
      <c r="F79" s="125"/>
      <c r="G79" s="125"/>
      <c r="H79" s="125"/>
      <c r="I79" s="125"/>
      <c r="J79" s="125"/>
      <c r="K79" s="125"/>
      <c r="L79" s="125"/>
      <c r="M79" s="125"/>
      <c r="N79" s="125"/>
      <c r="P79" s="138"/>
      <c r="Q79" s="139"/>
      <c r="R79" s="139"/>
      <c r="S79" s="139"/>
      <c r="T79" s="139"/>
      <c r="U79" s="139"/>
      <c r="V79" s="139"/>
      <c r="W79" s="139"/>
      <c r="X79" s="139"/>
      <c r="Y79" s="139"/>
      <c r="Z79" s="139"/>
      <c r="AA79" s="139"/>
      <c r="AB79" s="139"/>
      <c r="AC79" s="139"/>
    </row>
    <row r="80" spans="3:29" hidden="1" x14ac:dyDescent="0.2">
      <c r="C80" s="138"/>
      <c r="D80" s="125"/>
      <c r="E80" s="125"/>
      <c r="F80" s="125"/>
      <c r="G80" s="125"/>
      <c r="H80" s="125"/>
      <c r="I80" s="125"/>
      <c r="J80" s="125"/>
      <c r="K80" s="125"/>
      <c r="L80" s="125"/>
      <c r="M80" s="125"/>
      <c r="N80" s="125"/>
      <c r="P80" s="138"/>
      <c r="Q80" s="139"/>
      <c r="R80" s="139"/>
      <c r="S80" s="139"/>
      <c r="T80" s="139"/>
      <c r="U80" s="139"/>
      <c r="V80" s="139"/>
      <c r="W80" s="139"/>
      <c r="X80" s="139"/>
      <c r="Y80" s="139"/>
      <c r="Z80" s="139"/>
      <c r="AA80" s="139"/>
      <c r="AB80" s="139"/>
      <c r="AC80" s="139"/>
    </row>
    <row r="81" spans="3:29" hidden="1" x14ac:dyDescent="0.2">
      <c r="C81" s="138"/>
      <c r="D81" s="125"/>
      <c r="E81" s="125"/>
      <c r="F81" s="125"/>
      <c r="G81" s="125"/>
      <c r="H81" s="125"/>
      <c r="I81" s="125"/>
      <c r="J81" s="125"/>
      <c r="K81" s="125"/>
      <c r="L81" s="125"/>
      <c r="M81" s="125"/>
      <c r="N81" s="125"/>
      <c r="P81" s="138"/>
      <c r="Q81" s="139"/>
      <c r="R81" s="139"/>
      <c r="S81" s="139"/>
      <c r="T81" s="139"/>
      <c r="U81" s="139"/>
      <c r="V81" s="139"/>
      <c r="W81" s="139"/>
      <c r="X81" s="139"/>
      <c r="Y81" s="139"/>
      <c r="Z81" s="139"/>
      <c r="AA81" s="139"/>
      <c r="AB81" s="139"/>
      <c r="AC81" s="139"/>
    </row>
    <row r="82" spans="3:29" hidden="1" x14ac:dyDescent="0.2">
      <c r="C82" s="138"/>
      <c r="D82" s="125"/>
      <c r="E82" s="125"/>
      <c r="F82" s="125"/>
      <c r="G82" s="125"/>
      <c r="H82" s="125"/>
      <c r="I82" s="125"/>
      <c r="J82" s="125"/>
      <c r="K82" s="125"/>
      <c r="L82" s="125"/>
      <c r="M82" s="125"/>
      <c r="N82" s="125"/>
      <c r="O82" s="140"/>
      <c r="P82" s="138"/>
      <c r="Q82" s="139"/>
      <c r="R82" s="139"/>
      <c r="S82" s="139"/>
      <c r="T82" s="139"/>
      <c r="U82" s="139"/>
      <c r="V82" s="139"/>
      <c r="W82" s="139"/>
      <c r="X82" s="139"/>
      <c r="Y82" s="139"/>
      <c r="Z82" s="139"/>
      <c r="AA82" s="139"/>
      <c r="AB82" s="139"/>
      <c r="AC82" s="139"/>
    </row>
    <row r="83" spans="3:29" hidden="1" x14ac:dyDescent="0.2">
      <c r="C83" s="138"/>
      <c r="D83" s="125"/>
      <c r="E83" s="125"/>
      <c r="F83" s="125"/>
      <c r="G83" s="125"/>
      <c r="H83" s="125"/>
      <c r="I83" s="125"/>
      <c r="J83" s="125"/>
      <c r="K83" s="125"/>
      <c r="L83" s="125"/>
      <c r="M83" s="125"/>
      <c r="N83" s="125"/>
      <c r="P83" s="138"/>
      <c r="Q83" s="139"/>
      <c r="R83" s="139"/>
      <c r="S83" s="139"/>
      <c r="T83" s="139"/>
      <c r="U83" s="139"/>
      <c r="V83" s="139"/>
      <c r="W83" s="139"/>
      <c r="X83" s="139"/>
      <c r="Y83" s="139"/>
      <c r="Z83" s="139"/>
      <c r="AA83" s="139"/>
      <c r="AB83" s="139"/>
      <c r="AC83" s="139"/>
    </row>
  </sheetData>
  <sheetProtection algorithmName="SHA-512" hashValue="T3Tx1BsMauXabSaiTe6S1AyGUiirveyIYwwg8cUCYqYqetqaOwlzwHs1euqB9E63Iim3EuMBQaggfF8sgFHd6Q==" saltValue="icqyL0j6h2vPql+8ul2E9A==" spinCount="100000" sheet="1" objects="1" scenarios="1"/>
  <customSheetViews>
    <customSheetView guid="{9C949C4D-EB11-4549-99F8-6A6E19FEDD35}" showGridLines="0" hiddenRows="1" hiddenColumns="1" topLeftCell="H21">
      <selection activeCell="AA5" sqref="AA5"/>
      <pageMargins left="0.39370078740157483" right="0.51181102362204722" top="0.43307086614173229" bottom="0.39370078740157483" header="0.31496062992125984" footer="0.31496062992125984"/>
      <pageSetup scale="85" orientation="portrait" r:id="rId1"/>
      <headerFooter alignWithMargins="0"/>
    </customSheetView>
    <customSheetView guid="{B4BD0B13-0F90-4B98-B77F-542E51A48189}" showGridLines="0" hiddenRows="1" hiddenColumns="1" topLeftCell="H21">
      <selection activeCell="AA5" sqref="AA5"/>
      <pageMargins left="0.39370078740157483" right="0.51181102362204722" top="0.43307086614173229" bottom="0.39370078740157483" header="0.31496062992125984" footer="0.31496062992125984"/>
      <pageSetup scale="85" orientation="portrait" r:id="rId2"/>
      <headerFooter alignWithMargins="0"/>
    </customSheetView>
    <customSheetView guid="{1132D6BB-BD35-469F-BF41-A86B335BD97B}" showGridLines="0" hiddenRows="1" hiddenColumns="1" topLeftCell="H1">
      <selection activeCell="AA5" sqref="AA5"/>
      <pageMargins left="0.39370078740157483" right="0.51181102362204722" top="0.43307086614173229" bottom="0.39370078740157483" header="0.31496062992125984" footer="0.31496062992125984"/>
      <pageSetup scale="85" orientation="portrait" r:id="rId3"/>
      <headerFooter alignWithMargins="0"/>
    </customSheetView>
    <customSheetView guid="{A5C6589E-C55F-4BEC-9ECE-919FCABF52F8}" showGridLines="0" hiddenRows="1" hiddenColumns="1" topLeftCell="H1">
      <selection activeCell="AA5" sqref="AA5"/>
      <pageMargins left="0.39370078740157483" right="0.51181102362204722" top="0.43307086614173229" bottom="0.39370078740157483" header="0.31496062992125984" footer="0.31496062992125984"/>
      <pageSetup scale="85" orientation="portrait" r:id="rId4"/>
      <headerFooter alignWithMargins="0"/>
    </customSheetView>
    <customSheetView guid="{01A85145-F11B-4D07-813B-8A8758CDD710}" showGridLines="0" hiddenRows="1" hiddenColumns="1" topLeftCell="A21">
      <selection activeCell="G40" sqref="G40:N40"/>
      <pageMargins left="0.39370078740157483" right="0.51181102362204722" top="0.43307086614173229" bottom="0.39370078740157483" header="0.31496062992125984" footer="0.31496062992125984"/>
      <pageSetup scale="85" orientation="portrait" r:id="rId5"/>
      <headerFooter alignWithMargins="0"/>
    </customSheetView>
    <customSheetView guid="{4F27A6F2-707D-47B2-BF4A-F027B75A33FC}" showGridLines="0" hiddenRows="1" hiddenColumns="1" topLeftCell="A21">
      <selection activeCell="G40" sqref="G40:N40"/>
      <pageMargins left="0.39370078740157483" right="0.51181102362204722" top="0.43307086614173229" bottom="0.39370078740157483" header="0.31496062992125984" footer="0.31496062992125984"/>
      <pageSetup scale="85" orientation="portrait" r:id="rId6"/>
      <headerFooter alignWithMargins="0"/>
    </customSheetView>
    <customSheetView guid="{F4F98609-4C61-4A0E-851B-59BEC64AAB9F}" showGridLines="0" hiddenRows="1" hiddenColumns="1" topLeftCell="A28">
      <selection activeCell="R22" sqref="R22:AC28"/>
      <pageMargins left="0.39370078740157483" right="0.51181102362204722" top="0.43307086614173229" bottom="0.39370078740157483" header="0.31496062992125984" footer="0.31496062992125984"/>
      <pageSetup scale="85" orientation="portrait" r:id="rId7"/>
      <headerFooter alignWithMargins="0"/>
    </customSheetView>
    <customSheetView guid="{8381FC96-6810-4EAA-ACD8-B607E0FD2281}" showGridLines="0" hiddenRows="1" hiddenColumns="1" topLeftCell="A13">
      <selection activeCell="R22" sqref="R22:AC28"/>
      <pageMargins left="0.39370078740157483" right="0.51181102362204722" top="0.43307086614173229" bottom="0.39370078740157483" header="0.31496062992125984" footer="0.31496062992125984"/>
      <pageSetup scale="85" orientation="portrait" r:id="rId8"/>
      <headerFooter alignWithMargins="0"/>
    </customSheetView>
    <customSheetView guid="{7315456F-420E-439E-9602-F32EDF9D3E94}" showGridLines="0" hiddenRows="1" hiddenColumns="1" topLeftCell="A13">
      <selection activeCell="R22" sqref="R22:AC28"/>
      <pageMargins left="0.39370078740157483" right="0.51181102362204722" top="0.43307086614173229" bottom="0.39370078740157483" header="0.31496062992125984" footer="0.31496062992125984"/>
      <pageSetup scale="85" orientation="portrait" r:id="rId9"/>
      <headerFooter alignWithMargins="0"/>
    </customSheetView>
    <customSheetView guid="{216CB5F9-6788-4A70-880A-08553118F167}" showGridLines="0" hiddenRows="1" hiddenColumns="1" topLeftCell="A22">
      <pageMargins left="0.39370078740157483" right="0.51181102362204722" top="0.43307086614173229" bottom="0.39370078740157483" header="0.31496062992125984" footer="0.31496062992125984"/>
      <pageSetup scale="85" orientation="portrait" r:id="rId10"/>
      <headerFooter alignWithMargins="0"/>
    </customSheetView>
    <customSheetView guid="{B0451CD7-59C4-4E11-B7C2-BC13CF4127A6}" showGridLines="0" hiddenRows="1" hiddenColumns="1" topLeftCell="A22">
      <pageMargins left="0.39370078740157483" right="0.51181102362204722" top="0.43307086614173229" bottom="0.39370078740157483" header="0.31496062992125984" footer="0.31496062992125984"/>
      <pageSetup scale="85" orientation="portrait" r:id="rId11"/>
      <headerFooter alignWithMargins="0"/>
    </customSheetView>
    <customSheetView guid="{7A5BCE0F-1F1B-4E52-9652-01329CBCC77F}" showGridLines="0" hiddenRows="1" hiddenColumns="1" topLeftCell="A22">
      <pageMargins left="0.39370078740157483" right="0.51181102362204722" top="0.43307086614173229" bottom="0.39370078740157483" header="0.31496062992125984" footer="0.31496062992125984"/>
      <pageSetup scale="85" orientation="portrait" r:id="rId12"/>
      <headerFooter alignWithMargins="0"/>
    </customSheetView>
    <customSheetView guid="{62DF5315-3D99-4C8E-BAEC-100B3280B10D}" showGridLines="0" hiddenRows="1" hiddenColumns="1" topLeftCell="A22">
      <pageMargins left="0.39370078740157483" right="0.51181102362204722" top="0.43307086614173229" bottom="0.39370078740157483" header="0.31496062992125984" footer="0.31496062992125984"/>
      <pageSetup scale="85" orientation="portrait" r:id="rId13"/>
      <headerFooter alignWithMargins="0"/>
    </customSheetView>
    <customSheetView guid="{CAC1BF5B-64DA-4E65-B9F3-F58AF1593EA5}" showGridLines="0" hiddenRows="1" hiddenColumns="1" topLeftCell="A13">
      <selection activeCell="AD26" sqref="AD26"/>
      <pageMargins left="0.39370078740157483" right="0.51181102362204722" top="0.43307086614173229" bottom="0.39370078740157483" header="0.31496062992125984" footer="0.31496062992125984"/>
      <pageSetup scale="85" orientation="portrait" r:id="rId14"/>
      <headerFooter alignWithMargins="0"/>
    </customSheetView>
    <customSheetView guid="{E4188361-4B87-4969-89CB-DD6AB944FA81}" showGridLines="0" hiddenRows="1" hiddenColumns="1" topLeftCell="A22">
      <pageMargins left="0.39370078740157483" right="0.51181102362204722" top="0.43307086614173229" bottom="0.39370078740157483" header="0.31496062992125984" footer="0.31496062992125984"/>
      <pageSetup scale="85" orientation="portrait" r:id="rId15"/>
      <headerFooter alignWithMargins="0"/>
    </customSheetView>
    <customSheetView guid="{0001DF65-3B0F-497C-ACF5-D49EC607FD88}" showGridLines="0" hiddenRows="1" hiddenColumns="1" topLeftCell="A22">
      <pageMargins left="0.39370078740157483" right="0.51181102362204722" top="0.43307086614173229" bottom="0.39370078740157483" header="0.31496062992125984" footer="0.31496062992125984"/>
      <pageSetup scale="85" orientation="portrait" r:id="rId16"/>
      <headerFooter alignWithMargins="0"/>
    </customSheetView>
    <customSheetView guid="{39DA2FDD-4E3D-481D-A336-9D29DBC11B08}" showGridLines="0" hiddenRows="1" hiddenColumns="1">
      <selection activeCell="F9" sqref="F9:AC10"/>
      <pageMargins left="0.39370078740157483" right="0.51181102362204722" top="0.43307086614173229" bottom="0.39370078740157483" header="0.31496062992125984" footer="0.31496062992125984"/>
      <pageSetup scale="85" orientation="portrait" r:id="rId17"/>
      <headerFooter alignWithMargins="0"/>
    </customSheetView>
    <customSheetView guid="{95329FFD-9B66-4A76-A861-4EF913CB9438}" showGridLines="0" hiddenRows="1" hiddenColumns="1">
      <selection activeCell="F9" sqref="F9:AC10"/>
      <pageMargins left="0.39370078740157483" right="0.51181102362204722" top="0.43307086614173229" bottom="0.39370078740157483" header="0.31496062992125984" footer="0.31496062992125984"/>
      <pageSetup scale="85" orientation="portrait" r:id="rId18"/>
      <headerFooter alignWithMargins="0"/>
    </customSheetView>
    <customSheetView guid="{F7DB7EE5-42A9-41B9-A823-ADC3C22C28DE}" showGridLines="0" hiddenRows="1" hiddenColumns="1">
      <selection activeCell="F9" sqref="F9:AC10"/>
      <pageMargins left="0.39370078740157483" right="0.51181102362204722" top="0.43307086614173229" bottom="0.39370078740157483" header="0.31496062992125984" footer="0.31496062992125984"/>
      <pageSetup scale="85" orientation="portrait" r:id="rId19"/>
      <headerFooter alignWithMargins="0"/>
    </customSheetView>
    <customSheetView guid="{187695E8-F439-4E8B-9390-62D53A41785B}" showGridLines="0" hiddenRows="1" hiddenColumns="1">
      <selection activeCell="F9" sqref="F9:AC10"/>
      <pageMargins left="0.39370078740157483" right="0.51181102362204722" top="0.43307086614173229" bottom="0.39370078740157483" header="0.31496062992125984" footer="0.31496062992125984"/>
      <pageSetup scale="85" orientation="portrait" r:id="rId20"/>
      <headerFooter alignWithMargins="0"/>
    </customSheetView>
    <customSheetView guid="{C3D58349-1F04-4F6C-B93C-BB0D41DB41D6}" showGridLines="0" hiddenRows="1" hiddenColumns="1" topLeftCell="A13">
      <selection activeCell="R22" sqref="R22:AC28"/>
      <pageMargins left="0.39370078740157483" right="0.51181102362204722" top="0.43307086614173229" bottom="0.39370078740157483" header="0.31496062992125984" footer="0.31496062992125984"/>
      <pageSetup scale="85" orientation="portrait" r:id="rId21"/>
      <headerFooter alignWithMargins="0"/>
    </customSheetView>
    <customSheetView guid="{71206789-1A95-4243-B1E4-204F0D4BB0C1}" showGridLines="0" hiddenRows="1" hiddenColumns="1" topLeftCell="A13">
      <selection activeCell="R22" sqref="R22:AC28"/>
      <pageMargins left="0.39370078740157483" right="0.51181102362204722" top="0.43307086614173229" bottom="0.39370078740157483" header="0.31496062992125984" footer="0.31496062992125984"/>
      <pageSetup scale="85" orientation="portrait" r:id="rId22"/>
      <headerFooter alignWithMargins="0"/>
    </customSheetView>
    <customSheetView guid="{DAB8803B-91D8-4FA1-8E83-BA8E4F51ECEF}" showGridLines="0" hiddenRows="1" hiddenColumns="1" topLeftCell="A28">
      <selection activeCell="R22" sqref="R22:AC28"/>
      <pageMargins left="0.39370078740157483" right="0.51181102362204722" top="0.43307086614173229" bottom="0.39370078740157483" header="0.31496062992125984" footer="0.31496062992125984"/>
      <pageSetup scale="85" orientation="portrait" r:id="rId23"/>
      <headerFooter alignWithMargins="0"/>
    </customSheetView>
    <customSheetView guid="{4B06A440-0745-43CE-8047-97DB98249CF6}" showGridLines="0" hiddenRows="1" hiddenColumns="1" topLeftCell="A21">
      <selection activeCell="G40" sqref="G40:N40"/>
      <pageMargins left="0.39370078740157483" right="0.51181102362204722" top="0.43307086614173229" bottom="0.39370078740157483" header="0.31496062992125984" footer="0.31496062992125984"/>
      <pageSetup scale="85" orientation="portrait" r:id="rId24"/>
      <headerFooter alignWithMargins="0"/>
    </customSheetView>
    <customSheetView guid="{201C1097-0C3C-4AFA-814C-99E885BB3BA9}" showGridLines="0" hiddenRows="1" hiddenColumns="1" topLeftCell="A21">
      <selection activeCell="G40" sqref="G40:N40"/>
      <pageMargins left="0.39370078740157483" right="0.51181102362204722" top="0.43307086614173229" bottom="0.39370078740157483" header="0.31496062992125984" footer="0.31496062992125984"/>
      <pageSetup scale="85" orientation="portrait" r:id="rId25"/>
      <headerFooter alignWithMargins="0"/>
    </customSheetView>
    <customSheetView guid="{44F0F931-FF8F-4146-9628-099A7B02EE59}" showGridLines="0" hiddenRows="1" hiddenColumns="1" topLeftCell="A21">
      <selection activeCell="G40" sqref="G40:N40"/>
      <pageMargins left="0.39370078740157483" right="0.51181102362204722" top="0.43307086614173229" bottom="0.39370078740157483" header="0.31496062992125984" footer="0.31496062992125984"/>
      <pageSetup scale="85" orientation="portrait" r:id="rId26"/>
      <headerFooter alignWithMargins="0"/>
    </customSheetView>
    <customSheetView guid="{DE4F901A-4159-44A8-9F61-37E29931259E}" showGridLines="0" hiddenRows="1" hiddenColumns="1" topLeftCell="A24">
      <pageMargins left="0.39370078740157483" right="0.51181102362204722" top="0.43307086614173229" bottom="0.39370078740157483" header="0.31496062992125984" footer="0.31496062992125984"/>
      <pageSetup scale="85" orientation="portrait" r:id="rId27"/>
      <headerFooter alignWithMargins="0"/>
    </customSheetView>
    <customSheetView guid="{11E60353-53A2-40FD-8DD1-6654D3943E00}" showGridLines="0" hiddenRows="1" hiddenColumns="1" topLeftCell="A24">
      <pageMargins left="0.39370078740157483" right="0.51181102362204722" top="0.43307086614173229" bottom="0.39370078740157483" header="0.31496062992125984" footer="0.31496062992125984"/>
      <pageSetup scale="85" orientation="portrait" r:id="rId28"/>
      <headerFooter alignWithMargins="0"/>
    </customSheetView>
    <customSheetView guid="{D405E5B0-829D-4CFF-BABC-C1974EED185D}" showGridLines="0" hiddenRows="1" hiddenColumns="1" topLeftCell="H1">
      <selection activeCell="AA5" sqref="AA5"/>
      <pageMargins left="0.39370078740157483" right="0.51181102362204722" top="0.43307086614173229" bottom="0.39370078740157483" header="0.31496062992125984" footer="0.31496062992125984"/>
      <pageSetup scale="85" orientation="portrait" r:id="rId29"/>
      <headerFooter alignWithMargins="0"/>
    </customSheetView>
  </customSheetViews>
  <mergeCells count="77">
    <mergeCell ref="G3:P3"/>
    <mergeCell ref="G4:P4"/>
    <mergeCell ref="G5:P5"/>
    <mergeCell ref="C7:AC7"/>
    <mergeCell ref="C8:E8"/>
    <mergeCell ref="F8:P8"/>
    <mergeCell ref="Q8:R8"/>
    <mergeCell ref="S8:T8"/>
    <mergeCell ref="U8:V8"/>
    <mergeCell ref="W8:AC8"/>
    <mergeCell ref="C38:F38"/>
    <mergeCell ref="G38:N38"/>
    <mergeCell ref="O38:S38"/>
    <mergeCell ref="T38:AC38"/>
    <mergeCell ref="C9:E10"/>
    <mergeCell ref="F9:AC10"/>
    <mergeCell ref="R12:AC12"/>
    <mergeCell ref="D30:E30"/>
    <mergeCell ref="D31:E31"/>
    <mergeCell ref="D32:E32"/>
    <mergeCell ref="D35:E35"/>
    <mergeCell ref="C37:N37"/>
    <mergeCell ref="O37:AC37"/>
    <mergeCell ref="R21:AC21"/>
    <mergeCell ref="R22:AC28"/>
    <mergeCell ref="R13:AC20"/>
    <mergeCell ref="AB47:AC48"/>
    <mergeCell ref="C48:F48"/>
    <mergeCell ref="G48:N48"/>
    <mergeCell ref="C39:F39"/>
    <mergeCell ref="G39:N39"/>
    <mergeCell ref="O39:S39"/>
    <mergeCell ref="T39:AC39"/>
    <mergeCell ref="C40:F40"/>
    <mergeCell ref="G40:N40"/>
    <mergeCell ref="O40:S40"/>
    <mergeCell ref="T40:AC40"/>
    <mergeCell ref="C41:F41"/>
    <mergeCell ref="G41:N41"/>
    <mergeCell ref="O41:S41"/>
    <mergeCell ref="T41:AC41"/>
    <mergeCell ref="C42:F43"/>
    <mergeCell ref="G42:N43"/>
    <mergeCell ref="O42:S42"/>
    <mergeCell ref="T42:AC42"/>
    <mergeCell ref="O43:S43"/>
    <mergeCell ref="T43:AC43"/>
    <mergeCell ref="C44:N44"/>
    <mergeCell ref="O44:AC44"/>
    <mergeCell ref="C45:F46"/>
    <mergeCell ref="G45:H45"/>
    <mergeCell ref="O45:R45"/>
    <mergeCell ref="S45:AC45"/>
    <mergeCell ref="G46:M46"/>
    <mergeCell ref="O46:R51"/>
    <mergeCell ref="S46:U46"/>
    <mergeCell ref="W46:Y46"/>
    <mergeCell ref="AB46:AC46"/>
    <mergeCell ref="C47:F47"/>
    <mergeCell ref="G47:N47"/>
    <mergeCell ref="S47:U48"/>
    <mergeCell ref="V47:V48"/>
    <mergeCell ref="W47:Y48"/>
    <mergeCell ref="AH55:AN55"/>
    <mergeCell ref="AH56:AN56"/>
    <mergeCell ref="C49:F49"/>
    <mergeCell ref="G49:N49"/>
    <mergeCell ref="S49:U51"/>
    <mergeCell ref="V49:V51"/>
    <mergeCell ref="W49:Y51"/>
    <mergeCell ref="AB49:AC51"/>
    <mergeCell ref="C50:F50"/>
    <mergeCell ref="G50:N50"/>
    <mergeCell ref="C51:F51"/>
    <mergeCell ref="G51:N51"/>
    <mergeCell ref="AH53:AN53"/>
    <mergeCell ref="AH54:AN54"/>
  </mergeCells>
  <pageMargins left="0.39370078740157483" right="0.51181102362204722" top="0.43307086614173229" bottom="0.39370078740157483" header="0.31496062992125984" footer="0.31496062992125984"/>
  <pageSetup scale="85" orientation="portrait" r:id="rId30"/>
  <headerFooter alignWithMargins="0"/>
  <drawing r:id="rId3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37"/>
  <dimension ref="A1:AL84"/>
  <sheetViews>
    <sheetView showGridLines="0" topLeftCell="F8" workbookViewId="0">
      <selection activeCell="V34" sqref="V34"/>
    </sheetView>
  </sheetViews>
  <sheetFormatPr baseColWidth="10" defaultColWidth="11.42578125" defaultRowHeight="12.75" x14ac:dyDescent="0.2"/>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319</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320</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32.25" customHeight="1" x14ac:dyDescent="0.2">
      <c r="B13" s="4"/>
      <c r="C13" s="6"/>
      <c r="D13" s="7"/>
      <c r="E13" s="7"/>
      <c r="F13" s="7"/>
      <c r="G13" s="7"/>
      <c r="H13" s="7"/>
      <c r="I13" s="7"/>
      <c r="J13" s="7"/>
      <c r="K13" s="7"/>
      <c r="L13" s="7"/>
      <c r="M13" s="7"/>
      <c r="N13" s="7"/>
      <c r="O13" s="7"/>
      <c r="P13" s="7"/>
      <c r="Q13" s="7"/>
      <c r="R13" s="1211"/>
      <c r="S13" s="1212"/>
      <c r="T13" s="1212"/>
      <c r="U13" s="1212"/>
      <c r="V13" s="1212"/>
      <c r="W13" s="1212"/>
      <c r="X13" s="1212"/>
      <c r="Y13" s="1212"/>
      <c r="Z13" s="1212"/>
      <c r="AA13" s="1213"/>
      <c r="AB13" s="5"/>
      <c r="AE13" s="18"/>
      <c r="AF13" s="18"/>
      <c r="AG13" s="18"/>
      <c r="AH13" s="18"/>
      <c r="AI13" s="18"/>
      <c r="AJ13" s="18"/>
      <c r="AK13" s="18"/>
      <c r="AL13" s="18"/>
    </row>
    <row r="14" spans="2:38" ht="26.25" customHeight="1" x14ac:dyDescent="0.2">
      <c r="B14" s="4"/>
      <c r="C14" s="6"/>
      <c r="D14" s="7"/>
      <c r="E14" s="7"/>
      <c r="F14" s="7"/>
      <c r="G14" s="7"/>
      <c r="H14" s="7"/>
      <c r="I14" s="7"/>
      <c r="J14" s="7"/>
      <c r="K14" s="7"/>
      <c r="L14" s="7"/>
      <c r="M14" s="7"/>
      <c r="N14" s="7"/>
      <c r="O14" s="7"/>
      <c r="P14" s="7"/>
      <c r="Q14" s="7"/>
      <c r="R14" s="679"/>
      <c r="S14" s="680"/>
      <c r="T14" s="680"/>
      <c r="U14" s="680"/>
      <c r="V14" s="680"/>
      <c r="W14" s="680"/>
      <c r="X14" s="680"/>
      <c r="Y14" s="680"/>
      <c r="Z14" s="680"/>
      <c r="AA14" s="681"/>
      <c r="AB14" s="5"/>
      <c r="AE14" s="18"/>
      <c r="AF14" s="18"/>
      <c r="AG14" s="18"/>
      <c r="AH14" s="18"/>
      <c r="AI14" s="18"/>
      <c r="AJ14" s="18"/>
      <c r="AK14" s="18"/>
      <c r="AL14" s="18"/>
    </row>
    <row r="15" spans="2:38" ht="25.5" customHeight="1" x14ac:dyDescent="0.2">
      <c r="B15" s="4"/>
      <c r="C15" s="6"/>
      <c r="D15" s="7"/>
      <c r="E15" s="7"/>
      <c r="F15" s="7"/>
      <c r="G15" s="7"/>
      <c r="H15" s="7"/>
      <c r="I15" s="7"/>
      <c r="J15" s="7"/>
      <c r="K15" s="7"/>
      <c r="L15" s="7"/>
      <c r="M15" s="7"/>
      <c r="N15" s="7"/>
      <c r="O15" s="7"/>
      <c r="P15" s="7"/>
      <c r="Q15" s="7"/>
      <c r="R15" s="679"/>
      <c r="S15" s="680"/>
      <c r="T15" s="680"/>
      <c r="U15" s="680"/>
      <c r="V15" s="680"/>
      <c r="W15" s="680"/>
      <c r="X15" s="680"/>
      <c r="Y15" s="680"/>
      <c r="Z15" s="680"/>
      <c r="AA15" s="681"/>
      <c r="AB15" s="5"/>
      <c r="AE15" s="18"/>
      <c r="AF15" s="18"/>
      <c r="AG15" s="18"/>
      <c r="AH15" s="18"/>
      <c r="AI15" s="18"/>
      <c r="AJ15" s="18"/>
      <c r="AK15" s="18"/>
      <c r="AL15" s="18"/>
    </row>
    <row r="16" spans="2:38" ht="24.75" customHeight="1" x14ac:dyDescent="0.2">
      <c r="B16" s="4"/>
      <c r="C16" s="6"/>
      <c r="D16" s="7"/>
      <c r="E16" s="7"/>
      <c r="F16" s="7"/>
      <c r="G16" s="7"/>
      <c r="H16" s="7"/>
      <c r="I16" s="7"/>
      <c r="J16" s="7"/>
      <c r="K16" s="7"/>
      <c r="L16" s="7"/>
      <c r="M16" s="7"/>
      <c r="N16" s="7"/>
      <c r="O16" s="7"/>
      <c r="P16" s="7"/>
      <c r="Q16" s="7"/>
      <c r="R16" s="679"/>
      <c r="S16" s="680"/>
      <c r="T16" s="680"/>
      <c r="U16" s="680"/>
      <c r="V16" s="680"/>
      <c r="W16" s="680"/>
      <c r="X16" s="680"/>
      <c r="Y16" s="680"/>
      <c r="Z16" s="680"/>
      <c r="AA16" s="681"/>
      <c r="AB16" s="5"/>
      <c r="AE16" s="18"/>
      <c r="AF16" s="18"/>
      <c r="AG16" s="18"/>
      <c r="AH16" s="18"/>
      <c r="AI16" s="18"/>
      <c r="AJ16" s="18"/>
      <c r="AK16" s="18"/>
      <c r="AL16" s="18"/>
    </row>
    <row r="17" spans="2:38" ht="36" customHeight="1" x14ac:dyDescent="0.2">
      <c r="B17" s="4"/>
      <c r="C17" s="6"/>
      <c r="D17" s="7"/>
      <c r="E17" s="7"/>
      <c r="F17" s="7"/>
      <c r="G17" s="7"/>
      <c r="H17" s="7"/>
      <c r="I17" s="7"/>
      <c r="J17" s="7"/>
      <c r="K17" s="7"/>
      <c r="L17" s="7"/>
      <c r="M17" s="7"/>
      <c r="N17" s="7"/>
      <c r="O17" s="7"/>
      <c r="P17" s="7"/>
      <c r="Q17" s="7"/>
      <c r="R17" s="679"/>
      <c r="S17" s="680"/>
      <c r="T17" s="680"/>
      <c r="U17" s="680"/>
      <c r="V17" s="680"/>
      <c r="W17" s="680"/>
      <c r="X17" s="680"/>
      <c r="Y17" s="680"/>
      <c r="Z17" s="680"/>
      <c r="AA17" s="681"/>
      <c r="AB17" s="5"/>
      <c r="AE17" s="18"/>
      <c r="AF17" s="18"/>
      <c r="AG17" s="18"/>
      <c r="AH17" s="18"/>
      <c r="AI17" s="18"/>
      <c r="AJ17" s="18"/>
      <c r="AK17" s="18"/>
      <c r="AL17" s="18"/>
    </row>
    <row r="18" spans="2:38" ht="29.25" customHeight="1" x14ac:dyDescent="0.2">
      <c r="B18" s="4"/>
      <c r="C18" s="6"/>
      <c r="D18" s="7"/>
      <c r="E18" s="7"/>
      <c r="F18" s="7"/>
      <c r="G18" s="7"/>
      <c r="H18" s="7"/>
      <c r="I18" s="7"/>
      <c r="J18" s="7"/>
      <c r="K18" s="7"/>
      <c r="L18" s="7"/>
      <c r="M18" s="7"/>
      <c r="N18" s="7"/>
      <c r="O18" s="7"/>
      <c r="P18" s="7"/>
      <c r="Q18" s="7"/>
      <c r="R18" s="679"/>
      <c r="S18" s="680"/>
      <c r="T18" s="680"/>
      <c r="U18" s="680"/>
      <c r="V18" s="680"/>
      <c r="W18" s="680"/>
      <c r="X18" s="680"/>
      <c r="Y18" s="680"/>
      <c r="Z18" s="680"/>
      <c r="AA18" s="681"/>
      <c r="AB18" s="5"/>
      <c r="AE18" s="18"/>
      <c r="AF18" s="18"/>
      <c r="AG18" s="18"/>
      <c r="AH18" s="18"/>
      <c r="AI18" s="18"/>
      <c r="AJ18" s="18"/>
      <c r="AK18" s="18"/>
      <c r="AL18" s="18"/>
    </row>
    <row r="19" spans="2:38" ht="28.5" customHeight="1" thickBot="1" x14ac:dyDescent="0.25">
      <c r="B19" s="4"/>
      <c r="C19" s="6"/>
      <c r="D19" s="7"/>
      <c r="E19" s="7"/>
      <c r="F19" s="7"/>
      <c r="G19" s="7"/>
      <c r="H19" s="7"/>
      <c r="I19" s="7"/>
      <c r="J19" s="7"/>
      <c r="K19" s="7"/>
      <c r="L19" s="7"/>
      <c r="M19" s="7"/>
      <c r="N19" s="7"/>
      <c r="O19" s="7"/>
      <c r="P19" s="7"/>
      <c r="Q19" s="7"/>
      <c r="R19" s="682"/>
      <c r="S19" s="683"/>
      <c r="T19" s="683"/>
      <c r="U19" s="683"/>
      <c r="V19" s="683"/>
      <c r="W19" s="683"/>
      <c r="X19" s="683"/>
      <c r="Y19" s="683"/>
      <c r="Z19" s="683"/>
      <c r="AA19" s="684"/>
      <c r="AB19" s="5"/>
      <c r="AE19" s="18"/>
      <c r="AF19" s="18"/>
      <c r="AG19" s="18"/>
      <c r="AH19" s="18"/>
      <c r="AI19" s="18"/>
      <c r="AJ19" s="18"/>
      <c r="AK19" s="18"/>
      <c r="AL19" s="18"/>
    </row>
    <row r="20" spans="2:38" ht="18" customHeight="1" thickBot="1" x14ac:dyDescent="0.25">
      <c r="B20" s="4"/>
      <c r="C20" s="6"/>
      <c r="D20" s="7"/>
      <c r="E20" s="7"/>
      <c r="F20" s="7"/>
      <c r="G20" s="7"/>
      <c r="H20" s="7"/>
      <c r="I20" s="7"/>
      <c r="J20" s="7"/>
      <c r="K20" s="7"/>
      <c r="L20" s="7"/>
      <c r="M20" s="7"/>
      <c r="N20" s="7"/>
      <c r="O20" s="7"/>
      <c r="P20" s="7"/>
      <c r="Q20" s="7"/>
      <c r="R20" s="794" t="s">
        <v>80</v>
      </c>
      <c r="S20" s="795"/>
      <c r="T20" s="795"/>
      <c r="U20" s="795"/>
      <c r="V20" s="795"/>
      <c r="W20" s="795"/>
      <c r="X20" s="795"/>
      <c r="Y20" s="795"/>
      <c r="Z20" s="795"/>
      <c r="AA20" s="796"/>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0"/>
      <c r="S21" s="961"/>
      <c r="T21" s="961"/>
      <c r="U21" s="961"/>
      <c r="V21" s="961"/>
      <c r="W21" s="961"/>
      <c r="X21" s="961"/>
      <c r="Y21" s="961"/>
      <c r="Z21" s="961"/>
      <c r="AA21" s="962"/>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760"/>
      <c r="S22" s="761"/>
      <c r="T22" s="761"/>
      <c r="U22" s="761"/>
      <c r="V22" s="761"/>
      <c r="W22" s="761"/>
      <c r="X22" s="761"/>
      <c r="Y22" s="761"/>
      <c r="Z22" s="761"/>
      <c r="AA22" s="762"/>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INDICADORES!H73</f>
        <v>749</v>
      </c>
      <c r="G31" s="569">
        <f>INDICADORES!K73</f>
        <v>0</v>
      </c>
      <c r="H31" s="569">
        <f>INDICADORES!N73</f>
        <v>0</v>
      </c>
      <c r="I31" s="569">
        <f>INDICADORES!T73</f>
        <v>453</v>
      </c>
      <c r="J31" s="569">
        <f>INDICADORES!W73</f>
        <v>515</v>
      </c>
      <c r="K31" s="569">
        <f>INDICADORES!Z73</f>
        <v>554</v>
      </c>
      <c r="L31" s="569">
        <f>INDICADORES!AF73</f>
        <v>209</v>
      </c>
      <c r="M31" s="569">
        <f>INDICADORES!AI73</f>
        <v>344</v>
      </c>
      <c r="N31" s="569">
        <f>INDICADORES!AL73</f>
        <v>302</v>
      </c>
      <c r="O31" s="569">
        <f>INDICADORES!AR73</f>
        <v>322</v>
      </c>
      <c r="P31" s="569">
        <f>INDICADORES!AU73</f>
        <v>332</v>
      </c>
      <c r="Q31" s="569">
        <f>INDICADORES!AX73</f>
        <v>318</v>
      </c>
      <c r="R31" s="568">
        <f>SUM(F31:Q31)</f>
        <v>4098</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INDICADORES!I73</f>
        <v>3885</v>
      </c>
      <c r="G32" s="569">
        <f>INDICADORES!L73</f>
        <v>0</v>
      </c>
      <c r="H32" s="569">
        <f>INDICADORES!O73</f>
        <v>0</v>
      </c>
      <c r="I32" s="569">
        <f>INDICADORES!U73</f>
        <v>3818</v>
      </c>
      <c r="J32" s="569">
        <f>INDICADORES!X73</f>
        <v>4374</v>
      </c>
      <c r="K32" s="569">
        <f>INDICADORES!AA73</f>
        <v>3499</v>
      </c>
      <c r="L32" s="569">
        <f>INDICADORES!AG73</f>
        <v>3009</v>
      </c>
      <c r="M32" s="569">
        <f>INDICADORES!AJ73</f>
        <v>3369</v>
      </c>
      <c r="N32" s="569">
        <f>INDICADORES!AM73</f>
        <v>3875</v>
      </c>
      <c r="O32" s="569">
        <f>INDICADORES!AS73</f>
        <v>3013</v>
      </c>
      <c r="P32" s="569">
        <f>INDICADORES!AV73</f>
        <v>2792</v>
      </c>
      <c r="Q32" s="569">
        <f>INDICADORES!AY73</f>
        <v>2516</v>
      </c>
      <c r="R32" s="568">
        <f>SUM(F32:Q32)</f>
        <v>34150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225">
        <f>+F31/F32</f>
        <v>0.19279279279279279</v>
      </c>
      <c r="G33" s="225" t="e">
        <f t="shared" ref="G33:R33" si="0">+G31/G32</f>
        <v>#DIV/0!</v>
      </c>
      <c r="H33" s="225" t="e">
        <f t="shared" si="0"/>
        <v>#DIV/0!</v>
      </c>
      <c r="I33" s="225">
        <f t="shared" si="0"/>
        <v>0.11864850707176532</v>
      </c>
      <c r="J33" s="225">
        <f t="shared" si="0"/>
        <v>0.11774119798811157</v>
      </c>
      <c r="K33" s="225">
        <f t="shared" si="0"/>
        <v>0.15833095170048586</v>
      </c>
      <c r="L33" s="225">
        <f t="shared" si="0"/>
        <v>6.9458291791292787E-2</v>
      </c>
      <c r="M33" s="225">
        <f t="shared" si="0"/>
        <v>0.10210745028198279</v>
      </c>
      <c r="N33" s="225">
        <f t="shared" si="0"/>
        <v>7.7935483870967742E-2</v>
      </c>
      <c r="O33" s="225">
        <f t="shared" si="0"/>
        <v>0.10687022900763359</v>
      </c>
      <c r="P33" s="225">
        <f t="shared" si="0"/>
        <v>0.11891117478510028</v>
      </c>
      <c r="Q33" s="225">
        <f t="shared" si="0"/>
        <v>0.12639109697933226</v>
      </c>
      <c r="R33" s="225">
        <f t="shared" si="0"/>
        <v>0.12</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2">
        <v>4.8598130841121495E-2</v>
      </c>
      <c r="G34" s="272">
        <v>4.3003638769434339E-2</v>
      </c>
      <c r="H34" s="272" t="e">
        <v>#DIV/0!</v>
      </c>
      <c r="I34" s="272">
        <v>8.5365853658536592E-2</v>
      </c>
      <c r="J34" s="272">
        <v>3.4195625624514267E-2</v>
      </c>
      <c r="K34" s="272">
        <v>8.8729016786570747E-2</v>
      </c>
      <c r="L34" s="272">
        <v>0.10204081632653061</v>
      </c>
      <c r="M34" s="272">
        <v>0.1216644052464948</v>
      </c>
      <c r="N34" s="272" t="e">
        <v>#DIV/0!</v>
      </c>
      <c r="O34" s="272">
        <v>0.14752475247524752</v>
      </c>
      <c r="P34" s="272">
        <v>0.11046511627906977</v>
      </c>
      <c r="Q34" s="272">
        <v>7.4942528735632188E-2</v>
      </c>
      <c r="R34" s="272"/>
      <c r="U34" s="7"/>
      <c r="V34" s="7"/>
      <c r="W34" s="7"/>
      <c r="X34" s="7"/>
      <c r="Y34" s="7"/>
      <c r="Z34" s="7"/>
      <c r="AA34" s="8"/>
      <c r="AB34" s="5"/>
      <c r="AE34" s="18"/>
      <c r="AF34" s="18"/>
      <c r="AG34" s="18"/>
      <c r="AH34" s="18"/>
      <c r="AI34" s="18"/>
      <c r="AJ34" s="18"/>
      <c r="AK34" s="18"/>
      <c r="AL34" s="18"/>
    </row>
    <row r="35" spans="2:38" ht="17.25" customHeight="1" x14ac:dyDescent="0.2">
      <c r="B35" s="4"/>
      <c r="C35" s="6"/>
      <c r="D35" s="809" t="s">
        <v>254</v>
      </c>
      <c r="E35" s="810"/>
      <c r="F35" s="268">
        <v>0.05</v>
      </c>
      <c r="G35" s="268">
        <v>0.05</v>
      </c>
      <c r="H35" s="268">
        <v>0.05</v>
      </c>
      <c r="I35" s="268">
        <v>0.05</v>
      </c>
      <c r="J35" s="268">
        <v>0.05</v>
      </c>
      <c r="K35" s="268">
        <v>0.05</v>
      </c>
      <c r="L35" s="268">
        <v>0.05</v>
      </c>
      <c r="M35" s="268">
        <v>0.05</v>
      </c>
      <c r="N35" s="268">
        <v>0.05</v>
      </c>
      <c r="O35" s="268">
        <v>0.05</v>
      </c>
      <c r="P35" s="268">
        <v>0.05</v>
      </c>
      <c r="Q35" s="268">
        <v>0.05</v>
      </c>
      <c r="R35" s="268">
        <v>0.05</v>
      </c>
      <c r="U35" s="7"/>
      <c r="V35" s="7"/>
      <c r="W35" s="7"/>
      <c r="X35" s="7"/>
      <c r="Y35" s="7"/>
      <c r="Z35" s="7"/>
      <c r="AA35" s="8"/>
      <c r="AB35" s="5"/>
      <c r="AE35" s="18"/>
      <c r="AF35" s="18"/>
      <c r="AG35" s="18"/>
      <c r="AH35" s="18"/>
      <c r="AI35" s="18"/>
      <c r="AJ35" s="18"/>
      <c r="AK35" s="18"/>
      <c r="AL35" s="18"/>
    </row>
    <row r="36" spans="2:38" ht="11.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223</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224</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225</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138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59">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1115</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JHQa0MERCgVbMUSY86wjIhP12Bc9eHXVYmLHZnAUKHo1h6cheK1uQtNSPRayBCq8SXTk54AL/ISbLtMn4NAt9g==" saltValue="SgveCfzuwPZ/7cyhXCpeDw==" spinCount="100000" sheet="1" objects="1" scenarios="1"/>
  <customSheetViews>
    <customSheetView guid="{9C949C4D-EB11-4549-99F8-6A6E19FEDD35}" showGridLines="0">
      <selection activeCell="V34" sqref="V34"/>
      <pageMargins left="0.5" right="0.43" top="1.04" bottom="0.45" header="0.31496062992125984" footer="0.31496062992125984"/>
      <pageSetup paperSize="9" scale="76" orientation="portrait" r:id="rId1"/>
      <headerFooter alignWithMargins="0"/>
    </customSheetView>
    <customSheetView guid="{B4BD0B13-0F90-4B98-B77F-542E51A48189}" showGridLines="0">
      <selection activeCell="V34" sqref="V34"/>
      <pageMargins left="0.5" right="0.43" top="1.04" bottom="0.45" header="0.31496062992125984" footer="0.31496062992125984"/>
      <pageSetup paperSize="9" scale="76" orientation="portrait" r:id="rId2"/>
      <headerFooter alignWithMargins="0"/>
    </customSheetView>
    <customSheetView guid="{1132D6BB-BD35-469F-BF41-A86B335BD97B}" showGridLines="0">
      <selection activeCell="V34" sqref="V34"/>
      <pageMargins left="0.5" right="0.43" top="1.04" bottom="0.45" header="0.31496062992125984" footer="0.31496062992125984"/>
      <pageSetup paperSize="9" scale="76" orientation="portrait" r:id="rId3"/>
      <headerFooter alignWithMargins="0"/>
    </customSheetView>
    <customSheetView guid="{A5C6589E-C55F-4BEC-9ECE-919FCABF52F8}" showGridLines="0">
      <selection activeCell="V34" sqref="V34"/>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5">
      <selection activeCell="G50" sqref="G50:N50"/>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2">
      <selection activeCell="G50" sqref="G50:N50"/>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2">
      <selection activeCell="G50" sqref="G50:N50"/>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G50" sqref="G50:N5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50" sqref="G50:N5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7">
      <selection activeCell="F35" sqref="F35:R35"/>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7">
      <selection activeCell="F35" sqref="F35:R35"/>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7">
      <selection activeCell="F35" sqref="F35:R35"/>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7">
      <selection activeCell="F35" sqref="F35:R35"/>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7">
      <selection activeCell="F35" sqref="F35:R35"/>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7">
      <selection activeCell="F35" sqref="F35:R35"/>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7">
      <selection activeCell="F35" sqref="F35:R35"/>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50" sqref="G50:N50"/>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G50" sqref="G50:N5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2">
      <selection activeCell="G50" sqref="G50:N50"/>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2">
      <selection activeCell="G50" sqref="G50:N5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5">
      <selection activeCell="G50" sqref="G50:N50"/>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5">
      <selection activeCell="G50" sqref="G50:N50"/>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5">
      <selection activeCell="G50" sqref="G50:N50"/>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5">
      <selection activeCell="G50" sqref="G50:N50"/>
      <pageMargins left="0.5" right="0.43" top="1.04" bottom="0.45" header="0.31496062992125984" footer="0.31496062992125984"/>
      <pageSetup paperSize="9" scale="76" orientation="portrait" r:id="rId28"/>
      <headerFooter alignWithMargins="0"/>
    </customSheetView>
    <customSheetView guid="{D405E5B0-829D-4CFF-BABC-C1974EED185D}" showGridLines="0">
      <selection activeCell="V34" sqref="V34"/>
      <pageMargins left="0.5" right="0.43" top="1.04" bottom="0.45" header="0.31496062992125984" footer="0.31496062992125984"/>
      <pageSetup paperSize="9" scale="76" orientation="portrait" r:id="rId29"/>
      <headerFooter alignWithMargins="0"/>
    </customSheetView>
  </customSheetViews>
  <mergeCells count="8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AF38:AL38"/>
    <mergeCell ref="C39:F39"/>
    <mergeCell ref="G39:N39"/>
    <mergeCell ref="O39:S39"/>
    <mergeCell ref="T39:AA39"/>
    <mergeCell ref="AF39:AL39"/>
    <mergeCell ref="C38:F38"/>
    <mergeCell ref="G38:N38"/>
    <mergeCell ref="O38:S38"/>
    <mergeCell ref="T38:AA38"/>
    <mergeCell ref="R20:AA20"/>
    <mergeCell ref="R21:AA28"/>
    <mergeCell ref="C37:N37"/>
    <mergeCell ref="O37:AA37"/>
    <mergeCell ref="D35:E35"/>
    <mergeCell ref="R13:AA19"/>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32"/>
  <dimension ref="A1:AL84"/>
  <sheetViews>
    <sheetView showGridLines="0" topLeftCell="A22" workbookViewId="0">
      <selection activeCell="F9" sqref="F9:AA10"/>
    </sheetView>
  </sheetViews>
  <sheetFormatPr baseColWidth="10" defaultColWidth="11.42578125" defaultRowHeight="12.75" x14ac:dyDescent="0.2"/>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654</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311</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214" t="s">
        <v>731</v>
      </c>
      <c r="S13" s="1215"/>
      <c r="T13" s="1215"/>
      <c r="U13" s="1215"/>
      <c r="V13" s="1215"/>
      <c r="W13" s="1215"/>
      <c r="X13" s="1215"/>
      <c r="Y13" s="1215"/>
      <c r="Z13" s="1215"/>
      <c r="AA13" s="1216"/>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67"/>
      <c r="S14" s="1168"/>
      <c r="T14" s="1168"/>
      <c r="U14" s="1168"/>
      <c r="V14" s="1168"/>
      <c r="W14" s="1168"/>
      <c r="X14" s="1168"/>
      <c r="Y14" s="1168"/>
      <c r="Z14" s="1168"/>
      <c r="AA14" s="1169"/>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67"/>
      <c r="S15" s="1168"/>
      <c r="T15" s="1168"/>
      <c r="U15" s="1168"/>
      <c r="V15" s="1168"/>
      <c r="W15" s="1168"/>
      <c r="X15" s="1168"/>
      <c r="Y15" s="1168"/>
      <c r="Z15" s="1168"/>
      <c r="AA15" s="1169"/>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67"/>
      <c r="S16" s="1168"/>
      <c r="T16" s="1168"/>
      <c r="U16" s="1168"/>
      <c r="V16" s="1168"/>
      <c r="W16" s="1168"/>
      <c r="X16" s="1168"/>
      <c r="Y16" s="1168"/>
      <c r="Z16" s="1168"/>
      <c r="AA16" s="1169"/>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67"/>
      <c r="S17" s="1168"/>
      <c r="T17" s="1168"/>
      <c r="U17" s="1168"/>
      <c r="V17" s="1168"/>
      <c r="W17" s="1168"/>
      <c r="X17" s="1168"/>
      <c r="Y17" s="1168"/>
      <c r="Z17" s="1168"/>
      <c r="AA17" s="1169"/>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67"/>
      <c r="S18" s="1168"/>
      <c r="T18" s="1168"/>
      <c r="U18" s="1168"/>
      <c r="V18" s="1168"/>
      <c r="W18" s="1168"/>
      <c r="X18" s="1168"/>
      <c r="Y18" s="1168"/>
      <c r="Z18" s="1168"/>
      <c r="AA18" s="1169"/>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67"/>
      <c r="S19" s="1168"/>
      <c r="T19" s="1168"/>
      <c r="U19" s="1168"/>
      <c r="V19" s="1168"/>
      <c r="W19" s="1168"/>
      <c r="X19" s="1168"/>
      <c r="Y19" s="1168"/>
      <c r="Z19" s="1168"/>
      <c r="AA19" s="1169"/>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0"/>
      <c r="S20" s="1171"/>
      <c r="T20" s="1171"/>
      <c r="U20" s="1171"/>
      <c r="V20" s="1171"/>
      <c r="W20" s="1171"/>
      <c r="X20" s="1171"/>
      <c r="Y20" s="1171"/>
      <c r="Z20" s="1171"/>
      <c r="AA20" s="117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164" t="s">
        <v>732</v>
      </c>
      <c r="S22" s="1165"/>
      <c r="T22" s="1165"/>
      <c r="U22" s="1165"/>
      <c r="V22" s="1165"/>
      <c r="W22" s="1165"/>
      <c r="X22" s="1165"/>
      <c r="Y22" s="1165"/>
      <c r="Z22" s="1165"/>
      <c r="AA22" s="1166"/>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1167"/>
      <c r="S23" s="1168"/>
      <c r="T23" s="1168"/>
      <c r="U23" s="1168"/>
      <c r="V23" s="1168"/>
      <c r="W23" s="1168"/>
      <c r="X23" s="1168"/>
      <c r="Y23" s="1168"/>
      <c r="Z23" s="1168"/>
      <c r="AA23" s="1169"/>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1167"/>
      <c r="S24" s="1168"/>
      <c r="T24" s="1168"/>
      <c r="U24" s="1168"/>
      <c r="V24" s="1168"/>
      <c r="W24" s="1168"/>
      <c r="X24" s="1168"/>
      <c r="Y24" s="1168"/>
      <c r="Z24" s="1168"/>
      <c r="AA24" s="1169"/>
      <c r="AB24" s="5"/>
      <c r="AE24" s="18"/>
      <c r="AF24" s="18"/>
      <c r="AG24" s="18"/>
      <c r="AH24" s="18"/>
      <c r="AI24" s="18"/>
      <c r="AJ24" s="18"/>
      <c r="AK24" s="18"/>
      <c r="AL24" s="18"/>
    </row>
    <row r="25" spans="2:38" ht="30" customHeight="1" x14ac:dyDescent="0.2">
      <c r="B25" s="4"/>
      <c r="C25" s="6"/>
      <c r="D25" s="7"/>
      <c r="E25" s="7"/>
      <c r="F25" s="7"/>
      <c r="G25" s="7"/>
      <c r="H25" s="7"/>
      <c r="I25" s="7"/>
      <c r="J25" s="7"/>
      <c r="K25" s="7"/>
      <c r="L25" s="7"/>
      <c r="M25" s="7"/>
      <c r="N25" s="7"/>
      <c r="O25" s="7"/>
      <c r="P25" s="7"/>
      <c r="Q25" s="7"/>
      <c r="R25" s="1167"/>
      <c r="S25" s="1168"/>
      <c r="T25" s="1168"/>
      <c r="U25" s="1168"/>
      <c r="V25" s="1168"/>
      <c r="W25" s="1168"/>
      <c r="X25" s="1168"/>
      <c r="Y25" s="1168"/>
      <c r="Z25" s="1168"/>
      <c r="AA25" s="1169"/>
      <c r="AB25" s="5"/>
      <c r="AE25" s="18"/>
      <c r="AF25" s="18"/>
      <c r="AG25" s="18"/>
      <c r="AH25" s="18"/>
      <c r="AI25" s="18"/>
      <c r="AJ25" s="18"/>
      <c r="AK25" s="18"/>
      <c r="AL25" s="18"/>
    </row>
    <row r="26" spans="2:38" ht="51.75" customHeight="1" x14ac:dyDescent="0.2">
      <c r="B26" s="4"/>
      <c r="C26" s="6"/>
      <c r="D26" s="7"/>
      <c r="E26" s="7"/>
      <c r="F26" s="7"/>
      <c r="G26" s="7"/>
      <c r="H26" s="7"/>
      <c r="I26" s="7"/>
      <c r="J26" s="7"/>
      <c r="K26" s="7"/>
      <c r="L26" s="7"/>
      <c r="M26" s="7"/>
      <c r="N26" s="7"/>
      <c r="O26" s="7"/>
      <c r="P26" s="7"/>
      <c r="Q26" s="7"/>
      <c r="R26" s="1167"/>
      <c r="S26" s="1168"/>
      <c r="T26" s="1168"/>
      <c r="U26" s="1168"/>
      <c r="V26" s="1168"/>
      <c r="W26" s="1168"/>
      <c r="X26" s="1168"/>
      <c r="Y26" s="1168"/>
      <c r="Z26" s="1168"/>
      <c r="AA26" s="1169"/>
      <c r="AB26" s="5"/>
      <c r="AE26" s="18"/>
      <c r="AF26" s="18"/>
      <c r="AG26" s="18"/>
      <c r="AH26" s="18"/>
      <c r="AI26" s="18"/>
      <c r="AJ26" s="18"/>
      <c r="AK26" s="18"/>
      <c r="AL26" s="18"/>
    </row>
    <row r="27" spans="2:38" ht="29.25" customHeight="1" x14ac:dyDescent="0.2">
      <c r="B27" s="4"/>
      <c r="C27" s="6"/>
      <c r="D27" s="7"/>
      <c r="E27" s="7"/>
      <c r="F27" s="7"/>
      <c r="G27" s="7"/>
      <c r="H27" s="7"/>
      <c r="I27" s="7"/>
      <c r="J27" s="7"/>
      <c r="K27" s="7"/>
      <c r="L27" s="7"/>
      <c r="M27" s="7"/>
      <c r="N27" s="7"/>
      <c r="O27" s="7"/>
      <c r="P27" s="7"/>
      <c r="Q27" s="7"/>
      <c r="R27" s="1167"/>
      <c r="S27" s="1168"/>
      <c r="T27" s="1168"/>
      <c r="U27" s="1168"/>
      <c r="V27" s="1168"/>
      <c r="W27" s="1168"/>
      <c r="X27" s="1168"/>
      <c r="Y27" s="1168"/>
      <c r="Z27" s="1168"/>
      <c r="AA27" s="1169"/>
      <c r="AB27" s="5"/>
      <c r="AE27" s="18"/>
      <c r="AF27" s="18"/>
      <c r="AG27" s="18"/>
      <c r="AH27" s="18"/>
      <c r="AI27" s="18"/>
      <c r="AJ27" s="18"/>
      <c r="AK27" s="18"/>
      <c r="AL27" s="18"/>
    </row>
    <row r="28" spans="2:38" ht="24" customHeight="1" thickBot="1" x14ac:dyDescent="0.25">
      <c r="B28" s="4"/>
      <c r="C28" s="6"/>
      <c r="D28" s="7"/>
      <c r="E28" s="7"/>
      <c r="F28" s="7"/>
      <c r="G28" s="7"/>
      <c r="H28" s="7"/>
      <c r="I28" s="7"/>
      <c r="J28" s="7"/>
      <c r="K28" s="7"/>
      <c r="L28" s="7"/>
      <c r="M28" s="7"/>
      <c r="N28" s="7"/>
      <c r="O28" s="7"/>
      <c r="P28" s="7"/>
      <c r="Q28" s="7"/>
      <c r="R28" s="1170"/>
      <c r="S28" s="1171"/>
      <c r="T28" s="1171"/>
      <c r="U28" s="1171"/>
      <c r="V28" s="1171"/>
      <c r="W28" s="1171"/>
      <c r="X28" s="1171"/>
      <c r="Y28" s="1171"/>
      <c r="Z28" s="1171"/>
      <c r="AA28" s="1172"/>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19.5" customHeight="1" x14ac:dyDescent="0.2">
      <c r="B31" s="4"/>
      <c r="C31" s="6"/>
      <c r="D31" s="70" t="s">
        <v>16</v>
      </c>
      <c r="E31" s="71"/>
      <c r="F31" s="64">
        <f>INDICADORES!H81</f>
        <v>586</v>
      </c>
      <c r="G31" s="64">
        <f>INDICADORES!K81</f>
        <v>516</v>
      </c>
      <c r="H31" s="64">
        <f>INDICADORES!N81</f>
        <v>624</v>
      </c>
      <c r="I31" s="64">
        <f>INDICADORES!T81</f>
        <v>696</v>
      </c>
      <c r="J31" s="64">
        <f>INDICADORES!W81</f>
        <v>638</v>
      </c>
      <c r="K31" s="64">
        <f>INDICADORES!Z81</f>
        <v>705</v>
      </c>
      <c r="L31" s="64">
        <f>INDICADORES!AF81</f>
        <v>708</v>
      </c>
      <c r="M31" s="64">
        <f>INDICADORES!AI81</f>
        <v>667</v>
      </c>
      <c r="N31" s="64">
        <f>INDICADORES!AL81</f>
        <v>688</v>
      </c>
      <c r="O31" s="64">
        <f>INDICADORES!AR81</f>
        <v>739</v>
      </c>
      <c r="P31" s="64">
        <f>INDICADORES!AU81</f>
        <v>713</v>
      </c>
      <c r="Q31" s="64">
        <f>INDICADORES!AX81</f>
        <v>643</v>
      </c>
      <c r="R31" s="85">
        <f>SUM(F31:Q31)</f>
        <v>7923</v>
      </c>
      <c r="U31" s="7"/>
      <c r="V31" s="7"/>
      <c r="W31" s="7"/>
      <c r="X31" s="7"/>
      <c r="Y31" s="7"/>
      <c r="Z31" s="7"/>
      <c r="AA31" s="8"/>
      <c r="AB31" s="5"/>
      <c r="AE31" s="18"/>
      <c r="AF31" s="18"/>
      <c r="AG31" s="18"/>
      <c r="AH31" s="18"/>
      <c r="AI31" s="18"/>
      <c r="AJ31" s="18"/>
      <c r="AK31" s="18"/>
      <c r="AL31" s="18"/>
    </row>
    <row r="32" spans="2:38" ht="19.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85">
        <f>SUM(F32:Q32)</f>
        <v>0</v>
      </c>
      <c r="U32" s="7"/>
      <c r="V32" s="7"/>
      <c r="W32" s="7"/>
      <c r="X32" s="7"/>
      <c r="Y32" s="7"/>
      <c r="Z32" s="7"/>
      <c r="AA32" s="8"/>
      <c r="AB32" s="5"/>
      <c r="AE32" s="18"/>
      <c r="AF32" s="18"/>
      <c r="AG32" s="18"/>
      <c r="AH32" s="18"/>
      <c r="AI32" s="18"/>
      <c r="AJ32" s="18"/>
      <c r="AK32" s="18"/>
      <c r="AL32" s="18"/>
    </row>
    <row r="33" spans="2:38" ht="19.5" customHeight="1" thickBot="1" x14ac:dyDescent="0.25">
      <c r="B33" s="4"/>
      <c r="C33" s="6"/>
      <c r="D33" s="48" t="s">
        <v>692</v>
      </c>
      <c r="E33" s="72"/>
      <c r="F33" s="65">
        <f>F31</f>
        <v>586</v>
      </c>
      <c r="G33" s="65">
        <f t="shared" ref="G33:Q33" si="0">G31</f>
        <v>516</v>
      </c>
      <c r="H33" s="65">
        <f t="shared" si="0"/>
        <v>624</v>
      </c>
      <c r="I33" s="65">
        <f t="shared" si="0"/>
        <v>696</v>
      </c>
      <c r="J33" s="65">
        <f t="shared" si="0"/>
        <v>638</v>
      </c>
      <c r="K33" s="65">
        <f t="shared" si="0"/>
        <v>705</v>
      </c>
      <c r="L33" s="65">
        <f t="shared" si="0"/>
        <v>708</v>
      </c>
      <c r="M33" s="65">
        <f t="shared" si="0"/>
        <v>667</v>
      </c>
      <c r="N33" s="65">
        <f t="shared" si="0"/>
        <v>688</v>
      </c>
      <c r="O33" s="65">
        <f t="shared" si="0"/>
        <v>739</v>
      </c>
      <c r="P33" s="65">
        <f t="shared" si="0"/>
        <v>713</v>
      </c>
      <c r="Q33" s="65">
        <f t="shared" si="0"/>
        <v>643</v>
      </c>
      <c r="R33" s="85">
        <f>SUM(F33:Q33)</f>
        <v>7923</v>
      </c>
      <c r="U33" s="69">
        <f>AVERAGE(F33,G33,H33,I33,J33,K33,L33,M33,N33,O33,P33,Q33)</f>
        <v>660.25</v>
      </c>
      <c r="V33" s="7"/>
      <c r="W33" s="7"/>
      <c r="X33" s="7"/>
      <c r="Y33" s="7"/>
      <c r="Z33" s="7"/>
      <c r="AA33" s="8"/>
      <c r="AB33" s="5"/>
      <c r="AE33" s="18"/>
      <c r="AF33" s="18"/>
      <c r="AG33" s="18"/>
      <c r="AH33" s="18"/>
      <c r="AI33" s="18"/>
      <c r="AJ33" s="18"/>
      <c r="AK33" s="18"/>
      <c r="AL33" s="18"/>
    </row>
    <row r="34" spans="2:38" ht="19.5" customHeight="1" thickBot="1" x14ac:dyDescent="0.25">
      <c r="B34" s="4"/>
      <c r="C34" s="6"/>
      <c r="D34" s="48" t="s">
        <v>651</v>
      </c>
      <c r="E34" s="72"/>
      <c r="F34" s="271">
        <v>510</v>
      </c>
      <c r="G34" s="271">
        <v>316</v>
      </c>
      <c r="H34" s="271">
        <v>481</v>
      </c>
      <c r="I34" s="271">
        <v>573</v>
      </c>
      <c r="J34" s="271">
        <v>613</v>
      </c>
      <c r="K34" s="271">
        <v>572</v>
      </c>
      <c r="L34" s="271">
        <v>560</v>
      </c>
      <c r="M34" s="271">
        <v>547</v>
      </c>
      <c r="N34" s="271">
        <v>587</v>
      </c>
      <c r="O34" s="271">
        <v>523</v>
      </c>
      <c r="P34" s="271">
        <v>501</v>
      </c>
      <c r="Q34" s="271">
        <v>524</v>
      </c>
      <c r="R34" s="271">
        <f>SUM(F34:Q34)</f>
        <v>6307</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500</v>
      </c>
      <c r="G35" s="270">
        <v>500</v>
      </c>
      <c r="H35" s="270">
        <v>500</v>
      </c>
      <c r="I35" s="270">
        <v>500</v>
      </c>
      <c r="J35" s="270">
        <v>500</v>
      </c>
      <c r="K35" s="270">
        <v>500</v>
      </c>
      <c r="L35" s="270">
        <v>500</v>
      </c>
      <c r="M35" s="270">
        <v>500</v>
      </c>
      <c r="N35" s="270">
        <v>500</v>
      </c>
      <c r="O35" s="270">
        <v>500</v>
      </c>
      <c r="P35" s="270">
        <v>500</v>
      </c>
      <c r="Q35" s="270">
        <v>500</v>
      </c>
      <c r="R35" s="271">
        <f>SUM(F35:Q35)</f>
        <v>6000</v>
      </c>
      <c r="U35" s="7"/>
      <c r="V35" s="7"/>
      <c r="W35" s="7"/>
      <c r="X35" s="7"/>
      <c r="Y35" s="7"/>
      <c r="Z35" s="7"/>
      <c r="AA35" s="8"/>
      <c r="AB35" s="5"/>
      <c r="AE35" s="18"/>
      <c r="AF35" s="18"/>
      <c r="AG35" s="18"/>
      <c r="AH35" s="18"/>
      <c r="AI35" s="18"/>
      <c r="AJ35" s="18"/>
      <c r="AK35" s="18"/>
      <c r="AL35" s="18"/>
    </row>
    <row r="36" spans="2:38" ht="18.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228</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609</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8" t="s">
        <v>1142</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BVKReSErUuTiashAK97yqVcoNJ3m+wPldZVXSS6aTYYse49m3BIrp9+Lijd6ISlZHRf6rLqE8HFTvcTLHb3NAA==" saltValue="r1WFrZhO65og8PpMJzFZcA==" spinCount="100000" sheet="1" objects="1" scenarios="1"/>
  <customSheetViews>
    <customSheetView guid="{9C949C4D-EB11-4549-99F8-6A6E19FEDD35}" showGridLines="0" topLeftCell="A22">
      <selection activeCell="F9" sqref="F9:AA10"/>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2">
      <selection activeCell="F9" sqref="F9:AA10"/>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2">
      <selection activeCell="F9" sqref="F9:AA10"/>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2">
      <selection activeCell="F9" sqref="F9:AA10"/>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2">
      <selection activeCell="F9" sqref="F9:AA10"/>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2">
      <selection activeCell="F9" sqref="F9:AA10"/>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2">
      <selection activeCell="F9" sqref="F9:AA10"/>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F9" sqref="F9:AA1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F9" sqref="F9:AA1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0">
      <selection activeCell="R34" sqref="R34:R35"/>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0">
      <selection activeCell="R34" sqref="R34:R35"/>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R34" sqref="R34:R35"/>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R34" sqref="R34:R35"/>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R34" sqref="R34:R35"/>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R34" sqref="R34:R35"/>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R34" sqref="R34:R35"/>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F9" sqref="F9:AA1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F9" sqref="F9:AA1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F9" sqref="F9:AA1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F9" sqref="F9:AA1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F9" sqref="F9:AA10"/>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F9" sqref="F9:AA1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2">
      <selection activeCell="F9" sqref="F9:AA10"/>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2">
      <selection activeCell="F9" sqref="F9:AA1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2">
      <selection activeCell="F9" sqref="F9:AA10"/>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2">
      <selection activeCell="F9" sqref="F9:AA10"/>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2">
      <selection activeCell="F9" sqref="F9:AA10"/>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2">
      <selection activeCell="F9" sqref="F9:AA10"/>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2">
      <selection activeCell="F9" sqref="F9:AA10"/>
      <pageMargins left="0.5" right="0.43" top="1.04" bottom="0.45" header="0.31496062992125984" footer="0.31496062992125984"/>
      <pageSetup paperSize="9" scale="76" orientation="portrait" r:id="rId29"/>
      <headerFooter alignWithMargins="0"/>
    </customSheetView>
  </customSheetViews>
  <mergeCells count="8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AF38:AL38"/>
    <mergeCell ref="C39:F39"/>
    <mergeCell ref="G39:N39"/>
    <mergeCell ref="O39:S39"/>
    <mergeCell ref="T39:AA39"/>
    <mergeCell ref="AF39:AL39"/>
    <mergeCell ref="C38:F38"/>
    <mergeCell ref="G38:N38"/>
    <mergeCell ref="O38:S38"/>
    <mergeCell ref="T38:AA38"/>
    <mergeCell ref="R21:AA21"/>
    <mergeCell ref="R22:AA28"/>
    <mergeCell ref="C37:N37"/>
    <mergeCell ref="O37:AA37"/>
    <mergeCell ref="D35:E35"/>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L84"/>
  <sheetViews>
    <sheetView showGridLines="0" topLeftCell="A28" workbookViewId="0">
      <selection activeCell="Q27" sqref="Q27"/>
    </sheetView>
  </sheetViews>
  <sheetFormatPr baseColWidth="10" defaultColWidth="11.42578125" defaultRowHeight="12.75" x14ac:dyDescent="0.2"/>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653</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311</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676"/>
      <c r="S13" s="677"/>
      <c r="T13" s="677"/>
      <c r="U13" s="677"/>
      <c r="V13" s="677"/>
      <c r="W13" s="677"/>
      <c r="X13" s="677"/>
      <c r="Y13" s="677"/>
      <c r="Z13" s="677"/>
      <c r="AA13" s="678"/>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679"/>
      <c r="S14" s="680"/>
      <c r="T14" s="680"/>
      <c r="U14" s="680"/>
      <c r="V14" s="680"/>
      <c r="W14" s="680"/>
      <c r="X14" s="680"/>
      <c r="Y14" s="680"/>
      <c r="Z14" s="680"/>
      <c r="AA14" s="681"/>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679"/>
      <c r="S15" s="680"/>
      <c r="T15" s="680"/>
      <c r="U15" s="680"/>
      <c r="V15" s="680"/>
      <c r="W15" s="680"/>
      <c r="X15" s="680"/>
      <c r="Y15" s="680"/>
      <c r="Z15" s="680"/>
      <c r="AA15" s="681"/>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679"/>
      <c r="S16" s="680"/>
      <c r="T16" s="680"/>
      <c r="U16" s="680"/>
      <c r="V16" s="680"/>
      <c r="W16" s="680"/>
      <c r="X16" s="680"/>
      <c r="Y16" s="680"/>
      <c r="Z16" s="680"/>
      <c r="AA16" s="681"/>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679"/>
      <c r="S17" s="680"/>
      <c r="T17" s="680"/>
      <c r="U17" s="680"/>
      <c r="V17" s="680"/>
      <c r="W17" s="680"/>
      <c r="X17" s="680"/>
      <c r="Y17" s="680"/>
      <c r="Z17" s="680"/>
      <c r="AA17" s="681"/>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679"/>
      <c r="S18" s="680"/>
      <c r="T18" s="680"/>
      <c r="U18" s="680"/>
      <c r="V18" s="680"/>
      <c r="W18" s="680"/>
      <c r="X18" s="680"/>
      <c r="Y18" s="680"/>
      <c r="Z18" s="680"/>
      <c r="AA18" s="681"/>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679"/>
      <c r="S19" s="680"/>
      <c r="T19" s="680"/>
      <c r="U19" s="680"/>
      <c r="V19" s="680"/>
      <c r="W19" s="680"/>
      <c r="X19" s="680"/>
      <c r="Y19" s="680"/>
      <c r="Z19" s="680"/>
      <c r="AA19" s="681"/>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682"/>
      <c r="S20" s="683"/>
      <c r="T20" s="683"/>
      <c r="U20" s="683"/>
      <c r="V20" s="683"/>
      <c r="W20" s="683"/>
      <c r="X20" s="683"/>
      <c r="Y20" s="683"/>
      <c r="Z20" s="683"/>
      <c r="AA20" s="684"/>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733</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30"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5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29.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4"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19.5" customHeight="1" x14ac:dyDescent="0.2">
      <c r="B31" s="4"/>
      <c r="C31" s="6"/>
      <c r="D31" s="70" t="s">
        <v>16</v>
      </c>
      <c r="E31" s="71"/>
      <c r="F31" s="64">
        <f>INDICADORES!H81</f>
        <v>586</v>
      </c>
      <c r="G31" s="64">
        <f>INDICADORES!K81</f>
        <v>516</v>
      </c>
      <c r="H31" s="64">
        <f>INDICADORES!N81</f>
        <v>624</v>
      </c>
      <c r="I31" s="64">
        <f>INDICADORES!T81</f>
        <v>696</v>
      </c>
      <c r="J31" s="64">
        <f>INDICADORES!W81</f>
        <v>638</v>
      </c>
      <c r="K31" s="64">
        <f>INDICADORES!Z81</f>
        <v>705</v>
      </c>
      <c r="L31" s="64">
        <f>INDICADORES!AF81</f>
        <v>708</v>
      </c>
      <c r="M31" s="64">
        <f>INDICADORES!AI81</f>
        <v>667</v>
      </c>
      <c r="N31" s="64">
        <f>INDICADORES!AL81</f>
        <v>688</v>
      </c>
      <c r="O31" s="64">
        <f>INDICADORES!AR81</f>
        <v>739</v>
      </c>
      <c r="P31" s="64">
        <f>INDICADORES!AU81</f>
        <v>713</v>
      </c>
      <c r="Q31" s="64">
        <f>INDICADORES!AX81</f>
        <v>643</v>
      </c>
      <c r="R31" s="85">
        <f>SUM(F31:Q31)</f>
        <v>7923</v>
      </c>
      <c r="U31" s="7"/>
      <c r="V31" s="7"/>
      <c r="W31" s="7"/>
      <c r="X31" s="7"/>
      <c r="Y31" s="7"/>
      <c r="Z31" s="7"/>
      <c r="AA31" s="8"/>
      <c r="AB31" s="5"/>
      <c r="AE31" s="18"/>
      <c r="AF31" s="18"/>
      <c r="AG31" s="18"/>
      <c r="AH31" s="18"/>
      <c r="AI31" s="18"/>
      <c r="AJ31" s="18"/>
      <c r="AK31" s="18"/>
      <c r="AL31" s="18"/>
    </row>
    <row r="32" spans="2:38" ht="19.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85">
        <f>SUM(F32:Q32)</f>
        <v>0</v>
      </c>
      <c r="U32" s="7"/>
      <c r="V32" s="7"/>
      <c r="W32" s="7"/>
      <c r="X32" s="7"/>
      <c r="Y32" s="7"/>
      <c r="Z32" s="7"/>
      <c r="AA32" s="8"/>
      <c r="AB32" s="5"/>
      <c r="AE32" s="18"/>
      <c r="AF32" s="18"/>
      <c r="AG32" s="18"/>
      <c r="AH32" s="18"/>
      <c r="AI32" s="18"/>
      <c r="AJ32" s="18"/>
      <c r="AK32" s="18"/>
      <c r="AL32" s="18"/>
    </row>
    <row r="33" spans="2:38" ht="19.5" customHeight="1" thickBot="1" x14ac:dyDescent="0.25">
      <c r="B33" s="4"/>
      <c r="C33" s="6"/>
      <c r="D33" s="48" t="s">
        <v>692</v>
      </c>
      <c r="E33" s="72"/>
      <c r="F33" s="65">
        <f>F31</f>
        <v>586</v>
      </c>
      <c r="G33" s="65">
        <f t="shared" ref="G33:Q33" si="0">G31</f>
        <v>516</v>
      </c>
      <c r="H33" s="65">
        <f t="shared" si="0"/>
        <v>624</v>
      </c>
      <c r="I33" s="65">
        <f t="shared" si="0"/>
        <v>696</v>
      </c>
      <c r="J33" s="65">
        <f t="shared" si="0"/>
        <v>638</v>
      </c>
      <c r="K33" s="65">
        <f t="shared" si="0"/>
        <v>705</v>
      </c>
      <c r="L33" s="65">
        <f t="shared" si="0"/>
        <v>708</v>
      </c>
      <c r="M33" s="65">
        <f t="shared" si="0"/>
        <v>667</v>
      </c>
      <c r="N33" s="65">
        <f t="shared" si="0"/>
        <v>688</v>
      </c>
      <c r="O33" s="65">
        <f t="shared" si="0"/>
        <v>739</v>
      </c>
      <c r="P33" s="65">
        <f t="shared" si="0"/>
        <v>713</v>
      </c>
      <c r="Q33" s="65">
        <f t="shared" si="0"/>
        <v>643</v>
      </c>
      <c r="R33" s="85">
        <f>SUM(F33:Q33)</f>
        <v>7923</v>
      </c>
      <c r="U33" s="69">
        <f>AVERAGE(F33,G33,H33,I33,J33,K33,L33,M33,N33,O33,P33,Q33)</f>
        <v>660.25</v>
      </c>
      <c r="V33" s="7"/>
      <c r="W33" s="7"/>
      <c r="X33" s="7"/>
      <c r="Y33" s="7"/>
      <c r="Z33" s="7"/>
      <c r="AA33" s="8"/>
      <c r="AB33" s="5"/>
      <c r="AE33" s="18"/>
      <c r="AF33" s="18"/>
      <c r="AG33" s="18"/>
      <c r="AH33" s="18"/>
      <c r="AI33" s="18"/>
      <c r="AJ33" s="18"/>
      <c r="AK33" s="18"/>
      <c r="AL33" s="18"/>
    </row>
    <row r="34" spans="2:38" ht="19.5" customHeight="1" thickBot="1" x14ac:dyDescent="0.25">
      <c r="B34" s="4"/>
      <c r="C34" s="6"/>
      <c r="D34" s="48" t="s">
        <v>651</v>
      </c>
      <c r="E34" s="72"/>
      <c r="F34" s="271">
        <v>1633</v>
      </c>
      <c r="G34" s="271">
        <v>736</v>
      </c>
      <c r="H34" s="271">
        <v>1105</v>
      </c>
      <c r="I34" s="271">
        <v>1700</v>
      </c>
      <c r="J34" s="271">
        <v>2261</v>
      </c>
      <c r="K34" s="271">
        <v>2048</v>
      </c>
      <c r="L34" s="271">
        <v>1967</v>
      </c>
      <c r="M34" s="271">
        <v>1441</v>
      </c>
      <c r="N34" s="271">
        <v>1633</v>
      </c>
      <c r="O34" s="271">
        <v>1418</v>
      </c>
      <c r="P34" s="271">
        <v>1409</v>
      </c>
      <c r="Q34" s="271">
        <v>1441</v>
      </c>
      <c r="R34" s="271">
        <f>SUM(F34:Q34)</f>
        <v>18792</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1250</v>
      </c>
      <c r="G35" s="270">
        <v>1250</v>
      </c>
      <c r="H35" s="270">
        <v>1250</v>
      </c>
      <c r="I35" s="270">
        <v>1250</v>
      </c>
      <c r="J35" s="270">
        <v>1250</v>
      </c>
      <c r="K35" s="270">
        <v>1250</v>
      </c>
      <c r="L35" s="270">
        <v>1250</v>
      </c>
      <c r="M35" s="270">
        <v>1250</v>
      </c>
      <c r="N35" s="270">
        <v>1250</v>
      </c>
      <c r="O35" s="270">
        <v>1250</v>
      </c>
      <c r="P35" s="270">
        <v>1250</v>
      </c>
      <c r="Q35" s="270">
        <v>1250</v>
      </c>
      <c r="R35" s="271">
        <f>SUM(F35:Q35)</f>
        <v>15000</v>
      </c>
      <c r="U35" s="7"/>
      <c r="V35" s="7"/>
      <c r="W35" s="7"/>
      <c r="X35" s="7"/>
      <c r="Y35" s="7"/>
      <c r="Z35" s="7"/>
      <c r="AA35" s="8"/>
      <c r="AB35" s="5"/>
      <c r="AE35" s="18"/>
      <c r="AF35" s="18"/>
      <c r="AG35" s="18"/>
      <c r="AH35" s="18"/>
      <c r="AI35" s="18"/>
      <c r="AJ35" s="18"/>
      <c r="AK35" s="18"/>
      <c r="AL35" s="18"/>
    </row>
    <row r="36" spans="2:38" ht="18.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655</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t="s">
        <v>610</v>
      </c>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609</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8" t="s">
        <v>1143</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v>1098</v>
      </c>
      <c r="G54" s="20">
        <v>1802</v>
      </c>
      <c r="H54" s="20">
        <v>1086</v>
      </c>
      <c r="I54" s="20">
        <v>334</v>
      </c>
      <c r="J54" s="20">
        <v>561</v>
      </c>
      <c r="K54" s="20">
        <v>626</v>
      </c>
      <c r="L54" s="20">
        <v>504</v>
      </c>
      <c r="M54" s="20">
        <v>950</v>
      </c>
      <c r="N54" s="20">
        <v>1380</v>
      </c>
      <c r="O54" s="20">
        <v>1042</v>
      </c>
      <c r="P54" s="20">
        <v>1362</v>
      </c>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J3GsTHuCYgw9Ld3+rsEBD1W8qr1+YZW+6hfewQo6PlczHC9FMLn48J3uistVgqM25VU4tmRZye8LhZ4+5KJdjQ==" saltValue="MIxNN1Bu7+iQNZDzquHdTw==" spinCount="100000" sheet="1" objects="1" scenarios="1"/>
  <customSheetViews>
    <customSheetView guid="{9C949C4D-EB11-4549-99F8-6A6E19FEDD35}" showGridLines="0" topLeftCell="A28">
      <selection activeCell="Q27" sqref="Q27"/>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8">
      <selection activeCell="Q27" sqref="Q27"/>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8">
      <selection activeCell="Q27" sqref="Q27"/>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8">
      <selection activeCell="Q27" sqref="Q27"/>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8">
      <selection activeCell="Q27" sqref="Q27"/>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31">
      <selection activeCell="Q27" sqref="Q27"/>
      <pageMargins left="0.5" right="0.43" top="1.04" bottom="0.45" header="0.31496062992125984" footer="0.31496062992125984"/>
      <pageSetup paperSize="9" scale="76" orientation="portrait" r:id="rId6"/>
      <headerFooter alignWithMargins="0"/>
    </customSheetView>
    <customSheetView guid="{F4F98609-4C61-4A0E-851B-59BEC64AAB9F}" showGridLines="0">
      <selection activeCell="Q27" sqref="Q27"/>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R13" sqref="R13:AA2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R13" sqref="R13:AA20"/>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0">
      <selection activeCell="U33" sqref="U33"/>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0">
      <selection activeCell="U33" sqref="U33"/>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U33" sqref="U33"/>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U33" sqref="U33"/>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U33" sqref="U33"/>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U33" sqref="U33"/>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U33" sqref="U33"/>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R13" sqref="R13:AA2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R13" sqref="R13:AA2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R13" sqref="R13:AA2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R13" sqref="R13:AA2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R13" sqref="R13:AA20"/>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R13" sqref="R13:AA2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31">
      <selection activeCell="R13" sqref="R13:AA20"/>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31">
      <selection activeCell="Q27" sqref="Q27"/>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8">
      <selection activeCell="Q27" sqref="Q27"/>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8">
      <selection activeCell="Q27" sqref="Q27"/>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8">
      <selection activeCell="Q27" sqref="Q27"/>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8">
      <selection activeCell="Q27" sqref="Q27"/>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8">
      <selection activeCell="Q27" sqref="Q27"/>
      <pageMargins left="0.5" right="0.43" top="1.04" bottom="0.45" header="0.31496062992125984" footer="0.31496062992125984"/>
      <pageSetup paperSize="9" scale="76" orientation="portrait" r:id="rId29"/>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C37:N37"/>
    <mergeCell ref="O37:AA37"/>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30"/>
  <headerFooter alignWithMargins="0"/>
  <drawing r:id="rId3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L84"/>
  <sheetViews>
    <sheetView showGridLines="0" topLeftCell="A22" zoomScale="110" zoomScaleNormal="110" zoomScalePageLayoutView="110" workbookViewId="0"/>
  </sheetViews>
  <sheetFormatPr baseColWidth="10" defaultColWidth="11.42578125" defaultRowHeight="12.75" x14ac:dyDescent="0.2"/>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1144</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1145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676"/>
      <c r="S13" s="677"/>
      <c r="T13" s="677"/>
      <c r="U13" s="677"/>
      <c r="V13" s="677"/>
      <c r="W13" s="677"/>
      <c r="X13" s="677"/>
      <c r="Y13" s="677"/>
      <c r="Z13" s="677"/>
      <c r="AA13" s="678"/>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679"/>
      <c r="S14" s="680"/>
      <c r="T14" s="680"/>
      <c r="U14" s="680"/>
      <c r="V14" s="680"/>
      <c r="W14" s="680"/>
      <c r="X14" s="680"/>
      <c r="Y14" s="680"/>
      <c r="Z14" s="680"/>
      <c r="AA14" s="681"/>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679"/>
      <c r="S15" s="680"/>
      <c r="T15" s="680"/>
      <c r="U15" s="680"/>
      <c r="V15" s="680"/>
      <c r="W15" s="680"/>
      <c r="X15" s="680"/>
      <c r="Y15" s="680"/>
      <c r="Z15" s="680"/>
      <c r="AA15" s="681"/>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679"/>
      <c r="S16" s="680"/>
      <c r="T16" s="680"/>
      <c r="U16" s="680"/>
      <c r="V16" s="680"/>
      <c r="W16" s="680"/>
      <c r="X16" s="680"/>
      <c r="Y16" s="680"/>
      <c r="Z16" s="680"/>
      <c r="AA16" s="681"/>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679"/>
      <c r="S17" s="680"/>
      <c r="T17" s="680"/>
      <c r="U17" s="680"/>
      <c r="V17" s="680"/>
      <c r="W17" s="680"/>
      <c r="X17" s="680"/>
      <c r="Y17" s="680"/>
      <c r="Z17" s="680"/>
      <c r="AA17" s="681"/>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679"/>
      <c r="S18" s="680"/>
      <c r="T18" s="680"/>
      <c r="U18" s="680"/>
      <c r="V18" s="680"/>
      <c r="W18" s="680"/>
      <c r="X18" s="680"/>
      <c r="Y18" s="680"/>
      <c r="Z18" s="680"/>
      <c r="AA18" s="681"/>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679"/>
      <c r="S19" s="680"/>
      <c r="T19" s="680"/>
      <c r="U19" s="680"/>
      <c r="V19" s="680"/>
      <c r="W19" s="680"/>
      <c r="X19" s="680"/>
      <c r="Y19" s="680"/>
      <c r="Z19" s="680"/>
      <c r="AA19" s="681"/>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682"/>
      <c r="S20" s="683"/>
      <c r="T20" s="683"/>
      <c r="U20" s="683"/>
      <c r="V20" s="683"/>
      <c r="W20" s="683"/>
      <c r="X20" s="683"/>
      <c r="Y20" s="683"/>
      <c r="Z20" s="683"/>
      <c r="AA20" s="684"/>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30"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5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29.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4"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19.5" customHeight="1" x14ac:dyDescent="0.2">
      <c r="B31" s="4"/>
      <c r="C31" s="6"/>
      <c r="D31" s="70" t="s">
        <v>16</v>
      </c>
      <c r="E31" s="71"/>
      <c r="F31" s="569">
        <f>INDICADORES!H83</f>
        <v>22</v>
      </c>
      <c r="G31" s="569">
        <f>INDICADORES!K83</f>
        <v>19</v>
      </c>
      <c r="H31" s="569">
        <f>INDICADORES!N83</f>
        <v>18</v>
      </c>
      <c r="I31" s="569">
        <f>INDICADORES!T83</f>
        <v>21</v>
      </c>
      <c r="J31" s="569">
        <f>INDICADORES!W83</f>
        <v>18</v>
      </c>
      <c r="K31" s="569">
        <f>INDICADORES!Z83</f>
        <v>24</v>
      </c>
      <c r="L31" s="569">
        <f>INDICADORES!AF83</f>
        <v>27</v>
      </c>
      <c r="M31" s="569">
        <f>INDICADORES!AI83</f>
        <v>18</v>
      </c>
      <c r="N31" s="569">
        <f>INDICADORES!AL83</f>
        <v>19</v>
      </c>
      <c r="O31" s="569">
        <f>INDICADORES!AR83</f>
        <v>28</v>
      </c>
      <c r="P31" s="569">
        <f>INDICADORES!AU83</f>
        <v>22</v>
      </c>
      <c r="Q31" s="569">
        <f>INDICADORES!AX83</f>
        <v>20</v>
      </c>
      <c r="R31" s="568">
        <f>SUM(F31:Q31)</f>
        <v>256</v>
      </c>
      <c r="U31" s="7"/>
      <c r="V31" s="7"/>
      <c r="W31" s="7"/>
      <c r="X31" s="7"/>
      <c r="Y31" s="7"/>
      <c r="Z31" s="7"/>
      <c r="AA31" s="8"/>
      <c r="AB31" s="5"/>
      <c r="AE31" s="18"/>
      <c r="AF31" s="18"/>
      <c r="AG31" s="18"/>
      <c r="AH31" s="18"/>
      <c r="AI31" s="18"/>
      <c r="AJ31" s="18"/>
      <c r="AK31" s="18"/>
      <c r="AL31" s="18"/>
    </row>
    <row r="32" spans="2:38" ht="19.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85">
        <f>SUM(F32:Q32)</f>
        <v>0</v>
      </c>
      <c r="U32" s="7"/>
      <c r="V32" s="7"/>
      <c r="W32" s="7"/>
      <c r="X32" s="7"/>
      <c r="Y32" s="7"/>
      <c r="Z32" s="7"/>
      <c r="AA32" s="8"/>
      <c r="AB32" s="5"/>
      <c r="AE32" s="18"/>
      <c r="AF32" s="18"/>
      <c r="AG32" s="18"/>
      <c r="AH32" s="18"/>
      <c r="AI32" s="18"/>
      <c r="AJ32" s="18"/>
      <c r="AK32" s="18"/>
      <c r="AL32" s="18"/>
    </row>
    <row r="33" spans="2:38" ht="19.5" customHeight="1" thickBot="1" x14ac:dyDescent="0.25">
      <c r="B33" s="4"/>
      <c r="C33" s="6"/>
      <c r="D33" s="48" t="s">
        <v>692</v>
      </c>
      <c r="E33" s="72"/>
      <c r="F33" s="65">
        <f>F31</f>
        <v>22</v>
      </c>
      <c r="G33" s="65">
        <f t="shared" ref="G33:Q33" si="0">G31</f>
        <v>19</v>
      </c>
      <c r="H33" s="65">
        <f t="shared" si="0"/>
        <v>18</v>
      </c>
      <c r="I33" s="65">
        <f t="shared" si="0"/>
        <v>21</v>
      </c>
      <c r="J33" s="65">
        <f t="shared" si="0"/>
        <v>18</v>
      </c>
      <c r="K33" s="65">
        <f t="shared" si="0"/>
        <v>24</v>
      </c>
      <c r="L33" s="65">
        <f t="shared" si="0"/>
        <v>27</v>
      </c>
      <c r="M33" s="65">
        <f t="shared" si="0"/>
        <v>18</v>
      </c>
      <c r="N33" s="65">
        <f t="shared" si="0"/>
        <v>19</v>
      </c>
      <c r="O33" s="65">
        <f t="shared" si="0"/>
        <v>28</v>
      </c>
      <c r="P33" s="65">
        <f t="shared" si="0"/>
        <v>22</v>
      </c>
      <c r="Q33" s="65">
        <f t="shared" si="0"/>
        <v>20</v>
      </c>
      <c r="R33" s="85">
        <f>SUM(F33:Q33)</f>
        <v>256</v>
      </c>
      <c r="U33" s="69">
        <f>AVERAGE(F33,G33,H33,I33,J33,K33,L33,M33,N33,O33,P33,Q33)</f>
        <v>21.333333333333332</v>
      </c>
      <c r="V33" s="7"/>
      <c r="W33" s="7"/>
      <c r="X33" s="7"/>
      <c r="Y33" s="7"/>
      <c r="Z33" s="7"/>
      <c r="AA33" s="8"/>
      <c r="AB33" s="5"/>
      <c r="AE33" s="18"/>
      <c r="AF33" s="18"/>
      <c r="AG33" s="18"/>
      <c r="AH33" s="18"/>
      <c r="AI33" s="18"/>
      <c r="AJ33" s="18"/>
      <c r="AK33" s="18"/>
      <c r="AL33" s="18"/>
    </row>
    <row r="34" spans="2:38" ht="19.5" customHeight="1" thickBot="1" x14ac:dyDescent="0.25">
      <c r="B34" s="4"/>
      <c r="C34" s="6"/>
      <c r="D34" s="48" t="s">
        <v>651</v>
      </c>
      <c r="E34" s="72"/>
      <c r="F34" s="271">
        <v>57</v>
      </c>
      <c r="G34" s="271">
        <v>71</v>
      </c>
      <c r="H34" s="271">
        <v>75</v>
      </c>
      <c r="I34" s="271">
        <v>75</v>
      </c>
      <c r="J34" s="271">
        <v>75</v>
      </c>
      <c r="K34" s="271">
        <v>76</v>
      </c>
      <c r="L34" s="271">
        <v>75</v>
      </c>
      <c r="M34" s="271">
        <v>80</v>
      </c>
      <c r="N34" s="271">
        <v>63</v>
      </c>
      <c r="O34" s="271">
        <v>31</v>
      </c>
      <c r="P34" s="271">
        <v>57</v>
      </c>
      <c r="Q34" s="271">
        <v>58</v>
      </c>
      <c r="R34" s="271">
        <f>SUM(F34:Q34)</f>
        <v>793</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66</v>
      </c>
      <c r="G35" s="270">
        <v>66</v>
      </c>
      <c r="H35" s="270">
        <v>66</v>
      </c>
      <c r="I35" s="270">
        <v>66</v>
      </c>
      <c r="J35" s="270">
        <v>66</v>
      </c>
      <c r="K35" s="270">
        <v>66</v>
      </c>
      <c r="L35" s="270">
        <v>66</v>
      </c>
      <c r="M35" s="270">
        <v>66</v>
      </c>
      <c r="N35" s="270">
        <v>66</v>
      </c>
      <c r="O35" s="270">
        <v>66</v>
      </c>
      <c r="P35" s="270">
        <v>66</v>
      </c>
      <c r="Q35" s="270">
        <v>66</v>
      </c>
      <c r="R35" s="270">
        <f>SUM(F35:Q35)</f>
        <v>792</v>
      </c>
      <c r="U35" s="7"/>
      <c r="V35" s="7"/>
      <c r="W35" s="7"/>
      <c r="X35" s="7"/>
      <c r="Y35" s="7"/>
      <c r="Z35" s="7"/>
      <c r="AA35" s="8"/>
      <c r="AB35" s="5"/>
      <c r="AE35" s="18"/>
      <c r="AF35" s="18"/>
      <c r="AG35" s="18"/>
      <c r="AH35" s="18"/>
      <c r="AI35" s="18"/>
      <c r="AJ35" s="18"/>
      <c r="AK35" s="18"/>
      <c r="AL35" s="18"/>
    </row>
    <row r="36" spans="2:38" ht="18.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1146</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609</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8" t="s">
        <v>1147</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qkK5U2sQKZGkuR3vOZhQnEPnV+NcYe7wI8MHAO8u3K0qBJQNRHOlZniVqQd00hvd4PKLuS1j6sxw+vYNd7CcYA==" saltValue="q51cvA7z7H4C+nfYGP1o9Q==" spinCount="100000" sheet="1" objects="1" scenarios="1"/>
  <customSheetViews>
    <customSheetView guid="{9C949C4D-EB11-4549-99F8-6A6E19FEDD35}" scale="110" showGridLines="0" topLeftCell="A22">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A22">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A22">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A22">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A22">
      <pageMargins left="0.5" right="0.43" top="1.04" bottom="0.45" header="0.31496062992125984" footer="0.31496062992125984"/>
      <pageSetup paperSize="9" scale="76" orientation="portrait" r:id="rId5"/>
      <headerFooter alignWithMargins="0"/>
    </customSheetView>
    <customSheetView guid="{4F27A6F2-707D-47B2-BF4A-F027B75A33FC}" scale="110" showGridLines="0" topLeftCell="A22">
      <pageMargins left="0.5" right="0.43" top="1.04" bottom="0.45" header="0.31496062992125984" footer="0.31496062992125984"/>
      <pageSetup paperSize="9" scale="76" orientation="portrait" r:id="rId6"/>
      <headerFooter alignWithMargins="0"/>
    </customSheetView>
    <customSheetView guid="{F4F98609-4C61-4A0E-851B-59BEC64AAB9F}" scale="110" showGridLines="0" topLeftCell="A22">
      <pageMargins left="0.5" right="0.43" top="1.04" bottom="0.45" header="0.31496062992125984" footer="0.31496062992125984"/>
      <pageSetup paperSize="9" scale="76" orientation="portrait" r:id="rId7"/>
      <headerFooter alignWithMargins="0"/>
    </customSheetView>
    <customSheetView guid="{8381FC96-6810-4EAA-ACD8-B607E0FD2281}" scale="110" showGridLines="0" topLeftCell="A43">
      <pageMargins left="0.5" right="0.43" top="1.04" bottom="0.45" header="0.31496062992125984" footer="0.31496062992125984"/>
      <pageSetup paperSize="9" scale="76" orientation="portrait" r:id="rId8"/>
      <headerFooter alignWithMargins="0"/>
    </customSheetView>
    <customSheetView guid="{7315456F-420E-439E-9602-F32EDF9D3E94}" scale="110" showGridLines="0" topLeftCell="A43">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0">
      <selection activeCell="F35" sqref="F35:Q35"/>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0">
      <selection activeCell="F35" sqref="F35:Q35"/>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F35" sqref="F35:Q35"/>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F35" sqref="F35:Q35"/>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F35" sqref="F35:Q35"/>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F35" sqref="F35:Q35"/>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F35" sqref="F35:Q35"/>
      <pageMargins left="0.5" right="0.43" top="1.04" bottom="0.45" header="0.31496062992125984" footer="0.31496062992125984"/>
      <pageSetup paperSize="9" scale="76" orientation="portrait" r:id="rId16"/>
      <headerFooter alignWithMargins="0"/>
    </customSheetView>
    <customSheetView guid="{39DA2FDD-4E3D-481D-A336-9D29DBC11B08}" scale="110" showGridLines="0" topLeftCell="B1">
      <selection activeCell="N31" sqref="N31"/>
      <pageMargins left="0.5" right="0.43" top="1.04" bottom="0.45" header="0.31496062992125984" footer="0.31496062992125984"/>
      <pageSetup paperSize="9" scale="76" orientation="portrait" r:id="rId17"/>
      <headerFooter alignWithMargins="0"/>
    </customSheetView>
    <customSheetView guid="{95329FFD-9B66-4A76-A861-4EF913CB9438}" scale="110" showGridLines="0" topLeftCell="B1">
      <selection activeCell="N31" sqref="N31"/>
      <pageMargins left="0.5" right="0.43" top="1.04" bottom="0.45" header="0.31496062992125984" footer="0.31496062992125984"/>
      <pageSetup paperSize="9" scale="76" orientation="portrait" r:id="rId18"/>
      <headerFooter alignWithMargins="0"/>
    </customSheetView>
    <customSheetView guid="{F7DB7EE5-42A9-41B9-A823-ADC3C22C28DE}" scale="110" showGridLines="0" topLeftCell="B1">
      <selection activeCell="N31" sqref="N31"/>
      <pageMargins left="0.5" right="0.43" top="1.04" bottom="0.45" header="0.31496062992125984" footer="0.31496062992125984"/>
      <pageSetup paperSize="9" scale="76" orientation="portrait" r:id="rId19"/>
      <headerFooter alignWithMargins="0"/>
    </customSheetView>
    <customSheetView guid="{187695E8-F439-4E8B-9390-62D53A41785B}" scale="110" showGridLines="0" topLeftCell="B1">
      <selection activeCell="N31" sqref="N31"/>
      <pageMargins left="0.5" right="0.43" top="1.04" bottom="0.45" header="0.31496062992125984" footer="0.31496062992125984"/>
      <pageSetup paperSize="9" scale="76" orientation="portrait" r:id="rId20"/>
      <headerFooter alignWithMargins="0"/>
    </customSheetView>
    <customSheetView guid="{C3D58349-1F04-4F6C-B93C-BB0D41DB41D6}" scale="110" showGridLines="0" topLeftCell="B1">
      <selection activeCell="N31" sqref="N31"/>
      <pageMargins left="0.5" right="0.43" top="1.04" bottom="0.45" header="0.31496062992125984" footer="0.31496062992125984"/>
      <pageSetup paperSize="9" scale="76" orientation="portrait" r:id="rId21"/>
      <headerFooter alignWithMargins="0"/>
    </customSheetView>
    <customSheetView guid="{71206789-1A95-4243-B1E4-204F0D4BB0C1}" scale="110" showGridLines="0" topLeftCell="A43">
      <pageMargins left="0.5" right="0.43" top="1.04" bottom="0.45" header="0.31496062992125984" footer="0.31496062992125984"/>
      <pageSetup paperSize="9" scale="76" orientation="portrait" r:id="rId22"/>
      <headerFooter alignWithMargins="0"/>
    </customSheetView>
    <customSheetView guid="{DAB8803B-91D8-4FA1-8E83-BA8E4F51ECEF}" scale="110" showGridLines="0" topLeftCell="A28">
      <pageMargins left="0.5" right="0.43" top="1.04" bottom="0.45" header="0.31496062992125984" footer="0.31496062992125984"/>
      <pageSetup paperSize="9" scale="76" orientation="portrait" r:id="rId23"/>
      <headerFooter alignWithMargins="0"/>
    </customSheetView>
    <customSheetView guid="{4B06A440-0745-43CE-8047-97DB98249CF6}" scale="110" showGridLines="0" topLeftCell="A22">
      <pageMargins left="0.5" right="0.43" top="1.04" bottom="0.45" header="0.31496062992125984" footer="0.31496062992125984"/>
      <pageSetup paperSize="9" scale="76" orientation="portrait" r:id="rId24"/>
      <headerFooter alignWithMargins="0"/>
    </customSheetView>
    <customSheetView guid="{201C1097-0C3C-4AFA-814C-99E885BB3BA9}" scale="110" showGridLines="0" topLeftCell="A22">
      <pageMargins left="0.5" right="0.43" top="1.04" bottom="0.45" header="0.31496062992125984" footer="0.31496062992125984"/>
      <pageSetup paperSize="9" scale="76" orientation="portrait" r:id="rId25"/>
      <headerFooter alignWithMargins="0"/>
    </customSheetView>
    <customSheetView guid="{44F0F931-FF8F-4146-9628-099A7B02EE59}" scale="110" showGridLines="0" topLeftCell="A22">
      <pageMargins left="0.5" right="0.43" top="1.04" bottom="0.45" header="0.31496062992125984" footer="0.31496062992125984"/>
      <pageSetup paperSize="9" scale="76" orientation="portrait" r:id="rId26"/>
      <headerFooter alignWithMargins="0"/>
    </customSheetView>
    <customSheetView guid="{DE4F901A-4159-44A8-9F61-37E29931259E}" scale="110" showGridLines="0" topLeftCell="A22">
      <pageMargins left="0.5" right="0.43" top="1.04" bottom="0.45" header="0.31496062992125984" footer="0.31496062992125984"/>
      <pageSetup paperSize="9" scale="76" orientation="portrait" r:id="rId27"/>
      <headerFooter alignWithMargins="0"/>
    </customSheetView>
    <customSheetView guid="{11E60353-53A2-40FD-8DD1-6654D3943E00}" scale="110" showGridLines="0" topLeftCell="A22">
      <pageMargins left="0.5" right="0.43" top="1.04" bottom="0.45" header="0.31496062992125984" footer="0.31496062992125984"/>
      <pageSetup paperSize="9" scale="76" orientation="portrait" r:id="rId28"/>
      <headerFooter alignWithMargins="0"/>
    </customSheetView>
    <customSheetView guid="{D405E5B0-829D-4CFF-BABC-C1974EED185D}" scale="110" showGridLines="0" topLeftCell="A22">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L84"/>
  <sheetViews>
    <sheetView showGridLines="0" topLeftCell="A25" workbookViewId="0">
      <selection activeCell="F31" sqref="F31"/>
    </sheetView>
  </sheetViews>
  <sheetFormatPr baseColWidth="10" defaultColWidth="11.42578125" defaultRowHeight="12.75" x14ac:dyDescent="0.2"/>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1148</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1145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676"/>
      <c r="S13" s="677"/>
      <c r="T13" s="677"/>
      <c r="U13" s="677"/>
      <c r="V13" s="677"/>
      <c r="W13" s="677"/>
      <c r="X13" s="677"/>
      <c r="Y13" s="677"/>
      <c r="Z13" s="677"/>
      <c r="AA13" s="678"/>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679"/>
      <c r="S14" s="680"/>
      <c r="T14" s="680"/>
      <c r="U14" s="680"/>
      <c r="V14" s="680"/>
      <c r="W14" s="680"/>
      <c r="X14" s="680"/>
      <c r="Y14" s="680"/>
      <c r="Z14" s="680"/>
      <c r="AA14" s="681"/>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679"/>
      <c r="S15" s="680"/>
      <c r="T15" s="680"/>
      <c r="U15" s="680"/>
      <c r="V15" s="680"/>
      <c r="W15" s="680"/>
      <c r="X15" s="680"/>
      <c r="Y15" s="680"/>
      <c r="Z15" s="680"/>
      <c r="AA15" s="681"/>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679"/>
      <c r="S16" s="680"/>
      <c r="T16" s="680"/>
      <c r="U16" s="680"/>
      <c r="V16" s="680"/>
      <c r="W16" s="680"/>
      <c r="X16" s="680"/>
      <c r="Y16" s="680"/>
      <c r="Z16" s="680"/>
      <c r="AA16" s="681"/>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679"/>
      <c r="S17" s="680"/>
      <c r="T17" s="680"/>
      <c r="U17" s="680"/>
      <c r="V17" s="680"/>
      <c r="W17" s="680"/>
      <c r="X17" s="680"/>
      <c r="Y17" s="680"/>
      <c r="Z17" s="680"/>
      <c r="AA17" s="681"/>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679"/>
      <c r="S18" s="680"/>
      <c r="T18" s="680"/>
      <c r="U18" s="680"/>
      <c r="V18" s="680"/>
      <c r="W18" s="680"/>
      <c r="X18" s="680"/>
      <c r="Y18" s="680"/>
      <c r="Z18" s="680"/>
      <c r="AA18" s="681"/>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679"/>
      <c r="S19" s="680"/>
      <c r="T19" s="680"/>
      <c r="U19" s="680"/>
      <c r="V19" s="680"/>
      <c r="W19" s="680"/>
      <c r="X19" s="680"/>
      <c r="Y19" s="680"/>
      <c r="Z19" s="680"/>
      <c r="AA19" s="681"/>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682"/>
      <c r="S20" s="683"/>
      <c r="T20" s="683"/>
      <c r="U20" s="683"/>
      <c r="V20" s="683"/>
      <c r="W20" s="683"/>
      <c r="X20" s="683"/>
      <c r="Y20" s="683"/>
      <c r="Z20" s="683"/>
      <c r="AA20" s="684"/>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30"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5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29.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4"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19.5" customHeight="1" x14ac:dyDescent="0.2">
      <c r="B31" s="4"/>
      <c r="C31" s="6"/>
      <c r="D31" s="70" t="s">
        <v>16</v>
      </c>
      <c r="E31" s="71"/>
      <c r="F31" s="569">
        <f>INDICADORES!H84</f>
        <v>177</v>
      </c>
      <c r="G31" s="569">
        <f>INDICADORES!K84</f>
        <v>160</v>
      </c>
      <c r="H31" s="569">
        <f>INDICADORES!N84</f>
        <v>92</v>
      </c>
      <c r="I31" s="569">
        <f>INDICADORES!T84</f>
        <v>92</v>
      </c>
      <c r="J31" s="569">
        <f>INDICADORES!W84</f>
        <v>132</v>
      </c>
      <c r="K31" s="569">
        <f>INDICADORES!Z84</f>
        <v>145</v>
      </c>
      <c r="L31" s="569">
        <f>INDICADORES!AF84</f>
        <v>110</v>
      </c>
      <c r="M31" s="569">
        <f>INDICADORES!AI84</f>
        <v>100</v>
      </c>
      <c r="N31" s="569">
        <f>INDICADORES!AL84</f>
        <v>73</v>
      </c>
      <c r="O31" s="569">
        <f>INDICADORES!AR84</f>
        <v>127</v>
      </c>
      <c r="P31" s="569">
        <f>INDICADORES!AU84</f>
        <v>0</v>
      </c>
      <c r="Q31" s="569">
        <f>INDICADORES!AX84</f>
        <v>0</v>
      </c>
      <c r="R31" s="568">
        <f>SUM(F31:Q31)</f>
        <v>1208</v>
      </c>
      <c r="S31" s="579"/>
      <c r="T31" s="579"/>
      <c r="U31" s="580"/>
      <c r="V31" s="580"/>
      <c r="W31" s="580"/>
      <c r="X31" s="580"/>
      <c r="Y31" s="580"/>
      <c r="Z31" s="580"/>
      <c r="AA31" s="581"/>
      <c r="AB31" s="5"/>
      <c r="AE31" s="18"/>
      <c r="AF31" s="18"/>
      <c r="AG31" s="18"/>
      <c r="AH31" s="18"/>
      <c r="AI31" s="18"/>
      <c r="AJ31" s="18"/>
      <c r="AK31" s="18"/>
      <c r="AL31" s="18"/>
    </row>
    <row r="32" spans="2:38" ht="19.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85">
        <f>SUM(F32:Q32)</f>
        <v>0</v>
      </c>
      <c r="U32" s="7"/>
      <c r="V32" s="7"/>
      <c r="W32" s="7"/>
      <c r="X32" s="7"/>
      <c r="Y32" s="7"/>
      <c r="Z32" s="7"/>
      <c r="AA32" s="8"/>
      <c r="AB32" s="5"/>
      <c r="AE32" s="18"/>
      <c r="AF32" s="18"/>
      <c r="AG32" s="18"/>
      <c r="AH32" s="18"/>
      <c r="AI32" s="18"/>
      <c r="AJ32" s="18"/>
      <c r="AK32" s="18"/>
      <c r="AL32" s="18"/>
    </row>
    <row r="33" spans="2:38" ht="19.5" customHeight="1" thickBot="1" x14ac:dyDescent="0.25">
      <c r="B33" s="4"/>
      <c r="C33" s="6"/>
      <c r="D33" s="48" t="s">
        <v>692</v>
      </c>
      <c r="E33" s="72"/>
      <c r="F33" s="65">
        <f>F31</f>
        <v>177</v>
      </c>
      <c r="G33" s="65">
        <f t="shared" ref="G33:Q33" si="0">G31</f>
        <v>160</v>
      </c>
      <c r="H33" s="65">
        <f t="shared" si="0"/>
        <v>92</v>
      </c>
      <c r="I33" s="65">
        <f t="shared" si="0"/>
        <v>92</v>
      </c>
      <c r="J33" s="65">
        <f t="shared" si="0"/>
        <v>132</v>
      </c>
      <c r="K33" s="65">
        <f t="shared" si="0"/>
        <v>145</v>
      </c>
      <c r="L33" s="65">
        <f t="shared" si="0"/>
        <v>110</v>
      </c>
      <c r="M33" s="65">
        <f t="shared" si="0"/>
        <v>100</v>
      </c>
      <c r="N33" s="65">
        <f t="shared" si="0"/>
        <v>73</v>
      </c>
      <c r="O33" s="65">
        <f t="shared" si="0"/>
        <v>127</v>
      </c>
      <c r="P33" s="65">
        <f t="shared" si="0"/>
        <v>0</v>
      </c>
      <c r="Q33" s="65">
        <f t="shared" si="0"/>
        <v>0</v>
      </c>
      <c r="R33" s="85">
        <f>SUM(F33:Q33)</f>
        <v>1208</v>
      </c>
      <c r="U33" s="69">
        <f>AVERAGE(F33,G33,H33,I33,J33,K33,L33,M33,N33,O33,P33,Q33)</f>
        <v>100.66666666666667</v>
      </c>
      <c r="V33" s="7"/>
      <c r="W33" s="7"/>
      <c r="X33" s="7"/>
      <c r="Y33" s="7"/>
      <c r="Z33" s="7"/>
      <c r="AA33" s="8"/>
      <c r="AB33" s="5"/>
      <c r="AE33" s="18"/>
      <c r="AF33" s="18"/>
      <c r="AG33" s="18"/>
      <c r="AH33" s="18"/>
      <c r="AI33" s="18"/>
      <c r="AJ33" s="18"/>
      <c r="AK33" s="18"/>
      <c r="AL33" s="18"/>
    </row>
    <row r="34" spans="2:38" ht="19.5" customHeight="1" thickBot="1" x14ac:dyDescent="0.25">
      <c r="B34" s="4"/>
      <c r="C34" s="6"/>
      <c r="D34" s="48" t="s">
        <v>651</v>
      </c>
      <c r="E34" s="72"/>
      <c r="F34" s="271">
        <v>328</v>
      </c>
      <c r="G34" s="271">
        <v>304</v>
      </c>
      <c r="H34" s="271">
        <v>55</v>
      </c>
      <c r="I34" s="271">
        <v>405</v>
      </c>
      <c r="J34" s="271">
        <v>480</v>
      </c>
      <c r="K34" s="271">
        <v>430</v>
      </c>
      <c r="L34" s="271">
        <v>455</v>
      </c>
      <c r="M34" s="271">
        <v>246</v>
      </c>
      <c r="N34" s="271">
        <v>273</v>
      </c>
      <c r="O34" s="271">
        <v>109</v>
      </c>
      <c r="P34" s="271">
        <v>239</v>
      </c>
      <c r="Q34" s="271">
        <v>237</v>
      </c>
      <c r="R34" s="270">
        <f>SUM(F34:Q34)</f>
        <v>3561</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312</v>
      </c>
      <c r="G35" s="270">
        <v>312</v>
      </c>
      <c r="H35" s="270">
        <v>312</v>
      </c>
      <c r="I35" s="270">
        <v>312</v>
      </c>
      <c r="J35" s="270">
        <v>312</v>
      </c>
      <c r="K35" s="270">
        <v>312</v>
      </c>
      <c r="L35" s="270">
        <v>312</v>
      </c>
      <c r="M35" s="270">
        <v>312</v>
      </c>
      <c r="N35" s="270">
        <v>312</v>
      </c>
      <c r="O35" s="270">
        <v>312</v>
      </c>
      <c r="P35" s="270">
        <v>312</v>
      </c>
      <c r="Q35" s="270">
        <v>312</v>
      </c>
      <c r="R35" s="270">
        <f>SUM(F35:Q35)</f>
        <v>3744</v>
      </c>
      <c r="U35" s="7"/>
      <c r="V35" s="7"/>
      <c r="W35" s="7"/>
      <c r="X35" s="7"/>
      <c r="Y35" s="7"/>
      <c r="Z35" s="7"/>
      <c r="AA35" s="8"/>
      <c r="AB35" s="5"/>
      <c r="AE35" s="18"/>
      <c r="AF35" s="18"/>
      <c r="AG35" s="18"/>
      <c r="AH35" s="18"/>
      <c r="AI35" s="18"/>
      <c r="AJ35" s="18"/>
      <c r="AK35" s="18"/>
      <c r="AL35" s="18"/>
    </row>
    <row r="36" spans="2:38" ht="18.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1149</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609</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8" t="s">
        <v>1150</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v>1098</v>
      </c>
      <c r="G54" s="20">
        <v>1802</v>
      </c>
      <c r="H54" s="20">
        <v>1086</v>
      </c>
      <c r="I54" s="20">
        <v>334</v>
      </c>
      <c r="J54" s="20">
        <v>561</v>
      </c>
      <c r="K54" s="20">
        <v>626</v>
      </c>
      <c r="L54" s="20">
        <v>504</v>
      </c>
      <c r="M54" s="20">
        <v>950</v>
      </c>
      <c r="N54" s="20">
        <v>1380</v>
      </c>
      <c r="O54" s="20">
        <v>1042</v>
      </c>
      <c r="P54" s="20">
        <v>1362</v>
      </c>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OSgPfjafanwbBAQbf+EDdboErRKpXg0ueaFyUWNeFAvQ4IldWmW0r4QzK6tP/GLbjea6hEhcMSbFV9GKMmTAVQ==" saltValue="avcOXQx2j0i+/2CdMEiH7w==" spinCount="100000" sheet="1" objects="1" scenarios="1"/>
  <customSheetViews>
    <customSheetView guid="{9C949C4D-EB11-4549-99F8-6A6E19FEDD35}" showGridLines="0" topLeftCell="A25">
      <selection activeCell="F31" sqref="F31"/>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5">
      <selection activeCell="F31" sqref="F31"/>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5">
      <selection activeCell="F31" sqref="F31"/>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5">
      <selection activeCell="F31" sqref="F31"/>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5">
      <selection activeCell="F31" sqref="F31"/>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31">
      <selection activeCell="F31" sqref="F31"/>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4">
      <selection activeCell="F31" sqref="F31:Q31"/>
      <pageMargins left="0.5" right="0.43" top="1.04" bottom="0.45" header="0.31496062992125984" footer="0.31496062992125984"/>
      <pageSetup paperSize="9" scale="76" orientation="portrait" r:id="rId7"/>
      <headerFooter alignWithMargins="0"/>
    </customSheetView>
    <customSheetView guid="{8381FC96-6810-4EAA-ACD8-B607E0FD2281}" showGridLines="0" topLeftCell="A22">
      <selection activeCell="F31" sqref="F31:Q31"/>
      <pageMargins left="0.5" right="0.43" top="1.04" bottom="0.45" header="0.31496062992125984" footer="0.31496062992125984"/>
      <pageSetup paperSize="9" scale="76" orientation="portrait" r:id="rId8"/>
      <headerFooter alignWithMargins="0"/>
    </customSheetView>
    <customSheetView guid="{7315456F-420E-439E-9602-F32EDF9D3E94}" showGridLines="0" topLeftCell="A22">
      <selection activeCell="F31" sqref="F31:Q31"/>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10">
      <selection activeCell="U34" sqref="U34"/>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10">
      <selection activeCell="U34" sqref="U34"/>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10">
      <selection activeCell="U34" sqref="U34"/>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10">
      <selection activeCell="U34" sqref="U34"/>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10">
      <selection activeCell="U34" sqref="U34"/>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10">
      <selection activeCell="U34" sqref="U34"/>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10">
      <selection activeCell="U34" sqref="U34"/>
      <pageMargins left="0.5" right="0.43" top="1.04" bottom="0.45" header="0.31496062992125984" footer="0.31496062992125984"/>
      <pageSetup paperSize="9" scale="76" orientation="portrait" r:id="rId16"/>
      <headerFooter alignWithMargins="0"/>
    </customSheetView>
    <customSheetView guid="{39DA2FDD-4E3D-481D-A336-9D29DBC11B08}" showGridLines="0" topLeftCell="A10">
      <selection activeCell="F31" sqref="F31:Q31"/>
      <pageMargins left="0.5" right="0.43" top="1.04" bottom="0.45" header="0.31496062992125984" footer="0.31496062992125984"/>
      <pageSetup paperSize="9" scale="76" orientation="portrait" r:id="rId17"/>
      <headerFooter alignWithMargins="0"/>
    </customSheetView>
    <customSheetView guid="{95329FFD-9B66-4A76-A861-4EF913CB9438}" showGridLines="0" topLeftCell="A10">
      <selection activeCell="F31" sqref="F31:Q31"/>
      <pageMargins left="0.5" right="0.43" top="1.04" bottom="0.45" header="0.31496062992125984" footer="0.31496062992125984"/>
      <pageSetup paperSize="9" scale="76" orientation="portrait" r:id="rId18"/>
      <headerFooter alignWithMargins="0"/>
    </customSheetView>
    <customSheetView guid="{F7DB7EE5-42A9-41B9-A823-ADC3C22C28DE}" showGridLines="0" topLeftCell="A10">
      <selection activeCell="F31" sqref="F31:Q31"/>
      <pageMargins left="0.5" right="0.43" top="1.04" bottom="0.45" header="0.31496062992125984" footer="0.31496062992125984"/>
      <pageSetup paperSize="9" scale="76" orientation="portrait" r:id="rId19"/>
      <headerFooter alignWithMargins="0"/>
    </customSheetView>
    <customSheetView guid="{187695E8-F439-4E8B-9390-62D53A41785B}" showGridLines="0" topLeftCell="A10">
      <selection activeCell="F31" sqref="F31:Q31"/>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F31" sqref="F31:Q31"/>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A22">
      <selection activeCell="F31" sqref="F31:Q31"/>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5">
      <selection activeCell="F31" sqref="F31:Q31"/>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31">
      <selection activeCell="F31" sqref="F31"/>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5">
      <selection activeCell="F31" sqref="F31"/>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5">
      <selection activeCell="F31" sqref="F31"/>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5">
      <selection activeCell="F31" sqref="F31"/>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5">
      <selection activeCell="F31" sqref="F31"/>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5">
      <selection activeCell="F31" sqref="F31"/>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L84"/>
  <sheetViews>
    <sheetView showGridLines="0" topLeftCell="A10" zoomScaleNormal="100" zoomScalePageLayoutView="120" workbookViewId="0">
      <selection activeCell="J33" sqref="J33"/>
    </sheetView>
  </sheetViews>
  <sheetFormatPr baseColWidth="10" defaultColWidth="11.42578125" defaultRowHeight="12.75" x14ac:dyDescent="0.2"/>
  <cols>
    <col min="1" max="2" width="1.140625" customWidth="1"/>
    <col min="3" max="4" width="4.28515625" customWidth="1"/>
    <col min="5" max="5" width="6.425781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1219</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1220</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075"/>
      <c r="S13" s="1217"/>
      <c r="T13" s="1217"/>
      <c r="U13" s="1217"/>
      <c r="V13" s="1217"/>
      <c r="W13" s="1217"/>
      <c r="X13" s="1217"/>
      <c r="Y13" s="1217"/>
      <c r="Z13" s="1217"/>
      <c r="AA13" s="1218"/>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219"/>
      <c r="S14" s="1220"/>
      <c r="T14" s="1220"/>
      <c r="U14" s="1220"/>
      <c r="V14" s="1220"/>
      <c r="W14" s="1220"/>
      <c r="X14" s="1220"/>
      <c r="Y14" s="1220"/>
      <c r="Z14" s="1220"/>
      <c r="AA14" s="1221"/>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219"/>
      <c r="S15" s="1220"/>
      <c r="T15" s="1220"/>
      <c r="U15" s="1220"/>
      <c r="V15" s="1220"/>
      <c r="W15" s="1220"/>
      <c r="X15" s="1220"/>
      <c r="Y15" s="1220"/>
      <c r="Z15" s="1220"/>
      <c r="AA15" s="1221"/>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219"/>
      <c r="S16" s="1220"/>
      <c r="T16" s="1220"/>
      <c r="U16" s="1220"/>
      <c r="V16" s="1220"/>
      <c r="W16" s="1220"/>
      <c r="X16" s="1220"/>
      <c r="Y16" s="1220"/>
      <c r="Z16" s="1220"/>
      <c r="AA16" s="1221"/>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219"/>
      <c r="S17" s="1220"/>
      <c r="T17" s="1220"/>
      <c r="U17" s="1220"/>
      <c r="V17" s="1220"/>
      <c r="W17" s="1220"/>
      <c r="X17" s="1220"/>
      <c r="Y17" s="1220"/>
      <c r="Z17" s="1220"/>
      <c r="AA17" s="1221"/>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219"/>
      <c r="S18" s="1220"/>
      <c r="T18" s="1220"/>
      <c r="U18" s="1220"/>
      <c r="V18" s="1220"/>
      <c r="W18" s="1220"/>
      <c r="X18" s="1220"/>
      <c r="Y18" s="1220"/>
      <c r="Z18" s="1220"/>
      <c r="AA18" s="1221"/>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219"/>
      <c r="S19" s="1220"/>
      <c r="T19" s="1220"/>
      <c r="U19" s="1220"/>
      <c r="V19" s="1220"/>
      <c r="W19" s="1220"/>
      <c r="X19" s="1220"/>
      <c r="Y19" s="1220"/>
      <c r="Z19" s="1220"/>
      <c r="AA19" s="1221"/>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222"/>
      <c r="S20" s="1223"/>
      <c r="T20" s="1223"/>
      <c r="U20" s="1223"/>
      <c r="V20" s="1223"/>
      <c r="W20" s="1223"/>
      <c r="X20" s="1223"/>
      <c r="Y20" s="1223"/>
      <c r="Z20" s="1223"/>
      <c r="AA20" s="1224"/>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3.5"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INDICADORES!H85+'% OCUP INTERMED'!F31</f>
        <v>275</v>
      </c>
      <c r="G31" s="569">
        <f>INDICADORES!K85+'% OCUP INTERMED'!G31</f>
        <v>211</v>
      </c>
      <c r="H31" s="569">
        <f>INDICADORES!N85+'% OCUP INTERMED'!H31</f>
        <v>186</v>
      </c>
      <c r="I31" s="569">
        <f>INDICADORES!T85+'% OCUP INTERMED'!I31</f>
        <v>185</v>
      </c>
      <c r="J31" s="569">
        <f>INDICADORES!W85+'% OCUP INTERMED'!J31</f>
        <v>329</v>
      </c>
      <c r="K31" s="569">
        <f>INDICADORES!Z85+'% OCUP INTERMED'!K31</f>
        <v>326</v>
      </c>
      <c r="L31" s="569">
        <f>INDICADORES!AF85+'% OCUP INTERMED'!L31</f>
        <v>275</v>
      </c>
      <c r="M31" s="569">
        <f>INDICADORES!AI85+'% OCUP INTERMED'!M31</f>
        <v>277</v>
      </c>
      <c r="N31" s="569">
        <f>INDICADORES!AL85+'% OCUP INTERMED'!N31</f>
        <v>278</v>
      </c>
      <c r="O31" s="569">
        <f>INDICADORES!AR85+'% OCUP INTERMED'!O31</f>
        <v>334</v>
      </c>
      <c r="P31" s="569">
        <v>313</v>
      </c>
      <c r="Q31" s="569">
        <v>342</v>
      </c>
      <c r="R31" s="568">
        <f>SUM(F31:Q31)</f>
        <v>3331</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INDICADORES!I85+'% OCUP INTERMED'!F32</f>
        <v>403</v>
      </c>
      <c r="G32" s="569">
        <f>INDICADORES!L85+'% OCUP INTERMED'!G32</f>
        <v>364</v>
      </c>
      <c r="H32" s="569">
        <f>INDICADORES!O85+'% OCUP INTERMED'!H32</f>
        <v>403</v>
      </c>
      <c r="I32" s="569">
        <f>INDICADORES!U85+'% OCUP INTERMED'!I32</f>
        <v>403</v>
      </c>
      <c r="J32" s="569">
        <f>INDICADORES!X85+'% OCUP INTERMED'!J32</f>
        <v>403</v>
      </c>
      <c r="K32" s="569">
        <f>INDICADORES!AA85+'% OCUP INTERMED'!K32</f>
        <v>390</v>
      </c>
      <c r="L32" s="569">
        <f>INDICADORES!AG85+'% OCUP INTERMED'!L32</f>
        <v>403</v>
      </c>
      <c r="M32" s="569">
        <f>INDICADORES!AJ85+'% OCUP INTERMED'!M32</f>
        <v>403</v>
      </c>
      <c r="N32" s="569">
        <f>INDICADORES!AM85+'% OCUP INTERMED'!N32</f>
        <v>390</v>
      </c>
      <c r="O32" s="569">
        <f>INDICADORES!AS85+'% OCUP INTERMED'!O32</f>
        <v>403</v>
      </c>
      <c r="P32" s="569">
        <v>390</v>
      </c>
      <c r="Q32" s="569">
        <v>403</v>
      </c>
      <c r="R32" s="569">
        <f>SUM(F32:Q32)</f>
        <v>4758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 t="shared" ref="F33:R33" si="0">F31/F32*100</f>
        <v>68.238213399503721</v>
      </c>
      <c r="G33" s="67">
        <f t="shared" si="0"/>
        <v>57.967032967032971</v>
      </c>
      <c r="H33" s="67">
        <f t="shared" si="0"/>
        <v>46.153846153846153</v>
      </c>
      <c r="I33" s="67">
        <f t="shared" si="0"/>
        <v>45.90570719602978</v>
      </c>
      <c r="J33" s="67">
        <f t="shared" si="0"/>
        <v>81.637717121588096</v>
      </c>
      <c r="K33" s="67">
        <f t="shared" si="0"/>
        <v>83.589743589743591</v>
      </c>
      <c r="L33" s="67">
        <f t="shared" si="0"/>
        <v>68.238213399503721</v>
      </c>
      <c r="M33" s="67">
        <f t="shared" si="0"/>
        <v>68.734491315136481</v>
      </c>
      <c r="N33" s="67">
        <f t="shared" si="0"/>
        <v>71.282051282051285</v>
      </c>
      <c r="O33" s="67">
        <f t="shared" si="0"/>
        <v>82.878411910669982</v>
      </c>
      <c r="P33" s="67">
        <f t="shared" si="0"/>
        <v>80.256410256410263</v>
      </c>
      <c r="Q33" s="67">
        <f t="shared" si="0"/>
        <v>84.863523573200993</v>
      </c>
      <c r="R33" s="67">
        <f t="shared" si="0"/>
        <v>70.00840689365279</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3"/>
      <c r="G34" s="243"/>
      <c r="H34" s="243"/>
      <c r="I34" s="243"/>
      <c r="J34" s="243"/>
      <c r="K34" s="243"/>
      <c r="L34" s="243"/>
      <c r="M34" s="243"/>
      <c r="N34" s="243"/>
      <c r="O34" s="243"/>
      <c r="P34" s="243"/>
      <c r="Q34" s="243"/>
      <c r="R34" s="243"/>
      <c r="U34" s="7"/>
      <c r="V34" s="7"/>
      <c r="W34" s="7"/>
      <c r="X34" s="7"/>
      <c r="Y34" s="7"/>
      <c r="Z34" s="7"/>
      <c r="AA34" s="8"/>
      <c r="AB34" s="5"/>
      <c r="AE34" s="18"/>
      <c r="AF34" s="18"/>
      <c r="AG34" s="18"/>
      <c r="AH34" s="18"/>
      <c r="AI34" s="18"/>
      <c r="AJ34" s="18"/>
      <c r="AK34" s="18"/>
      <c r="AL34" s="18"/>
    </row>
    <row r="35" spans="2:38" ht="22.5" customHeight="1" x14ac:dyDescent="0.2">
      <c r="B35" s="4"/>
      <c r="C35" s="6"/>
      <c r="D35" s="809" t="s">
        <v>254</v>
      </c>
      <c r="E35" s="810"/>
      <c r="F35" s="245">
        <v>80</v>
      </c>
      <c r="G35" s="245">
        <v>80</v>
      </c>
      <c r="H35" s="245">
        <v>80</v>
      </c>
      <c r="I35" s="245">
        <v>80</v>
      </c>
      <c r="J35" s="245">
        <v>80</v>
      </c>
      <c r="K35" s="245">
        <v>80</v>
      </c>
      <c r="L35" s="245">
        <v>80</v>
      </c>
      <c r="M35" s="245">
        <v>80</v>
      </c>
      <c r="N35" s="245">
        <v>80</v>
      </c>
      <c r="O35" s="245">
        <v>80</v>
      </c>
      <c r="P35" s="245">
        <v>80</v>
      </c>
      <c r="Q35" s="245">
        <v>80</v>
      </c>
      <c r="R35" s="245">
        <v>80</v>
      </c>
      <c r="U35" s="7"/>
      <c r="V35" s="7"/>
      <c r="W35" s="7"/>
      <c r="X35" s="7"/>
      <c r="Y35" s="7"/>
      <c r="Z35" s="7"/>
      <c r="AA35" s="8"/>
      <c r="AB35" s="5"/>
      <c r="AE35" s="18"/>
      <c r="AF35" s="18"/>
      <c r="AG35" s="18"/>
      <c r="AH35" s="18"/>
      <c r="AI35" s="18"/>
      <c r="AJ35" s="18"/>
      <c r="AK35" s="18"/>
      <c r="AL35" s="18"/>
    </row>
    <row r="36" spans="2:38" ht="11.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1223</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1224</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229</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138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100</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263</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customSheetViews>
    <customSheetView guid="{9C949C4D-EB11-4549-99F8-6A6E19FEDD35}" scale="120" showGridLines="0" topLeftCell="A28">
      <selection activeCell="G40" sqref="G40:N40"/>
      <pageMargins left="0.5" right="0.43" top="1.04" bottom="0.45" header="0.31496062992125984" footer="0.31496062992125984"/>
      <pageSetup paperSize="9" scale="76" orientation="portrait" r:id="rId1"/>
      <headerFooter alignWithMargins="0"/>
    </customSheetView>
    <customSheetView guid="{B4BD0B13-0F90-4B98-B77F-542E51A48189}" scale="120" showGridLines="0" topLeftCell="A28">
      <selection activeCell="G40" sqref="G40:N40"/>
      <pageMargins left="0.5" right="0.43" top="1.04" bottom="0.45" header="0.31496062992125984" footer="0.31496062992125984"/>
      <pageSetup paperSize="9" scale="76" orientation="portrait" r:id="rId2"/>
      <headerFooter alignWithMargins="0"/>
    </customSheetView>
    <customSheetView guid="{1132D6BB-BD35-469F-BF41-A86B335BD97B}" scale="120" showGridLines="0" topLeftCell="A28">
      <selection activeCell="G40" sqref="G40:N40"/>
      <pageMargins left="0.5" right="0.43" top="1.04" bottom="0.45" header="0.31496062992125984" footer="0.31496062992125984"/>
      <pageSetup paperSize="9" scale="76" orientation="portrait" r:id="rId3"/>
      <headerFooter alignWithMargins="0"/>
    </customSheetView>
    <customSheetView guid="{A5C6589E-C55F-4BEC-9ECE-919FCABF52F8}" scale="120" showGridLines="0" topLeftCell="A28">
      <selection activeCell="G40" sqref="G40:N40"/>
      <pageMargins left="0.5" right="0.43" top="1.04" bottom="0.45" header="0.31496062992125984" footer="0.31496062992125984"/>
      <pageSetup paperSize="9" scale="76" orientation="portrait" r:id="rId4"/>
      <headerFooter alignWithMargins="0"/>
    </customSheetView>
    <customSheetView guid="{01A85145-F11B-4D07-813B-8A8758CDD710}" scale="120" showGridLines="0" topLeftCell="A28">
      <selection activeCell="G40" sqref="G40:N40"/>
      <pageMargins left="0.5" right="0.43" top="1.04" bottom="0.45" header="0.31496062992125984" footer="0.31496062992125984"/>
      <pageSetup paperSize="9" scale="76" orientation="portrait" r:id="rId5"/>
      <headerFooter alignWithMargins="0"/>
    </customSheetView>
    <customSheetView guid="{4F27A6F2-707D-47B2-BF4A-F027B75A33FC}" scale="120" showGridLines="0" topLeftCell="A25">
      <selection activeCell="G40" sqref="G40:N40"/>
      <pageMargins left="0.5" right="0.43" top="1.04" bottom="0.45" header="0.31496062992125984" footer="0.31496062992125984"/>
      <pageSetup paperSize="9" scale="76" orientation="portrait" r:id="rId6"/>
      <headerFooter alignWithMargins="0"/>
    </customSheetView>
    <customSheetView guid="{F4F98609-4C61-4A0E-851B-59BEC64AAB9F}" scale="120" showGridLines="0" topLeftCell="A25">
      <selection activeCell="G40" sqref="G40:N40"/>
      <pageMargins left="0.5" right="0.43" top="1.04" bottom="0.45" header="0.31496062992125984" footer="0.31496062992125984"/>
      <pageSetup paperSize="9" scale="76" orientation="portrait" r:id="rId7"/>
      <headerFooter alignWithMargins="0"/>
    </customSheetView>
    <customSheetView guid="{8381FC96-6810-4EAA-ACD8-B607E0FD2281}" scale="120" showGridLines="0">
      <selection activeCell="G40" sqref="G40:N40"/>
      <pageMargins left="0.5" right="0.43" top="1.04" bottom="0.45" header="0.31496062992125984" footer="0.31496062992125984"/>
      <pageSetup paperSize="9" scale="76" orientation="portrait" r:id="rId8"/>
      <headerFooter alignWithMargins="0"/>
    </customSheetView>
    <customSheetView guid="{7315456F-420E-439E-9602-F32EDF9D3E94}" scale="120" showGridLines="0">
      <selection activeCell="G40" sqref="G40:N40"/>
      <pageMargins left="0.5" right="0.43" top="1.04" bottom="0.45" header="0.31496062992125984" footer="0.31496062992125984"/>
      <pageSetup paperSize="9" scale="76" orientation="portrait" r:id="rId9"/>
      <headerFooter alignWithMargins="0"/>
    </customSheetView>
    <customSheetView guid="{C3D58349-1F04-4F6C-B93C-BB0D41DB41D6}" scale="120" showGridLines="0">
      <selection activeCell="G40" sqref="G40:N40"/>
      <pageMargins left="0.5" right="0.43" top="1.04" bottom="0.45" header="0.31496062992125984" footer="0.31496062992125984"/>
      <pageSetup paperSize="9" scale="76" orientation="portrait" r:id="rId10"/>
      <headerFooter alignWithMargins="0"/>
    </customSheetView>
    <customSheetView guid="{71206789-1A95-4243-B1E4-204F0D4BB0C1}" scale="120" showGridLines="0">
      <selection activeCell="G40" sqref="G40:N40"/>
      <pageMargins left="0.5" right="0.43" top="1.04" bottom="0.45" header="0.31496062992125984" footer="0.31496062992125984"/>
      <pageSetup paperSize="9" scale="76" orientation="portrait" r:id="rId11"/>
      <headerFooter alignWithMargins="0"/>
    </customSheetView>
    <customSheetView guid="{DAB8803B-91D8-4FA1-8E83-BA8E4F51ECEF}" scale="120" showGridLines="0" topLeftCell="A28">
      <selection activeCell="G40" sqref="G40:N40"/>
      <pageMargins left="0.5" right="0.43" top="1.04" bottom="0.45" header="0.31496062992125984" footer="0.31496062992125984"/>
      <pageSetup paperSize="9" scale="76" orientation="portrait" r:id="rId12"/>
      <headerFooter alignWithMargins="0"/>
    </customSheetView>
    <customSheetView guid="{4B06A440-0745-43CE-8047-97DB98249CF6}" scale="120" showGridLines="0" topLeftCell="A25">
      <selection activeCell="G40" sqref="G40:N40"/>
      <pageMargins left="0.5" right="0.43" top="1.04" bottom="0.45" header="0.31496062992125984" footer="0.31496062992125984"/>
      <pageSetup paperSize="9" scale="76" orientation="portrait" r:id="rId13"/>
      <headerFooter alignWithMargins="0"/>
    </customSheetView>
    <customSheetView guid="{201C1097-0C3C-4AFA-814C-99E885BB3BA9}" scale="120" showGridLines="0" topLeftCell="A28">
      <selection activeCell="G40" sqref="G40:N40"/>
      <pageMargins left="0.5" right="0.43" top="1.04" bottom="0.45" header="0.31496062992125984" footer="0.31496062992125984"/>
      <pageSetup paperSize="9" scale="76" orientation="portrait" r:id="rId14"/>
      <headerFooter alignWithMargins="0"/>
    </customSheetView>
    <customSheetView guid="{44F0F931-FF8F-4146-9628-099A7B02EE59}" scale="120" showGridLines="0" topLeftCell="A28">
      <selection activeCell="G40" sqref="G40:N40"/>
      <pageMargins left="0.5" right="0.43" top="1.04" bottom="0.45" header="0.31496062992125984" footer="0.31496062992125984"/>
      <pageSetup paperSize="9" scale="76" orientation="portrait" r:id="rId15"/>
      <headerFooter alignWithMargins="0"/>
    </customSheetView>
    <customSheetView guid="{DE4F901A-4159-44A8-9F61-37E29931259E}" scale="120" showGridLines="0" topLeftCell="A28">
      <selection activeCell="G40" sqref="G40:N40"/>
      <pageMargins left="0.5" right="0.43" top="1.04" bottom="0.45" header="0.31496062992125984" footer="0.31496062992125984"/>
      <pageSetup paperSize="9" scale="76" orientation="portrait" r:id="rId16"/>
      <headerFooter alignWithMargins="0"/>
    </customSheetView>
    <customSheetView guid="{11E60353-53A2-40FD-8DD1-6654D3943E00}" scale="120" showGridLines="0" topLeftCell="A28">
      <selection activeCell="G40" sqref="G40:N40"/>
      <pageMargins left="0.5" right="0.43" top="1.04" bottom="0.45" header="0.31496062992125984" footer="0.31496062992125984"/>
      <pageSetup paperSize="9" scale="76" orientation="portrait" r:id="rId17"/>
      <headerFooter alignWithMargins="0"/>
    </customSheetView>
    <customSheetView guid="{D405E5B0-829D-4CFF-BABC-C1974EED185D}" scale="120" showGridLines="0" topLeftCell="A28">
      <selection activeCell="G40" sqref="G40:N40"/>
      <pageMargins left="0.5" right="0.43" top="1.04" bottom="0.45" header="0.31496062992125984" footer="0.31496062992125984"/>
      <pageSetup paperSize="9" scale="76" orientation="portrait" r:id="rId18"/>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C37:N37"/>
    <mergeCell ref="O37:AA37"/>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19"/>
  <headerFooter alignWithMargins="0"/>
  <drawing r:id="rId2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L84"/>
  <sheetViews>
    <sheetView showGridLines="0" topLeftCell="A27" workbookViewId="0">
      <selection activeCell="F35" sqref="F35"/>
    </sheetView>
  </sheetViews>
  <sheetFormatPr baseColWidth="10" defaultColWidth="11.42578125" defaultRowHeight="12.75" x14ac:dyDescent="0.2"/>
  <cols>
    <col min="1" max="2" width="1.140625" customWidth="1"/>
    <col min="3" max="3" width="4.28515625" customWidth="1"/>
    <col min="4" max="4" width="6.7109375" customWidth="1"/>
    <col min="5" max="5" width="4.285156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1221</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861" t="s">
        <v>1222</v>
      </c>
      <c r="G9" s="861"/>
      <c r="H9" s="861"/>
      <c r="I9" s="861"/>
      <c r="J9" s="861"/>
      <c r="K9" s="861"/>
      <c r="L9" s="861"/>
      <c r="M9" s="861"/>
      <c r="N9" s="861"/>
      <c r="O9" s="861"/>
      <c r="P9" s="861"/>
      <c r="Q9" s="861"/>
      <c r="R9" s="861"/>
      <c r="S9" s="861"/>
      <c r="T9" s="861"/>
      <c r="U9" s="861"/>
      <c r="V9" s="861"/>
      <c r="W9" s="861"/>
      <c r="X9" s="861"/>
      <c r="Y9" s="861"/>
      <c r="Z9" s="861"/>
      <c r="AA9" s="1101"/>
      <c r="AB9" s="5"/>
      <c r="AE9" s="18"/>
      <c r="AF9" s="966"/>
      <c r="AG9" s="966"/>
      <c r="AH9" s="966"/>
      <c r="AI9" s="966"/>
      <c r="AJ9" s="966"/>
      <c r="AK9" s="966"/>
      <c r="AL9" s="966"/>
    </row>
    <row r="10" spans="2:38" ht="17.25" customHeight="1" thickBot="1" x14ac:dyDescent="0.25">
      <c r="B10" s="4"/>
      <c r="C10" s="833"/>
      <c r="D10" s="834"/>
      <c r="E10" s="834"/>
      <c r="F10" s="1104"/>
      <c r="G10" s="1104"/>
      <c r="H10" s="1104"/>
      <c r="I10" s="1104"/>
      <c r="J10" s="1104"/>
      <c r="K10" s="1104"/>
      <c r="L10" s="1104"/>
      <c r="M10" s="1104"/>
      <c r="N10" s="1104"/>
      <c r="O10" s="1104"/>
      <c r="P10" s="1104"/>
      <c r="Q10" s="1104"/>
      <c r="R10" s="1104"/>
      <c r="S10" s="1104"/>
      <c r="T10" s="1104"/>
      <c r="U10" s="1104"/>
      <c r="V10" s="1104"/>
      <c r="W10" s="1104"/>
      <c r="X10" s="1104"/>
      <c r="Y10" s="1104"/>
      <c r="Z10" s="1104"/>
      <c r="AA10" s="1105"/>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64"/>
      <c r="S13" s="1165"/>
      <c r="T13" s="1165"/>
      <c r="U13" s="1165"/>
      <c r="V13" s="1165"/>
      <c r="W13" s="1165"/>
      <c r="X13" s="1165"/>
      <c r="Y13" s="1165"/>
      <c r="Z13" s="1165"/>
      <c r="AA13" s="1166"/>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67"/>
      <c r="S14" s="1168"/>
      <c r="T14" s="1168"/>
      <c r="U14" s="1168"/>
      <c r="V14" s="1168"/>
      <c r="W14" s="1168"/>
      <c r="X14" s="1168"/>
      <c r="Y14" s="1168"/>
      <c r="Z14" s="1168"/>
      <c r="AA14" s="1169"/>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67"/>
      <c r="S15" s="1168"/>
      <c r="T15" s="1168"/>
      <c r="U15" s="1168"/>
      <c r="V15" s="1168"/>
      <c r="W15" s="1168"/>
      <c r="X15" s="1168"/>
      <c r="Y15" s="1168"/>
      <c r="Z15" s="1168"/>
      <c r="AA15" s="1169"/>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67"/>
      <c r="S16" s="1168"/>
      <c r="T16" s="1168"/>
      <c r="U16" s="1168"/>
      <c r="V16" s="1168"/>
      <c r="W16" s="1168"/>
      <c r="X16" s="1168"/>
      <c r="Y16" s="1168"/>
      <c r="Z16" s="1168"/>
      <c r="AA16" s="1169"/>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67"/>
      <c r="S17" s="1168"/>
      <c r="T17" s="1168"/>
      <c r="U17" s="1168"/>
      <c r="V17" s="1168"/>
      <c r="W17" s="1168"/>
      <c r="X17" s="1168"/>
      <c r="Y17" s="1168"/>
      <c r="Z17" s="1168"/>
      <c r="AA17" s="1169"/>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67"/>
      <c r="S18" s="1168"/>
      <c r="T18" s="1168"/>
      <c r="U18" s="1168"/>
      <c r="V18" s="1168"/>
      <c r="W18" s="1168"/>
      <c r="X18" s="1168"/>
      <c r="Y18" s="1168"/>
      <c r="Z18" s="1168"/>
      <c r="AA18" s="1169"/>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67"/>
      <c r="S19" s="1168"/>
      <c r="T19" s="1168"/>
      <c r="U19" s="1168"/>
      <c r="V19" s="1168"/>
      <c r="W19" s="1168"/>
      <c r="X19" s="1168"/>
      <c r="Y19" s="1168"/>
      <c r="Z19" s="1168"/>
      <c r="AA19" s="1169"/>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0"/>
      <c r="S20" s="1171"/>
      <c r="T20" s="1171"/>
      <c r="U20" s="1171"/>
      <c r="V20" s="1171"/>
      <c r="W20" s="1171"/>
      <c r="X20" s="1171"/>
      <c r="Y20" s="1171"/>
      <c r="Z20" s="1171"/>
      <c r="AA20" s="117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2.75" customHeight="1" x14ac:dyDescent="0.2">
      <c r="B22" s="4"/>
      <c r="C22" s="6"/>
      <c r="D22" s="7"/>
      <c r="E22" s="7"/>
      <c r="F22" s="7"/>
      <c r="G22" s="7"/>
      <c r="H22" s="7"/>
      <c r="I22" s="7"/>
      <c r="J22" s="7"/>
      <c r="K22" s="7"/>
      <c r="L22" s="7"/>
      <c r="M22" s="7"/>
      <c r="N22" s="7"/>
      <c r="O22" s="7"/>
      <c r="P22" s="7"/>
      <c r="Q22" s="7"/>
      <c r="R22" s="1164"/>
      <c r="S22" s="1165"/>
      <c r="T22" s="1165"/>
      <c r="U22" s="1165"/>
      <c r="V22" s="1165"/>
      <c r="W22" s="1165"/>
      <c r="X22" s="1165"/>
      <c r="Y22" s="1165"/>
      <c r="Z22" s="1165"/>
      <c r="AA22" s="1166"/>
      <c r="AB22" s="5"/>
      <c r="AE22" s="18"/>
      <c r="AF22" s="18"/>
      <c r="AG22" s="18"/>
      <c r="AH22" s="18"/>
      <c r="AI22" s="18"/>
      <c r="AJ22" s="18"/>
      <c r="AK22" s="18"/>
      <c r="AL22" s="18"/>
    </row>
    <row r="23" spans="2:38" ht="21.75" customHeight="1" x14ac:dyDescent="0.2">
      <c r="B23" s="4"/>
      <c r="C23" s="6"/>
      <c r="D23" s="7"/>
      <c r="E23" s="7"/>
      <c r="F23" s="7"/>
      <c r="G23" s="7"/>
      <c r="H23" s="7"/>
      <c r="I23" s="7"/>
      <c r="J23" s="7"/>
      <c r="K23" s="7"/>
      <c r="L23" s="7"/>
      <c r="M23" s="7"/>
      <c r="N23" s="7"/>
      <c r="O23" s="7"/>
      <c r="P23" s="7"/>
      <c r="Q23" s="7"/>
      <c r="R23" s="1167"/>
      <c r="S23" s="1168"/>
      <c r="T23" s="1168"/>
      <c r="U23" s="1168"/>
      <c r="V23" s="1168"/>
      <c r="W23" s="1168"/>
      <c r="X23" s="1168"/>
      <c r="Y23" s="1168"/>
      <c r="Z23" s="1168"/>
      <c r="AA23" s="1169"/>
      <c r="AB23" s="5"/>
      <c r="AE23" s="18"/>
      <c r="AF23" s="18"/>
      <c r="AG23" s="18"/>
      <c r="AH23" s="18"/>
      <c r="AI23" s="18"/>
      <c r="AJ23" s="18"/>
      <c r="AK23" s="18"/>
      <c r="AL23" s="18"/>
    </row>
    <row r="24" spans="2:38" ht="27" customHeight="1" x14ac:dyDescent="0.2">
      <c r="B24" s="4"/>
      <c r="C24" s="6"/>
      <c r="D24" s="7"/>
      <c r="E24" s="7"/>
      <c r="F24" s="7"/>
      <c r="G24" s="7"/>
      <c r="H24" s="7"/>
      <c r="I24" s="7"/>
      <c r="J24" s="7"/>
      <c r="K24" s="7"/>
      <c r="L24" s="7"/>
      <c r="M24" s="7"/>
      <c r="N24" s="7"/>
      <c r="O24" s="7"/>
      <c r="P24" s="7"/>
      <c r="Q24" s="7"/>
      <c r="R24" s="1167"/>
      <c r="S24" s="1168"/>
      <c r="T24" s="1168"/>
      <c r="U24" s="1168"/>
      <c r="V24" s="1168"/>
      <c r="W24" s="1168"/>
      <c r="X24" s="1168"/>
      <c r="Y24" s="1168"/>
      <c r="Z24" s="1168"/>
      <c r="AA24" s="1169"/>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167"/>
      <c r="S25" s="1168"/>
      <c r="T25" s="1168"/>
      <c r="U25" s="1168"/>
      <c r="V25" s="1168"/>
      <c r="W25" s="1168"/>
      <c r="X25" s="1168"/>
      <c r="Y25" s="1168"/>
      <c r="Z25" s="1168"/>
      <c r="AA25" s="1169"/>
      <c r="AB25" s="5"/>
      <c r="AE25" s="18"/>
      <c r="AF25" s="18"/>
      <c r="AG25" s="18"/>
      <c r="AH25" s="18"/>
      <c r="AI25" s="18"/>
      <c r="AJ25" s="18"/>
      <c r="AK25" s="18"/>
      <c r="AL25" s="18"/>
    </row>
    <row r="26" spans="2:38" ht="26.25" customHeight="1" x14ac:dyDescent="0.2">
      <c r="B26" s="4"/>
      <c r="C26" s="6"/>
      <c r="D26" s="7"/>
      <c r="E26" s="7"/>
      <c r="F26" s="7"/>
      <c r="G26" s="7"/>
      <c r="H26" s="7"/>
      <c r="I26" s="7"/>
      <c r="J26" s="7"/>
      <c r="K26" s="7"/>
      <c r="L26" s="7"/>
      <c r="M26" s="7"/>
      <c r="N26" s="7"/>
      <c r="O26" s="7"/>
      <c r="P26" s="7"/>
      <c r="Q26" s="7"/>
      <c r="R26" s="1167"/>
      <c r="S26" s="1168"/>
      <c r="T26" s="1168"/>
      <c r="U26" s="1168"/>
      <c r="V26" s="1168"/>
      <c r="W26" s="1168"/>
      <c r="X26" s="1168"/>
      <c r="Y26" s="1168"/>
      <c r="Z26" s="1168"/>
      <c r="AA26" s="1169"/>
      <c r="AB26" s="5"/>
      <c r="AE26" s="18"/>
      <c r="AF26" s="18"/>
      <c r="AG26" s="18"/>
      <c r="AH26" s="18"/>
      <c r="AI26" s="18"/>
      <c r="AJ26" s="18"/>
      <c r="AK26" s="18"/>
      <c r="AL26" s="18"/>
    </row>
    <row r="27" spans="2:38" ht="36" customHeight="1" x14ac:dyDescent="0.2">
      <c r="B27" s="4"/>
      <c r="C27" s="6"/>
      <c r="D27" s="7"/>
      <c r="E27" s="7"/>
      <c r="F27" s="7"/>
      <c r="G27" s="7"/>
      <c r="H27" s="7"/>
      <c r="I27" s="7"/>
      <c r="J27" s="7"/>
      <c r="K27" s="7"/>
      <c r="L27" s="7"/>
      <c r="M27" s="7"/>
      <c r="N27" s="7"/>
      <c r="O27" s="7"/>
      <c r="P27" s="7"/>
      <c r="Q27" s="7"/>
      <c r="R27" s="1167"/>
      <c r="S27" s="1168"/>
      <c r="T27" s="1168"/>
      <c r="U27" s="1168"/>
      <c r="V27" s="1168"/>
      <c r="W27" s="1168"/>
      <c r="X27" s="1168"/>
      <c r="Y27" s="1168"/>
      <c r="Z27" s="1168"/>
      <c r="AA27" s="1169"/>
      <c r="AB27" s="5"/>
      <c r="AE27" s="18"/>
      <c r="AF27" s="18"/>
      <c r="AG27" s="18"/>
      <c r="AH27" s="18"/>
      <c r="AI27" s="18"/>
      <c r="AJ27" s="18"/>
      <c r="AK27" s="18"/>
      <c r="AL27" s="18"/>
    </row>
    <row r="28" spans="2:38" ht="9.75" customHeight="1" thickBot="1" x14ac:dyDescent="0.25">
      <c r="B28" s="4"/>
      <c r="C28" s="6"/>
      <c r="D28" s="7"/>
      <c r="E28" s="7"/>
      <c r="F28" s="7"/>
      <c r="G28" s="7"/>
      <c r="H28" s="7"/>
      <c r="I28" s="7"/>
      <c r="J28" s="7"/>
      <c r="K28" s="7"/>
      <c r="L28" s="7"/>
      <c r="M28" s="7"/>
      <c r="N28" s="7"/>
      <c r="O28" s="7"/>
      <c r="P28" s="7"/>
      <c r="Q28" s="7"/>
      <c r="R28" s="1170"/>
      <c r="S28" s="1171"/>
      <c r="T28" s="1171"/>
      <c r="U28" s="1171"/>
      <c r="V28" s="1171"/>
      <c r="W28" s="1171"/>
      <c r="X28" s="1171"/>
      <c r="Y28" s="1171"/>
      <c r="Z28" s="1171"/>
      <c r="AA28" s="1172"/>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INDICADORES!H86</f>
        <v>177</v>
      </c>
      <c r="G31" s="569">
        <f>INDICADORES!K86</f>
        <v>160</v>
      </c>
      <c r="H31" s="569">
        <f>INDICADORES!N86</f>
        <v>92</v>
      </c>
      <c r="I31" s="569">
        <f>INDICADORES!T86</f>
        <v>92</v>
      </c>
      <c r="J31" s="569">
        <f>INDICADORES!W86</f>
        <v>132</v>
      </c>
      <c r="K31" s="569">
        <f>INDICADORES!Z86</f>
        <v>145</v>
      </c>
      <c r="L31" s="569">
        <f>INDICADORES!AF86</f>
        <v>110</v>
      </c>
      <c r="M31" s="569">
        <f>INDICADORES!AI86</f>
        <v>100</v>
      </c>
      <c r="N31" s="569">
        <f>INDICADORES!AL86</f>
        <v>73</v>
      </c>
      <c r="O31" s="569">
        <f>INDICADORES!AR86</f>
        <v>127</v>
      </c>
      <c r="P31" s="569">
        <f>INDICADORES!AU86</f>
        <v>0</v>
      </c>
      <c r="Q31" s="569">
        <f>INDICADORES!AX86</f>
        <v>0</v>
      </c>
      <c r="R31" s="568">
        <f>SUM(F31:Q31)</f>
        <v>1208</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f>INDICADORES!I86</f>
        <v>22</v>
      </c>
      <c r="G32" s="64">
        <f>INDICADORES!L86</f>
        <v>19</v>
      </c>
      <c r="H32" s="64">
        <f>INDICADORES!O86</f>
        <v>18</v>
      </c>
      <c r="I32" s="64">
        <f>INDICADORES!U86</f>
        <v>21</v>
      </c>
      <c r="J32" s="64">
        <f>INDICADORES!X86</f>
        <v>18</v>
      </c>
      <c r="K32" s="64">
        <f>INDICADORES!AA86</f>
        <v>24</v>
      </c>
      <c r="L32" s="64">
        <f>INDICADORES!AG86</f>
        <v>27</v>
      </c>
      <c r="M32" s="64">
        <f>INDICADORES!AJ86</f>
        <v>18</v>
      </c>
      <c r="N32" s="64">
        <f>INDICADORES!AM86</f>
        <v>19</v>
      </c>
      <c r="O32" s="64">
        <f>INDICADORES!AS86</f>
        <v>28</v>
      </c>
      <c r="P32" s="64">
        <f>INDICADORES!AV86</f>
        <v>22</v>
      </c>
      <c r="Q32" s="64">
        <f>INDICADORES!AY86</f>
        <v>20</v>
      </c>
      <c r="R32" s="85">
        <f>SUM(F32:Q32)</f>
        <v>256</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96">
        <f>F31/F32</f>
        <v>8.045454545454545</v>
      </c>
      <c r="G33" s="96">
        <f>G31/G32</f>
        <v>8.4210526315789469</v>
      </c>
      <c r="H33" s="96">
        <f t="shared" ref="H33:R33" si="0">H31/H32</f>
        <v>5.1111111111111107</v>
      </c>
      <c r="I33" s="96">
        <f t="shared" si="0"/>
        <v>4.3809523809523814</v>
      </c>
      <c r="J33" s="96">
        <f t="shared" si="0"/>
        <v>7.333333333333333</v>
      </c>
      <c r="K33" s="96">
        <f t="shared" si="0"/>
        <v>6.041666666666667</v>
      </c>
      <c r="L33" s="96">
        <f t="shared" si="0"/>
        <v>4.0740740740740744</v>
      </c>
      <c r="M33" s="96">
        <f t="shared" si="0"/>
        <v>5.5555555555555554</v>
      </c>
      <c r="N33" s="96">
        <f t="shared" si="0"/>
        <v>3.8421052631578947</v>
      </c>
      <c r="O33" s="96">
        <f t="shared" si="0"/>
        <v>4.5357142857142856</v>
      </c>
      <c r="P33" s="96">
        <f t="shared" si="0"/>
        <v>0</v>
      </c>
      <c r="Q33" s="96">
        <f t="shared" si="0"/>
        <v>0</v>
      </c>
      <c r="R33" s="96">
        <f t="shared" si="0"/>
        <v>4.71875</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6"/>
      <c r="G34" s="276"/>
      <c r="H34" s="276"/>
      <c r="I34" s="276"/>
      <c r="J34" s="276"/>
      <c r="K34" s="276"/>
      <c r="L34" s="276"/>
      <c r="M34" s="276"/>
      <c r="N34" s="276"/>
      <c r="O34" s="276"/>
      <c r="P34" s="276"/>
      <c r="Q34" s="276"/>
      <c r="R34" s="276"/>
      <c r="U34" s="7"/>
      <c r="V34" s="7"/>
      <c r="W34" s="7"/>
      <c r="X34" s="7"/>
      <c r="Y34" s="7"/>
      <c r="Z34" s="7"/>
      <c r="AA34" s="8"/>
      <c r="AB34" s="5"/>
      <c r="AE34" s="18"/>
      <c r="AF34" s="18"/>
      <c r="AG34" s="18"/>
      <c r="AH34" s="18"/>
      <c r="AI34" s="18"/>
      <c r="AJ34" s="18"/>
      <c r="AK34" s="18"/>
      <c r="AL34" s="18"/>
    </row>
    <row r="35" spans="2:38" ht="17.25" customHeight="1" x14ac:dyDescent="0.2">
      <c r="B35" s="4"/>
      <c r="C35" s="6"/>
      <c r="D35" s="809" t="s">
        <v>254</v>
      </c>
      <c r="E35" s="810"/>
      <c r="F35" s="270">
        <v>4</v>
      </c>
      <c r="G35" s="270">
        <v>4</v>
      </c>
      <c r="H35" s="270">
        <v>4</v>
      </c>
      <c r="I35" s="270">
        <v>4</v>
      </c>
      <c r="J35" s="270">
        <v>4</v>
      </c>
      <c r="K35" s="270">
        <v>4</v>
      </c>
      <c r="L35" s="270">
        <v>4</v>
      </c>
      <c r="M35" s="270">
        <v>4</v>
      </c>
      <c r="N35" s="270">
        <v>4</v>
      </c>
      <c r="O35" s="270">
        <v>4</v>
      </c>
      <c r="P35" s="270">
        <v>4</v>
      </c>
      <c r="Q35" s="270">
        <v>4</v>
      </c>
      <c r="R35" s="270"/>
      <c r="U35" s="7"/>
      <c r="V35" s="7"/>
      <c r="W35" s="7"/>
      <c r="X35" s="7"/>
      <c r="Y35" s="7"/>
      <c r="Z35" s="7"/>
      <c r="AA35" s="8"/>
      <c r="AB35" s="5"/>
      <c r="AE35" s="18"/>
      <c r="AF35" s="18"/>
      <c r="AG35" s="18"/>
      <c r="AH35" s="18"/>
      <c r="AI35" s="18"/>
      <c r="AJ35" s="18"/>
      <c r="AK35" s="18"/>
      <c r="AL35" s="18"/>
    </row>
    <row r="36" spans="2:38" ht="14.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1225</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1226</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271</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272</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980</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bBhHdAUuJhvV8+J5IN74ywDvs1jpBY33M1J1Gpl5Os1D0HMYdZ4sYCL0rlJxmiZ+Zbq1WyEZBn3uxL/mC7sYoQ==" saltValue="/f3DBTfD5gEYiVHVG+4vBA==" spinCount="100000" sheet="1" objects="1" scenarios="1"/>
  <customSheetViews>
    <customSheetView guid="{9C949C4D-EB11-4549-99F8-6A6E19FEDD35}" showGridLines="0" topLeftCell="A27">
      <selection activeCell="F35" sqref="F35"/>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7">
      <selection activeCell="F35" sqref="F35"/>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7">
      <selection activeCell="F35" sqref="F35"/>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7">
      <selection activeCell="F35" sqref="F35"/>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7">
      <selection activeCell="F35" sqref="F35"/>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7">
      <selection activeCell="F35" sqref="F35"/>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7">
      <selection activeCell="F35" sqref="F35"/>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G40" sqref="G40:N4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G40" sqref="G40:N40"/>
      <pageMargins left="0.5" right="0.43" top="1.04" bottom="0.45" header="0.31496062992125984" footer="0.31496062992125984"/>
      <pageSetup paperSize="9" scale="76" orientation="portrait" r:id="rId9"/>
      <headerFooter alignWithMargins="0"/>
    </customSheetView>
    <customSheetView guid="{C3D58349-1F04-4F6C-B93C-BB0D41DB41D6}" showGridLines="0">
      <selection activeCell="G40" sqref="G40:N40"/>
      <pageMargins left="0.5" right="0.43" top="1.04" bottom="0.45" header="0.31496062992125984" footer="0.31496062992125984"/>
      <pageSetup paperSize="9" scale="76" orientation="portrait" r:id="rId10"/>
      <headerFooter alignWithMargins="0"/>
    </customSheetView>
    <customSheetView guid="{71206789-1A95-4243-B1E4-204F0D4BB0C1}" showGridLines="0">
      <selection activeCell="G40" sqref="G40:N40"/>
      <pageMargins left="0.5" right="0.43" top="1.04" bottom="0.45" header="0.31496062992125984" footer="0.31496062992125984"/>
      <pageSetup paperSize="9" scale="76" orientation="portrait" r:id="rId11"/>
      <headerFooter alignWithMargins="0"/>
    </customSheetView>
    <customSheetView guid="{DAB8803B-91D8-4FA1-8E83-BA8E4F51ECEF}" showGridLines="0" topLeftCell="A28">
      <selection activeCell="G40" sqref="G40:N40"/>
      <pageMargins left="0.5" right="0.43" top="1.04" bottom="0.45" header="0.31496062992125984" footer="0.31496062992125984"/>
      <pageSetup paperSize="9" scale="76" orientation="portrait" r:id="rId12"/>
      <headerFooter alignWithMargins="0"/>
    </customSheetView>
    <customSheetView guid="{4B06A440-0745-43CE-8047-97DB98249CF6}" showGridLines="0" topLeftCell="A27">
      <selection activeCell="F35" sqref="F35"/>
      <pageMargins left="0.5" right="0.43" top="1.04" bottom="0.45" header="0.31496062992125984" footer="0.31496062992125984"/>
      <pageSetup paperSize="9" scale="76" orientation="portrait" r:id="rId13"/>
      <headerFooter alignWithMargins="0"/>
    </customSheetView>
    <customSheetView guid="{201C1097-0C3C-4AFA-814C-99E885BB3BA9}" showGridLines="0" topLeftCell="A27">
      <selection activeCell="F35" sqref="F35"/>
      <pageMargins left="0.5" right="0.43" top="1.04" bottom="0.45" header="0.31496062992125984" footer="0.31496062992125984"/>
      <pageSetup paperSize="9" scale="76" orientation="portrait" r:id="rId14"/>
      <headerFooter alignWithMargins="0"/>
    </customSheetView>
    <customSheetView guid="{44F0F931-FF8F-4146-9628-099A7B02EE59}" showGridLines="0" topLeftCell="A27">
      <selection activeCell="F35" sqref="F35"/>
      <pageMargins left="0.5" right="0.43" top="1.04" bottom="0.45" header="0.31496062992125984" footer="0.31496062992125984"/>
      <pageSetup paperSize="9" scale="76" orientation="portrait" r:id="rId15"/>
      <headerFooter alignWithMargins="0"/>
    </customSheetView>
    <customSheetView guid="{DE4F901A-4159-44A8-9F61-37E29931259E}" showGridLines="0" topLeftCell="A27">
      <selection activeCell="F35" sqref="F35"/>
      <pageMargins left="0.5" right="0.43" top="1.04" bottom="0.45" header="0.31496062992125984" footer="0.31496062992125984"/>
      <pageSetup paperSize="9" scale="76" orientation="portrait" r:id="rId16"/>
      <headerFooter alignWithMargins="0"/>
    </customSheetView>
    <customSheetView guid="{11E60353-53A2-40FD-8DD1-6654D3943E00}" showGridLines="0" topLeftCell="A27">
      <selection activeCell="F35" sqref="F35"/>
      <pageMargins left="0.5" right="0.43" top="1.04" bottom="0.45" header="0.31496062992125984" footer="0.31496062992125984"/>
      <pageSetup paperSize="9" scale="76" orientation="portrait" r:id="rId17"/>
      <headerFooter alignWithMargins="0"/>
    </customSheetView>
    <customSheetView guid="{D405E5B0-829D-4CFF-BABC-C1974EED185D}" showGridLines="0" topLeftCell="A27">
      <selection activeCell="F35" sqref="F35"/>
      <pageMargins left="0.5" right="0.43" top="1.04" bottom="0.45" header="0.31496062992125984" footer="0.31496062992125984"/>
      <pageSetup paperSize="9" scale="76" orientation="portrait" r:id="rId18"/>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C37:N37"/>
    <mergeCell ref="O37:AA37"/>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19"/>
  <headerFooter alignWithMargins="0"/>
  <drawing r:id="rId2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L84"/>
  <sheetViews>
    <sheetView showGridLines="0" topLeftCell="A25" zoomScale="110" zoomScaleNormal="110" zoomScalePageLayoutView="110" workbookViewId="0">
      <selection activeCell="G40" sqref="G40:N40"/>
    </sheetView>
  </sheetViews>
  <sheetFormatPr baseColWidth="10" defaultColWidth="11.42578125" defaultRowHeight="12.75" x14ac:dyDescent="0.2"/>
  <cols>
    <col min="1" max="2" width="1.140625" customWidth="1"/>
    <col min="3" max="3" width="4.28515625" customWidth="1"/>
    <col min="4" max="4" width="5.28515625" customWidth="1"/>
    <col min="5" max="5" width="5.140625" customWidth="1"/>
    <col min="6" max="27" width="8.7109375" customWidth="1"/>
    <col min="28" max="29" width="1.140625" customWidth="1"/>
    <col min="32" max="32" width="62.85546875" customWidth="1"/>
  </cols>
  <sheetData>
    <row r="1" spans="1:38" ht="6" customHeight="1" thickBot="1" x14ac:dyDescent="0.25">
      <c r="A1" s="57"/>
    </row>
    <row r="2" spans="1: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1:38" x14ac:dyDescent="0.2">
      <c r="B3" s="4"/>
      <c r="G3" s="766" t="str">
        <f>+'OP MEDICINA GRAL'!G3</f>
        <v>HOSPITAL REGIONAL DE MONIQUIRÁ E.S.E.</v>
      </c>
      <c r="H3" s="766"/>
      <c r="I3" s="766"/>
      <c r="J3" s="766"/>
      <c r="K3" s="766"/>
      <c r="L3" s="766"/>
      <c r="M3" s="766"/>
      <c r="N3" s="766"/>
      <c r="O3" s="766"/>
      <c r="P3" s="766"/>
      <c r="AB3" s="5"/>
    </row>
    <row r="4" spans="1:38" x14ac:dyDescent="0.2">
      <c r="B4" s="4"/>
      <c r="G4" s="766" t="s">
        <v>58</v>
      </c>
      <c r="H4" s="766"/>
      <c r="I4" s="766"/>
      <c r="J4" s="766"/>
      <c r="K4" s="766"/>
      <c r="L4" s="766"/>
      <c r="M4" s="766"/>
      <c r="N4" s="766"/>
      <c r="O4" s="766"/>
      <c r="P4" s="766"/>
      <c r="AB4" s="5"/>
    </row>
    <row r="5" spans="1:38" x14ac:dyDescent="0.2">
      <c r="B5" s="4"/>
      <c r="G5" s="766" t="s">
        <v>219</v>
      </c>
      <c r="H5" s="766"/>
      <c r="I5" s="766"/>
      <c r="J5" s="766"/>
      <c r="K5" s="766"/>
      <c r="L5" s="766"/>
      <c r="M5" s="766"/>
      <c r="N5" s="766"/>
      <c r="O5" s="766"/>
      <c r="P5" s="766"/>
      <c r="AB5" s="5"/>
    </row>
    <row r="6" spans="1:38" ht="4.5" customHeight="1" thickBot="1" x14ac:dyDescent="0.25">
      <c r="B6" s="4"/>
      <c r="AB6" s="5"/>
    </row>
    <row r="7" spans="1: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1:38" ht="29.25" customHeight="1" x14ac:dyDescent="0.2">
      <c r="B8" s="4"/>
      <c r="C8" s="822" t="s">
        <v>1</v>
      </c>
      <c r="D8" s="823"/>
      <c r="E8" s="823"/>
      <c r="F8" s="773" t="s">
        <v>1227</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1:38" ht="17.25" customHeight="1" x14ac:dyDescent="0.2">
      <c r="B9" s="4"/>
      <c r="C9" s="827" t="s">
        <v>2</v>
      </c>
      <c r="D9" s="828"/>
      <c r="E9" s="828"/>
      <c r="F9" s="1117" t="s">
        <v>1240</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1: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1: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1: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1:38" ht="18" customHeight="1" x14ac:dyDescent="0.2">
      <c r="B13" s="4"/>
      <c r="C13" s="6"/>
      <c r="D13" s="7"/>
      <c r="E13" s="7"/>
      <c r="F13" s="7"/>
      <c r="G13" s="7"/>
      <c r="H13" s="7"/>
      <c r="I13" s="7"/>
      <c r="J13" s="7"/>
      <c r="K13" s="7"/>
      <c r="L13" s="7"/>
      <c r="M13" s="7"/>
      <c r="N13" s="7"/>
      <c r="O13" s="7"/>
      <c r="P13" s="7"/>
      <c r="Q13" s="7"/>
      <c r="R13" s="1075"/>
      <c r="S13" s="1076"/>
      <c r="T13" s="1076"/>
      <c r="U13" s="1076"/>
      <c r="V13" s="1076"/>
      <c r="W13" s="1076"/>
      <c r="X13" s="1076"/>
      <c r="Y13" s="1076"/>
      <c r="Z13" s="1076"/>
      <c r="AA13" s="1077"/>
      <c r="AB13" s="5"/>
      <c r="AE13" s="18"/>
      <c r="AF13" s="18"/>
      <c r="AG13" s="18"/>
      <c r="AH13" s="18"/>
      <c r="AI13" s="18"/>
      <c r="AJ13" s="18"/>
      <c r="AK13" s="18"/>
      <c r="AL13" s="18"/>
    </row>
    <row r="14" spans="1: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1: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1: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INDICADORES!H87</f>
        <v>22</v>
      </c>
      <c r="G31" s="569">
        <f>INDICADORES!K87</f>
        <v>19</v>
      </c>
      <c r="H31" s="569">
        <f>INDICADORES!N87</f>
        <v>18</v>
      </c>
      <c r="I31" s="569">
        <f>INDICADORES!T87</f>
        <v>21</v>
      </c>
      <c r="J31" s="569">
        <f>INDICADORES!W87</f>
        <v>18</v>
      </c>
      <c r="K31" s="569">
        <f>INDICADORES!Z87</f>
        <v>24</v>
      </c>
      <c r="L31" s="569">
        <f>INDICADORES!AF87</f>
        <v>27</v>
      </c>
      <c r="M31" s="569">
        <f>INDICADORES!AI87</f>
        <v>18</v>
      </c>
      <c r="N31" s="569">
        <f>INDICADORES!AL87</f>
        <v>19</v>
      </c>
      <c r="O31" s="569">
        <f>INDICADORES!AR87</f>
        <v>28</v>
      </c>
      <c r="P31" s="569">
        <f>INDICADORES!AU87</f>
        <v>22</v>
      </c>
      <c r="Q31" s="569">
        <f>INDICADORES!AX87</f>
        <v>20</v>
      </c>
      <c r="R31" s="568">
        <f>SUM(F31:Q31)</f>
        <v>256</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INDICADORES!I87</f>
        <v>10</v>
      </c>
      <c r="G32" s="569">
        <f>INDICADORES!L87</f>
        <v>10</v>
      </c>
      <c r="H32" s="569">
        <f>INDICADORES!O87</f>
        <v>10</v>
      </c>
      <c r="I32" s="569">
        <f>INDICADORES!U87</f>
        <v>10</v>
      </c>
      <c r="J32" s="569">
        <f>INDICADORES!X87</f>
        <v>10</v>
      </c>
      <c r="K32" s="569">
        <f>INDICADORES!AA87</f>
        <v>10</v>
      </c>
      <c r="L32" s="569">
        <f>INDICADORES!AG87</f>
        <v>10</v>
      </c>
      <c r="M32" s="569">
        <f>INDICADORES!AJ87</f>
        <v>10</v>
      </c>
      <c r="N32" s="569">
        <f>INDICADORES!AM87</f>
        <v>10</v>
      </c>
      <c r="O32" s="569">
        <f>INDICADORES!AS87</f>
        <v>10</v>
      </c>
      <c r="P32" s="569">
        <f>INDICADORES!AV87</f>
        <v>0</v>
      </c>
      <c r="Q32" s="569">
        <f>INDICADORES!AY87</f>
        <v>0</v>
      </c>
      <c r="R32" s="568">
        <f>SUM(F32:Q32)</f>
        <v>100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F31/F32</f>
        <v>2.2000000000000002</v>
      </c>
      <c r="G33" s="67">
        <f t="shared" ref="G33:R33" si="0">G31/G32</f>
        <v>1.9</v>
      </c>
      <c r="H33" s="67">
        <f t="shared" si="0"/>
        <v>1.8</v>
      </c>
      <c r="I33" s="67">
        <f t="shared" si="0"/>
        <v>2.1</v>
      </c>
      <c r="J33" s="67">
        <f t="shared" si="0"/>
        <v>1.8</v>
      </c>
      <c r="K33" s="67">
        <f t="shared" si="0"/>
        <v>2.4</v>
      </c>
      <c r="L33" s="67">
        <f t="shared" si="0"/>
        <v>2.7</v>
      </c>
      <c r="M33" s="67">
        <f t="shared" si="0"/>
        <v>1.8</v>
      </c>
      <c r="N33" s="67">
        <f t="shared" si="0"/>
        <v>1.9</v>
      </c>
      <c r="O33" s="67">
        <f t="shared" si="0"/>
        <v>2.8</v>
      </c>
      <c r="P33" s="67" t="e">
        <f t="shared" si="0"/>
        <v>#DIV/0!</v>
      </c>
      <c r="Q33" s="67" t="e">
        <f t="shared" si="0"/>
        <v>#DIV/0!</v>
      </c>
      <c r="R33" s="67">
        <f t="shared" si="0"/>
        <v>2.56</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3"/>
      <c r="G34" s="243"/>
      <c r="H34" s="243"/>
      <c r="I34" s="243"/>
      <c r="J34" s="243"/>
      <c r="K34" s="243"/>
      <c r="L34" s="243"/>
      <c r="M34" s="243"/>
      <c r="N34" s="243"/>
      <c r="O34" s="243"/>
      <c r="P34" s="243"/>
      <c r="Q34" s="243"/>
      <c r="R34" s="243"/>
      <c r="U34" s="7"/>
      <c r="V34" s="7"/>
      <c r="W34" s="7"/>
      <c r="X34" s="7"/>
      <c r="Y34" s="7"/>
      <c r="Z34" s="7"/>
      <c r="AA34" s="8"/>
      <c r="AB34" s="5"/>
      <c r="AE34" s="18"/>
      <c r="AF34" s="18"/>
      <c r="AG34" s="18"/>
      <c r="AH34" s="18"/>
      <c r="AI34" s="18"/>
      <c r="AJ34" s="18"/>
      <c r="AK34" s="18"/>
      <c r="AL34" s="18"/>
    </row>
    <row r="35" spans="2:38" ht="20.25" customHeight="1" x14ac:dyDescent="0.2">
      <c r="B35" s="4"/>
      <c r="C35" s="6"/>
      <c r="D35" s="809" t="s">
        <v>254</v>
      </c>
      <c r="E35" s="810"/>
      <c r="F35" s="245">
        <f>30/4</f>
        <v>7.5</v>
      </c>
      <c r="G35" s="245">
        <f t="shared" ref="G35:R35" si="1">30/4</f>
        <v>7.5</v>
      </c>
      <c r="H35" s="245">
        <f t="shared" si="1"/>
        <v>7.5</v>
      </c>
      <c r="I35" s="245">
        <f t="shared" si="1"/>
        <v>7.5</v>
      </c>
      <c r="J35" s="245">
        <f t="shared" si="1"/>
        <v>7.5</v>
      </c>
      <c r="K35" s="245">
        <f t="shared" si="1"/>
        <v>7.5</v>
      </c>
      <c r="L35" s="245">
        <f t="shared" si="1"/>
        <v>7.5</v>
      </c>
      <c r="M35" s="245">
        <f t="shared" si="1"/>
        <v>7.5</v>
      </c>
      <c r="N35" s="245">
        <f t="shared" si="1"/>
        <v>7.5</v>
      </c>
      <c r="O35" s="245">
        <f t="shared" si="1"/>
        <v>7.5</v>
      </c>
      <c r="P35" s="245">
        <f t="shared" si="1"/>
        <v>7.5</v>
      </c>
      <c r="Q35" s="245">
        <f t="shared" si="1"/>
        <v>7.5</v>
      </c>
      <c r="R35" s="245">
        <f t="shared" si="1"/>
        <v>7.5</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1241</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1242</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271</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272</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8" t="s">
        <v>1170</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h6MigjwnM8WOZZgItGKg0/osZQmopGBKPE2VWukUe6CqmKusFVj+B1PcRa/iLgs0LgjOMDvCPaKj1H4lxO9lKQ==" saltValue="yAzuUGwRjZiskUkIBDZI4A==" spinCount="100000" sheet="1" objects="1" scenarios="1"/>
  <customSheetViews>
    <customSheetView guid="{9C949C4D-EB11-4549-99F8-6A6E19FEDD35}" scale="110" showGridLines="0" topLeftCell="A25">
      <selection activeCell="G40" sqref="G40:N40"/>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A25">
      <selection activeCell="G40" sqref="G40:N40"/>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A25">
      <selection activeCell="G40" sqref="G40:N40"/>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A25">
      <selection activeCell="G40" sqref="G40:N40"/>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A25">
      <selection activeCell="G40" sqref="G40:N40"/>
      <pageMargins left="0.5" right="0.43" top="1.04" bottom="0.45" header="0.31496062992125984" footer="0.31496062992125984"/>
      <pageSetup paperSize="9" scale="76" orientation="portrait" r:id="rId5"/>
      <headerFooter alignWithMargins="0"/>
    </customSheetView>
    <customSheetView guid="{4F27A6F2-707D-47B2-BF4A-F027B75A33FC}" scale="110" showGridLines="0" topLeftCell="A25">
      <selection activeCell="G40" sqref="G40:N40"/>
      <pageMargins left="0.5" right="0.43" top="1.04" bottom="0.45" header="0.31496062992125984" footer="0.31496062992125984"/>
      <pageSetup paperSize="9" scale="76" orientation="portrait" r:id="rId6"/>
      <headerFooter alignWithMargins="0"/>
    </customSheetView>
    <customSheetView guid="{F4F98609-4C61-4A0E-851B-59BEC64AAB9F}" scale="110" showGridLines="0" topLeftCell="A25">
      <selection activeCell="G40" sqref="G40:N40"/>
      <pageMargins left="0.5" right="0.43" top="1.04" bottom="0.45" header="0.31496062992125984" footer="0.31496062992125984"/>
      <pageSetup paperSize="9" scale="76" orientation="portrait" r:id="rId7"/>
      <headerFooter alignWithMargins="0"/>
    </customSheetView>
    <customSheetView guid="{8381FC96-6810-4EAA-ACD8-B607E0FD2281}" scale="110" showGridLines="0" topLeftCell="A19">
      <selection activeCell="G40" sqref="G40:N40"/>
      <pageMargins left="0.5" right="0.43" top="1.04" bottom="0.45" header="0.31496062992125984" footer="0.31496062992125984"/>
      <pageSetup paperSize="9" scale="76" orientation="portrait" r:id="rId8"/>
      <headerFooter alignWithMargins="0"/>
    </customSheetView>
    <customSheetView guid="{7315456F-420E-439E-9602-F32EDF9D3E94}" scale="110" showGridLines="0" topLeftCell="A19">
      <selection activeCell="G40" sqref="G40:N40"/>
      <pageMargins left="0.5" right="0.43" top="1.04" bottom="0.45" header="0.31496062992125984" footer="0.31496062992125984"/>
      <pageSetup paperSize="9" scale="76" orientation="portrait" r:id="rId9"/>
      <headerFooter alignWithMargins="0"/>
    </customSheetView>
    <customSheetView guid="{C3D58349-1F04-4F6C-B93C-BB0D41DB41D6}" scale="110" showGridLines="0">
      <selection activeCell="G40" sqref="G40:N40"/>
      <pageMargins left="0.5" right="0.43" top="1.04" bottom="0.45" header="0.31496062992125984" footer="0.31496062992125984"/>
      <pageSetup paperSize="9" scale="76" orientation="portrait" r:id="rId10"/>
      <headerFooter alignWithMargins="0"/>
    </customSheetView>
    <customSheetView guid="{71206789-1A95-4243-B1E4-204F0D4BB0C1}" scale="110" showGridLines="0" topLeftCell="A19">
      <selection activeCell="G40" sqref="G40:N40"/>
      <pageMargins left="0.5" right="0.43" top="1.04" bottom="0.45" header="0.31496062992125984" footer="0.31496062992125984"/>
      <pageSetup paperSize="9" scale="76" orientation="portrait" r:id="rId11"/>
      <headerFooter alignWithMargins="0"/>
    </customSheetView>
    <customSheetView guid="{DAB8803B-91D8-4FA1-8E83-BA8E4F51ECEF}" scale="110" showGridLines="0" topLeftCell="A25">
      <selection activeCell="G40" sqref="G40:N40"/>
      <pageMargins left="0.5" right="0.43" top="1.04" bottom="0.45" header="0.31496062992125984" footer="0.31496062992125984"/>
      <pageSetup paperSize="9" scale="76" orientation="portrait" r:id="rId12"/>
      <headerFooter alignWithMargins="0"/>
    </customSheetView>
    <customSheetView guid="{4B06A440-0745-43CE-8047-97DB98249CF6}" scale="110" showGridLines="0" topLeftCell="A25">
      <selection activeCell="G40" sqref="G40:N40"/>
      <pageMargins left="0.5" right="0.43" top="1.04" bottom="0.45" header="0.31496062992125984" footer="0.31496062992125984"/>
      <pageSetup paperSize="9" scale="76" orientation="portrait" r:id="rId13"/>
      <headerFooter alignWithMargins="0"/>
    </customSheetView>
    <customSheetView guid="{201C1097-0C3C-4AFA-814C-99E885BB3BA9}" scale="110" showGridLines="0" topLeftCell="A25">
      <selection activeCell="G40" sqref="G40:N40"/>
      <pageMargins left="0.5" right="0.43" top="1.04" bottom="0.45" header="0.31496062992125984" footer="0.31496062992125984"/>
      <pageSetup paperSize="9" scale="76" orientation="portrait" r:id="rId14"/>
      <headerFooter alignWithMargins="0"/>
    </customSheetView>
    <customSheetView guid="{44F0F931-FF8F-4146-9628-099A7B02EE59}" scale="110" showGridLines="0" topLeftCell="A25">
      <selection activeCell="G40" sqref="G40:N40"/>
      <pageMargins left="0.5" right="0.43" top="1.04" bottom="0.45" header="0.31496062992125984" footer="0.31496062992125984"/>
      <pageSetup paperSize="9" scale="76" orientation="portrait" r:id="rId15"/>
      <headerFooter alignWithMargins="0"/>
    </customSheetView>
    <customSheetView guid="{DE4F901A-4159-44A8-9F61-37E29931259E}" scale="110" showGridLines="0" topLeftCell="A25">
      <selection activeCell="G40" sqref="G40:N40"/>
      <pageMargins left="0.5" right="0.43" top="1.04" bottom="0.45" header="0.31496062992125984" footer="0.31496062992125984"/>
      <pageSetup paperSize="9" scale="76" orientation="portrait" r:id="rId16"/>
      <headerFooter alignWithMargins="0"/>
    </customSheetView>
    <customSheetView guid="{11E60353-53A2-40FD-8DD1-6654D3943E00}" scale="110" showGridLines="0" topLeftCell="A25">
      <selection activeCell="G40" sqref="G40:N40"/>
      <pageMargins left="0.5" right="0.43" top="1.04" bottom="0.45" header="0.31496062992125984" footer="0.31496062992125984"/>
      <pageSetup paperSize="9" scale="76" orientation="portrait" r:id="rId17"/>
      <headerFooter alignWithMargins="0"/>
    </customSheetView>
    <customSheetView guid="{D405E5B0-829D-4CFF-BABC-C1974EED185D}" scale="110" showGridLines="0" topLeftCell="A25">
      <selection activeCell="G40" sqref="G40:N40"/>
      <pageMargins left="0.5" right="0.43" top="1.04" bottom="0.45" header="0.31496062992125984" footer="0.31496062992125984"/>
      <pageSetup paperSize="9" scale="76" orientation="portrait" r:id="rId18"/>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C37:N37"/>
    <mergeCell ref="O37:AA37"/>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19"/>
  <headerFooter alignWithMargins="0"/>
  <drawing r:id="rId2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L84"/>
  <sheetViews>
    <sheetView showGridLines="0" topLeftCell="A25" zoomScale="110" zoomScaleNormal="110" zoomScalePageLayoutView="110" workbookViewId="0">
      <selection activeCell="R22" sqref="R22:AA28"/>
    </sheetView>
  </sheetViews>
  <sheetFormatPr baseColWidth="10" defaultColWidth="11.42578125" defaultRowHeight="12.75" x14ac:dyDescent="0.2"/>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1152</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1151</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676"/>
      <c r="S13" s="677"/>
      <c r="T13" s="677"/>
      <c r="U13" s="677"/>
      <c r="V13" s="677"/>
      <c r="W13" s="677"/>
      <c r="X13" s="677"/>
      <c r="Y13" s="677"/>
      <c r="Z13" s="677"/>
      <c r="AA13" s="678"/>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679"/>
      <c r="S14" s="680"/>
      <c r="T14" s="680"/>
      <c r="U14" s="680"/>
      <c r="V14" s="680"/>
      <c r="W14" s="680"/>
      <c r="X14" s="680"/>
      <c r="Y14" s="680"/>
      <c r="Z14" s="680"/>
      <c r="AA14" s="681"/>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679"/>
      <c r="S15" s="680"/>
      <c r="T15" s="680"/>
      <c r="U15" s="680"/>
      <c r="V15" s="680"/>
      <c r="W15" s="680"/>
      <c r="X15" s="680"/>
      <c r="Y15" s="680"/>
      <c r="Z15" s="680"/>
      <c r="AA15" s="681"/>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679"/>
      <c r="S16" s="680"/>
      <c r="T16" s="680"/>
      <c r="U16" s="680"/>
      <c r="V16" s="680"/>
      <c r="W16" s="680"/>
      <c r="X16" s="680"/>
      <c r="Y16" s="680"/>
      <c r="Z16" s="680"/>
      <c r="AA16" s="681"/>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679"/>
      <c r="S17" s="680"/>
      <c r="T17" s="680"/>
      <c r="U17" s="680"/>
      <c r="V17" s="680"/>
      <c r="W17" s="680"/>
      <c r="X17" s="680"/>
      <c r="Y17" s="680"/>
      <c r="Z17" s="680"/>
      <c r="AA17" s="681"/>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679"/>
      <c r="S18" s="680"/>
      <c r="T18" s="680"/>
      <c r="U18" s="680"/>
      <c r="V18" s="680"/>
      <c r="W18" s="680"/>
      <c r="X18" s="680"/>
      <c r="Y18" s="680"/>
      <c r="Z18" s="680"/>
      <c r="AA18" s="681"/>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679"/>
      <c r="S19" s="680"/>
      <c r="T19" s="680"/>
      <c r="U19" s="680"/>
      <c r="V19" s="680"/>
      <c r="W19" s="680"/>
      <c r="X19" s="680"/>
      <c r="Y19" s="680"/>
      <c r="Z19" s="680"/>
      <c r="AA19" s="681"/>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682"/>
      <c r="S20" s="683"/>
      <c r="T20" s="683"/>
      <c r="U20" s="683"/>
      <c r="V20" s="683"/>
      <c r="W20" s="683"/>
      <c r="X20" s="683"/>
      <c r="Y20" s="683"/>
      <c r="Z20" s="683"/>
      <c r="AA20" s="684"/>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30"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5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29.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4"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19.5" customHeight="1" x14ac:dyDescent="0.2">
      <c r="B31" s="4"/>
      <c r="C31" s="6"/>
      <c r="D31" s="70" t="s">
        <v>16</v>
      </c>
      <c r="E31" s="71"/>
      <c r="F31" s="64">
        <f>INDICADORES!H88</f>
        <v>23</v>
      </c>
      <c r="G31" s="64">
        <f>INDICADORES!K88</f>
        <v>11</v>
      </c>
      <c r="H31" s="64">
        <f>INDICADORES!N88</f>
        <v>20</v>
      </c>
      <c r="I31" s="64">
        <f>INDICADORES!T88</f>
        <v>41</v>
      </c>
      <c r="J31" s="64">
        <f>INDICADORES!W88</f>
        <v>51</v>
      </c>
      <c r="K31" s="64">
        <f>INDICADORES!Z88</f>
        <v>63</v>
      </c>
      <c r="L31" s="64">
        <f>INDICADORES!AF88</f>
        <v>63</v>
      </c>
      <c r="M31" s="64">
        <f>INDICADORES!AI88</f>
        <v>56</v>
      </c>
      <c r="N31" s="64">
        <f>INDICADORES!AL88</f>
        <v>71</v>
      </c>
      <c r="O31" s="64">
        <f>INDICADORES!AR88</f>
        <v>70</v>
      </c>
      <c r="P31" s="64">
        <f>INDICADORES!AU88</f>
        <v>78</v>
      </c>
      <c r="Q31" s="64">
        <f>INDICADORES!AX88</f>
        <v>73</v>
      </c>
      <c r="R31" s="85">
        <f>SUM(F31:Q31)</f>
        <v>620</v>
      </c>
      <c r="U31" s="7"/>
      <c r="V31" s="7"/>
      <c r="W31" s="7"/>
      <c r="X31" s="7"/>
      <c r="Y31" s="7"/>
      <c r="Z31" s="7"/>
      <c r="AA31" s="8"/>
      <c r="AB31" s="5"/>
      <c r="AE31" s="18"/>
      <c r="AF31" s="18"/>
      <c r="AG31" s="18"/>
      <c r="AH31" s="18"/>
      <c r="AI31" s="18"/>
      <c r="AJ31" s="18"/>
      <c r="AK31" s="18"/>
      <c r="AL31" s="18"/>
    </row>
    <row r="32" spans="2:38" ht="19.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85">
        <f>SUM(F32:Q32)</f>
        <v>0</v>
      </c>
      <c r="U32" s="7"/>
      <c r="V32" s="7"/>
      <c r="W32" s="7"/>
      <c r="X32" s="7"/>
      <c r="Y32" s="7"/>
      <c r="Z32" s="7"/>
      <c r="AA32" s="8"/>
      <c r="AB32" s="5"/>
      <c r="AE32" s="18"/>
      <c r="AF32" s="18"/>
      <c r="AG32" s="18"/>
      <c r="AH32" s="18"/>
      <c r="AI32" s="18"/>
      <c r="AJ32" s="18"/>
      <c r="AK32" s="18"/>
      <c r="AL32" s="18"/>
    </row>
    <row r="33" spans="2:38" ht="19.5" customHeight="1" thickBot="1" x14ac:dyDescent="0.25">
      <c r="B33" s="4"/>
      <c r="C33" s="6"/>
      <c r="D33" s="48" t="s">
        <v>692</v>
      </c>
      <c r="E33" s="72"/>
      <c r="F33" s="65">
        <f>F31</f>
        <v>23</v>
      </c>
      <c r="G33" s="65">
        <f t="shared" ref="G33:Q33" si="0">G31</f>
        <v>11</v>
      </c>
      <c r="H33" s="65">
        <f t="shared" si="0"/>
        <v>20</v>
      </c>
      <c r="I33" s="65">
        <f t="shared" si="0"/>
        <v>41</v>
      </c>
      <c r="J33" s="65">
        <f t="shared" si="0"/>
        <v>51</v>
      </c>
      <c r="K33" s="65">
        <f t="shared" si="0"/>
        <v>63</v>
      </c>
      <c r="L33" s="65">
        <f t="shared" si="0"/>
        <v>63</v>
      </c>
      <c r="M33" s="65">
        <f t="shared" si="0"/>
        <v>56</v>
      </c>
      <c r="N33" s="65">
        <f t="shared" si="0"/>
        <v>71</v>
      </c>
      <c r="O33" s="65">
        <f t="shared" si="0"/>
        <v>70</v>
      </c>
      <c r="P33" s="65">
        <f t="shared" si="0"/>
        <v>78</v>
      </c>
      <c r="Q33" s="65">
        <f t="shared" si="0"/>
        <v>73</v>
      </c>
      <c r="R33" s="85">
        <f>SUM(F33:Q33)</f>
        <v>620</v>
      </c>
      <c r="U33" s="69">
        <f>AVERAGE(F33,G33,H33,I33,J33,K33,L33,M33,N33,O33,P33,Q33)</f>
        <v>51.666666666666664</v>
      </c>
      <c r="V33" s="7"/>
      <c r="W33" s="7"/>
      <c r="X33" s="7"/>
      <c r="Y33" s="7"/>
      <c r="Z33" s="7"/>
      <c r="AA33" s="8"/>
      <c r="AB33" s="5"/>
      <c r="AE33" s="18"/>
      <c r="AF33" s="18"/>
      <c r="AG33" s="18"/>
      <c r="AH33" s="18"/>
      <c r="AI33" s="18"/>
      <c r="AJ33" s="18"/>
      <c r="AK33" s="18"/>
      <c r="AL33" s="18"/>
    </row>
    <row r="34" spans="2:38" ht="19.5" customHeight="1" thickBot="1" x14ac:dyDescent="0.25">
      <c r="B34" s="4"/>
      <c r="C34" s="6"/>
      <c r="D34" s="48" t="s">
        <v>651</v>
      </c>
      <c r="E34" s="72"/>
      <c r="F34" s="271">
        <v>57</v>
      </c>
      <c r="G34" s="271">
        <v>71</v>
      </c>
      <c r="H34" s="271">
        <v>75</v>
      </c>
      <c r="I34" s="271">
        <v>75</v>
      </c>
      <c r="J34" s="271">
        <v>75</v>
      </c>
      <c r="K34" s="271">
        <v>76</v>
      </c>
      <c r="L34" s="271">
        <v>75</v>
      </c>
      <c r="M34" s="271">
        <v>80</v>
      </c>
      <c r="N34" s="271">
        <v>63</v>
      </c>
      <c r="O34" s="271">
        <v>31</v>
      </c>
      <c r="P34" s="271">
        <v>57</v>
      </c>
      <c r="Q34" s="271">
        <v>58</v>
      </c>
      <c r="R34" s="271">
        <f>SUM(F34:Q34)</f>
        <v>793</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66</v>
      </c>
      <c r="G35" s="270">
        <v>66</v>
      </c>
      <c r="H35" s="270">
        <v>66</v>
      </c>
      <c r="I35" s="270">
        <v>66</v>
      </c>
      <c r="J35" s="270">
        <v>66</v>
      </c>
      <c r="K35" s="270">
        <v>66</v>
      </c>
      <c r="L35" s="270">
        <v>66</v>
      </c>
      <c r="M35" s="270">
        <v>66</v>
      </c>
      <c r="N35" s="270">
        <v>66</v>
      </c>
      <c r="O35" s="270">
        <v>66</v>
      </c>
      <c r="P35" s="270">
        <v>66</v>
      </c>
      <c r="Q35" s="270">
        <v>66</v>
      </c>
      <c r="R35" s="270">
        <f>SUM(F35:Q35)</f>
        <v>792</v>
      </c>
      <c r="U35" s="7"/>
      <c r="V35" s="7"/>
      <c r="W35" s="7"/>
      <c r="X35" s="7"/>
      <c r="Y35" s="7"/>
      <c r="Z35" s="7"/>
      <c r="AA35" s="8"/>
      <c r="AB35" s="5"/>
      <c r="AE35" s="18"/>
      <c r="AF35" s="18"/>
      <c r="AG35" s="18"/>
      <c r="AH35" s="18"/>
      <c r="AI35" s="18"/>
      <c r="AJ35" s="18"/>
      <c r="AK35" s="18"/>
      <c r="AL35" s="18"/>
    </row>
    <row r="36" spans="2:38" ht="18.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1155</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609</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8"/>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WOMmk9sq0qakKm+E4tI4L12SKiCrfRGG0KvYa0kX0ML20dgIrxGKa/5Q2Yc5+5bN4NQQ7OeYH53U2ZEyTQZtBA==" saltValue="SK7XbbVFsAOXMHfU1GOQpQ==" spinCount="100000" sheet="1" objects="1" scenarios="1"/>
  <customSheetViews>
    <customSheetView guid="{9C949C4D-EB11-4549-99F8-6A6E19FEDD35}" scale="110" showGridLines="0" topLeftCell="A25">
      <selection activeCell="R22" sqref="R22:AA28"/>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A25">
      <selection activeCell="R22" sqref="R22:AA28"/>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A25">
      <selection activeCell="R22" sqref="R22:AA28"/>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A25">
      <selection activeCell="R22" sqref="R22:AA28"/>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A25">
      <selection activeCell="R22" sqref="R22:AA28"/>
      <pageMargins left="0.5" right="0.43" top="1.04" bottom="0.45" header="0.31496062992125984" footer="0.31496062992125984"/>
      <pageSetup paperSize="9" scale="76" orientation="portrait" r:id="rId5"/>
      <headerFooter alignWithMargins="0"/>
    </customSheetView>
    <customSheetView guid="{4F27A6F2-707D-47B2-BF4A-F027B75A33FC}" scale="110" showGridLines="0" topLeftCell="A25">
      <selection activeCell="R22" sqref="R22:AA28"/>
      <pageMargins left="0.5" right="0.43" top="1.04" bottom="0.45" header="0.31496062992125984" footer="0.31496062992125984"/>
      <pageSetup paperSize="9" scale="76" orientation="portrait" r:id="rId6"/>
      <headerFooter alignWithMargins="0"/>
    </customSheetView>
    <customSheetView guid="{F4F98609-4C61-4A0E-851B-59BEC64AAB9F}" scale="110" showGridLines="0" topLeftCell="A25">
      <selection activeCell="R22" sqref="R22:AA28"/>
      <pageMargins left="0.5" right="0.43" top="1.04" bottom="0.45" header="0.31496062992125984" footer="0.31496062992125984"/>
      <pageSetup paperSize="9" scale="76" orientation="portrait" r:id="rId7"/>
      <headerFooter alignWithMargins="0"/>
    </customSheetView>
    <customSheetView guid="{8381FC96-6810-4EAA-ACD8-B607E0FD2281}" scale="110" showGridLines="0" topLeftCell="A13">
      <selection activeCell="R22" sqref="R22:AA28"/>
      <pageMargins left="0.5" right="0.43" top="1.04" bottom="0.45" header="0.31496062992125984" footer="0.31496062992125984"/>
      <pageSetup paperSize="9" scale="76" orientation="portrait" r:id="rId8"/>
      <headerFooter alignWithMargins="0"/>
    </customSheetView>
    <customSheetView guid="{7315456F-420E-439E-9602-F32EDF9D3E94}" scale="110" showGridLines="0" topLeftCell="A13">
      <selection activeCell="R22" sqref="R22:AA28"/>
      <pageMargins left="0.5" right="0.43" top="1.04" bottom="0.45" header="0.31496062992125984" footer="0.31496062992125984"/>
      <pageSetup paperSize="9" scale="76" orientation="portrait" r:id="rId9"/>
      <headerFooter alignWithMargins="0"/>
    </customSheetView>
    <customSheetView guid="{39DA2FDD-4E3D-481D-A336-9D29DBC11B08}" scale="110" showGridLines="0" topLeftCell="A13">
      <selection activeCell="F31" sqref="F31:Q31"/>
      <pageMargins left="0.5" right="0.43" top="1.04" bottom="0.45" header="0.31496062992125984" footer="0.31496062992125984"/>
      <pageSetup paperSize="9" scale="76" orientation="portrait" r:id="rId10"/>
      <headerFooter alignWithMargins="0"/>
    </customSheetView>
    <customSheetView guid="{95329FFD-9B66-4A76-A861-4EF913CB9438}" scale="110" showGridLines="0" topLeftCell="A13">
      <selection activeCell="F31" sqref="F31:Q31"/>
      <pageMargins left="0.5" right="0.43" top="1.04" bottom="0.45" header="0.31496062992125984" footer="0.31496062992125984"/>
      <pageSetup paperSize="9" scale="76" orientation="portrait" r:id="rId11"/>
      <headerFooter alignWithMargins="0"/>
    </customSheetView>
    <customSheetView guid="{F7DB7EE5-42A9-41B9-A823-ADC3C22C28DE}" scale="110" showGridLines="0" topLeftCell="A13">
      <selection activeCell="F31" sqref="F31:Q31"/>
      <pageMargins left="0.5" right="0.43" top="1.04" bottom="0.45" header="0.31496062992125984" footer="0.31496062992125984"/>
      <pageSetup paperSize="9" scale="76" orientation="portrait" r:id="rId12"/>
      <headerFooter alignWithMargins="0"/>
    </customSheetView>
    <customSheetView guid="{187695E8-F439-4E8B-9390-62D53A41785B}" scale="110" showGridLines="0" topLeftCell="A13">
      <selection activeCell="F31" sqref="F31:Q31"/>
      <pageMargins left="0.5" right="0.43" top="1.04" bottom="0.45" header="0.31496062992125984" footer="0.31496062992125984"/>
      <pageSetup paperSize="9" scale="76" orientation="portrait" r:id="rId13"/>
      <headerFooter alignWithMargins="0"/>
    </customSheetView>
    <customSheetView guid="{C3D58349-1F04-4F6C-B93C-BB0D41DB41D6}" scale="110" showGridLines="0">
      <selection activeCell="R22" sqref="R22:AA28"/>
      <pageMargins left="0.5" right="0.43" top="1.04" bottom="0.45" header="0.31496062992125984" footer="0.31496062992125984"/>
      <pageSetup paperSize="9" scale="76" orientation="portrait" r:id="rId14"/>
      <headerFooter alignWithMargins="0"/>
    </customSheetView>
    <customSheetView guid="{71206789-1A95-4243-B1E4-204F0D4BB0C1}" scale="110" showGridLines="0" topLeftCell="A13">
      <selection activeCell="R22" sqref="R22:AA28"/>
      <pageMargins left="0.5" right="0.43" top="1.04" bottom="0.45" header="0.31496062992125984" footer="0.31496062992125984"/>
      <pageSetup paperSize="9" scale="76" orientation="portrait" r:id="rId15"/>
      <headerFooter alignWithMargins="0"/>
    </customSheetView>
    <customSheetView guid="{DAB8803B-91D8-4FA1-8E83-BA8E4F51ECEF}" scale="110" showGridLines="0" topLeftCell="A28">
      <selection activeCell="R22" sqref="R22:AA28"/>
      <pageMargins left="0.5" right="0.43" top="1.04" bottom="0.45" header="0.31496062992125984" footer="0.31496062992125984"/>
      <pageSetup paperSize="9" scale="76" orientation="portrait" r:id="rId16"/>
      <headerFooter alignWithMargins="0"/>
    </customSheetView>
    <customSheetView guid="{4B06A440-0745-43CE-8047-97DB98249CF6}" scale="110" showGridLines="0" topLeftCell="A25">
      <selection activeCell="R22" sqref="R22:AA28"/>
      <pageMargins left="0.5" right="0.43" top="1.04" bottom="0.45" header="0.31496062992125984" footer="0.31496062992125984"/>
      <pageSetup paperSize="9" scale="76" orientation="portrait" r:id="rId17"/>
      <headerFooter alignWithMargins="0"/>
    </customSheetView>
    <customSheetView guid="{201C1097-0C3C-4AFA-814C-99E885BB3BA9}" scale="110" showGridLines="0" topLeftCell="A25">
      <selection activeCell="R22" sqref="R22:AA28"/>
      <pageMargins left="0.5" right="0.43" top="1.04" bottom="0.45" header="0.31496062992125984" footer="0.31496062992125984"/>
      <pageSetup paperSize="9" scale="76" orientation="portrait" r:id="rId18"/>
      <headerFooter alignWithMargins="0"/>
    </customSheetView>
    <customSheetView guid="{44F0F931-FF8F-4146-9628-099A7B02EE59}" scale="110" showGridLines="0" topLeftCell="A25">
      <selection activeCell="R22" sqref="R22:AA28"/>
      <pageMargins left="0.5" right="0.43" top="1.04" bottom="0.45" header="0.31496062992125984" footer="0.31496062992125984"/>
      <pageSetup paperSize="9" scale="76" orientation="portrait" r:id="rId19"/>
      <headerFooter alignWithMargins="0"/>
    </customSheetView>
    <customSheetView guid="{DE4F901A-4159-44A8-9F61-37E29931259E}" scale="110" showGridLines="0" topLeftCell="A25">
      <selection activeCell="R22" sqref="R22:AA28"/>
      <pageMargins left="0.5" right="0.43" top="1.04" bottom="0.45" header="0.31496062992125984" footer="0.31496062992125984"/>
      <pageSetup paperSize="9" scale="76" orientation="portrait" r:id="rId20"/>
      <headerFooter alignWithMargins="0"/>
    </customSheetView>
    <customSheetView guid="{11E60353-53A2-40FD-8DD1-6654D3943E00}" scale="110" showGridLines="0" topLeftCell="A25">
      <selection activeCell="R22" sqref="R22:AA28"/>
      <pageMargins left="0.5" right="0.43" top="1.04" bottom="0.45" header="0.31496062992125984" footer="0.31496062992125984"/>
      <pageSetup paperSize="9" scale="76" orientation="portrait" r:id="rId21"/>
      <headerFooter alignWithMargins="0"/>
    </customSheetView>
    <customSheetView guid="{D405E5B0-829D-4CFF-BABC-C1974EED185D}" scale="110" showGridLines="0" topLeftCell="A25">
      <selection activeCell="R22" sqref="R22:AA28"/>
      <pageMargins left="0.5" right="0.43" top="1.04" bottom="0.45" header="0.31496062992125984" footer="0.31496062992125984"/>
      <pageSetup paperSize="9" scale="76" orientation="portrait" r:id="rId22"/>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C37:N37"/>
    <mergeCell ref="O37:AA37"/>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23"/>
  <headerFooter alignWithMargins="0"/>
  <drawing r:id="rId2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L84"/>
  <sheetViews>
    <sheetView showGridLines="0" topLeftCell="A26" workbookViewId="0">
      <selection activeCell="F31" sqref="F31:Q31"/>
    </sheetView>
  </sheetViews>
  <sheetFormatPr baseColWidth="10" defaultColWidth="11.42578125" defaultRowHeight="12.75" x14ac:dyDescent="0.2"/>
  <cols>
    <col min="1" max="2" width="1.140625" customWidth="1"/>
    <col min="3" max="3" width="4.28515625" customWidth="1"/>
    <col min="4" max="4" width="5.42578125" customWidth="1"/>
    <col min="5" max="5" width="4.855468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1153</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1151</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796"/>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676"/>
      <c r="S13" s="677"/>
      <c r="T13" s="677"/>
      <c r="U13" s="677"/>
      <c r="V13" s="677"/>
      <c r="W13" s="677"/>
      <c r="X13" s="677"/>
      <c r="Y13" s="677"/>
      <c r="Z13" s="677"/>
      <c r="AA13" s="678"/>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679"/>
      <c r="S14" s="680"/>
      <c r="T14" s="680"/>
      <c r="U14" s="680"/>
      <c r="V14" s="680"/>
      <c r="W14" s="680"/>
      <c r="X14" s="680"/>
      <c r="Y14" s="680"/>
      <c r="Z14" s="680"/>
      <c r="AA14" s="681"/>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679"/>
      <c r="S15" s="680"/>
      <c r="T15" s="680"/>
      <c r="U15" s="680"/>
      <c r="V15" s="680"/>
      <c r="W15" s="680"/>
      <c r="X15" s="680"/>
      <c r="Y15" s="680"/>
      <c r="Z15" s="680"/>
      <c r="AA15" s="681"/>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679"/>
      <c r="S16" s="680"/>
      <c r="T16" s="680"/>
      <c r="U16" s="680"/>
      <c r="V16" s="680"/>
      <c r="W16" s="680"/>
      <c r="X16" s="680"/>
      <c r="Y16" s="680"/>
      <c r="Z16" s="680"/>
      <c r="AA16" s="681"/>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679"/>
      <c r="S17" s="680"/>
      <c r="T17" s="680"/>
      <c r="U17" s="680"/>
      <c r="V17" s="680"/>
      <c r="W17" s="680"/>
      <c r="X17" s="680"/>
      <c r="Y17" s="680"/>
      <c r="Z17" s="680"/>
      <c r="AA17" s="681"/>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679"/>
      <c r="S18" s="680"/>
      <c r="T18" s="680"/>
      <c r="U18" s="680"/>
      <c r="V18" s="680"/>
      <c r="W18" s="680"/>
      <c r="X18" s="680"/>
      <c r="Y18" s="680"/>
      <c r="Z18" s="680"/>
      <c r="AA18" s="681"/>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679"/>
      <c r="S19" s="680"/>
      <c r="T19" s="680"/>
      <c r="U19" s="680"/>
      <c r="V19" s="680"/>
      <c r="W19" s="680"/>
      <c r="X19" s="680"/>
      <c r="Y19" s="680"/>
      <c r="Z19" s="680"/>
      <c r="AA19" s="681"/>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682"/>
      <c r="S20" s="683"/>
      <c r="T20" s="683"/>
      <c r="U20" s="683"/>
      <c r="V20" s="683"/>
      <c r="W20" s="683"/>
      <c r="X20" s="683"/>
      <c r="Y20" s="683"/>
      <c r="Z20" s="683"/>
      <c r="AA20" s="684"/>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30"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5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29.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4"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19.5" customHeight="1" x14ac:dyDescent="0.2">
      <c r="B31" s="4"/>
      <c r="C31" s="6"/>
      <c r="D31" s="70" t="s">
        <v>16</v>
      </c>
      <c r="E31" s="71"/>
      <c r="F31" s="64">
        <f>INDICADORES!H89</f>
        <v>98</v>
      </c>
      <c r="G31" s="64">
        <f>INDICADORES!K89</f>
        <v>51</v>
      </c>
      <c r="H31" s="64">
        <f>INDICADORES!N89</f>
        <v>94</v>
      </c>
      <c r="I31" s="64">
        <f>INDICADORES!T89</f>
        <v>172</v>
      </c>
      <c r="J31" s="64">
        <f>INDICADORES!W89</f>
        <v>197</v>
      </c>
      <c r="K31" s="64">
        <f>INDICADORES!Z89</f>
        <v>181</v>
      </c>
      <c r="L31" s="64">
        <f>INDICADORES!AF89</f>
        <v>165</v>
      </c>
      <c r="M31" s="64">
        <f>INDICADORES!AI89</f>
        <v>177</v>
      </c>
      <c r="N31" s="64">
        <f>INDICADORES!AL89</f>
        <v>205</v>
      </c>
      <c r="O31" s="64">
        <f>INDICADORES!AR89</f>
        <v>207</v>
      </c>
      <c r="P31" s="64">
        <f>INDICADORES!AU89</f>
        <v>0</v>
      </c>
      <c r="Q31" s="64">
        <f>INDICADORES!AX89</f>
        <v>0</v>
      </c>
      <c r="R31" s="85">
        <f>SUM(F31:Q31)</f>
        <v>1547</v>
      </c>
      <c r="U31" s="7"/>
      <c r="V31" s="7"/>
      <c r="W31" s="7"/>
      <c r="X31" s="7"/>
      <c r="Y31" s="7"/>
      <c r="Z31" s="7"/>
      <c r="AA31" s="8"/>
      <c r="AB31" s="5"/>
      <c r="AE31" s="18"/>
      <c r="AF31" s="18"/>
      <c r="AG31" s="18"/>
      <c r="AH31" s="18"/>
      <c r="AI31" s="18"/>
      <c r="AJ31" s="18"/>
      <c r="AK31" s="18"/>
      <c r="AL31" s="18"/>
    </row>
    <row r="32" spans="2:38" ht="19.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85">
        <f>SUM(F32:Q32)</f>
        <v>0</v>
      </c>
      <c r="U32" s="7"/>
      <c r="V32" s="7"/>
      <c r="W32" s="7"/>
      <c r="X32" s="7"/>
      <c r="Y32" s="7"/>
      <c r="Z32" s="7"/>
      <c r="AA32" s="8"/>
      <c r="AB32" s="5"/>
      <c r="AE32" s="18"/>
      <c r="AF32" s="18"/>
      <c r="AG32" s="18"/>
      <c r="AH32" s="18"/>
      <c r="AI32" s="18"/>
      <c r="AJ32" s="18"/>
      <c r="AK32" s="18"/>
      <c r="AL32" s="18"/>
    </row>
    <row r="33" spans="2:38" ht="19.5" customHeight="1" thickBot="1" x14ac:dyDescent="0.25">
      <c r="B33" s="4"/>
      <c r="C33" s="6"/>
      <c r="D33" s="48" t="s">
        <v>692</v>
      </c>
      <c r="E33" s="72"/>
      <c r="F33" s="65">
        <f>F31</f>
        <v>98</v>
      </c>
      <c r="G33" s="65">
        <f t="shared" ref="G33:Q33" si="0">G31</f>
        <v>51</v>
      </c>
      <c r="H33" s="65">
        <f t="shared" si="0"/>
        <v>94</v>
      </c>
      <c r="I33" s="65">
        <f t="shared" si="0"/>
        <v>172</v>
      </c>
      <c r="J33" s="65">
        <f t="shared" si="0"/>
        <v>197</v>
      </c>
      <c r="K33" s="65">
        <f t="shared" si="0"/>
        <v>181</v>
      </c>
      <c r="L33" s="65">
        <f t="shared" si="0"/>
        <v>165</v>
      </c>
      <c r="M33" s="65">
        <f t="shared" si="0"/>
        <v>177</v>
      </c>
      <c r="N33" s="65">
        <f t="shared" si="0"/>
        <v>205</v>
      </c>
      <c r="O33" s="65">
        <f t="shared" si="0"/>
        <v>207</v>
      </c>
      <c r="P33" s="65">
        <f t="shared" si="0"/>
        <v>0</v>
      </c>
      <c r="Q33" s="65">
        <f t="shared" si="0"/>
        <v>0</v>
      </c>
      <c r="R33" s="85">
        <f>SUM(F33:Q33)</f>
        <v>1547</v>
      </c>
      <c r="U33" s="69">
        <f>AVERAGE(F33,G33,H33,I33,J33,K33,L33,M33,N33,O33,P33,Q33)</f>
        <v>128.91666666666666</v>
      </c>
      <c r="V33" s="7"/>
      <c r="W33" s="7"/>
      <c r="X33" s="7"/>
      <c r="Y33" s="7"/>
      <c r="Z33" s="7"/>
      <c r="AA33" s="8"/>
      <c r="AB33" s="5"/>
      <c r="AE33" s="18"/>
      <c r="AF33" s="18"/>
      <c r="AG33" s="18"/>
      <c r="AH33" s="18"/>
      <c r="AI33" s="18"/>
      <c r="AJ33" s="18"/>
      <c r="AK33" s="18"/>
      <c r="AL33" s="18"/>
    </row>
    <row r="34" spans="2:38" ht="19.5" customHeight="1" thickBot="1" x14ac:dyDescent="0.25">
      <c r="B34" s="4"/>
      <c r="C34" s="6"/>
      <c r="D34" s="48" t="s">
        <v>651</v>
      </c>
      <c r="E34" s="72"/>
      <c r="F34" s="271">
        <v>328</v>
      </c>
      <c r="G34" s="271">
        <v>304</v>
      </c>
      <c r="H34" s="271">
        <v>55</v>
      </c>
      <c r="I34" s="271">
        <v>405</v>
      </c>
      <c r="J34" s="271">
        <v>480</v>
      </c>
      <c r="K34" s="271">
        <v>430</v>
      </c>
      <c r="L34" s="271">
        <v>455</v>
      </c>
      <c r="M34" s="271">
        <v>246</v>
      </c>
      <c r="N34" s="271">
        <v>273</v>
      </c>
      <c r="O34" s="271">
        <v>109</v>
      </c>
      <c r="P34" s="271">
        <v>239</v>
      </c>
      <c r="Q34" s="271">
        <v>237</v>
      </c>
      <c r="R34" s="270">
        <f>SUM(F34:Q34)</f>
        <v>3561</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312</v>
      </c>
      <c r="G35" s="270">
        <v>312</v>
      </c>
      <c r="H35" s="270">
        <v>312</v>
      </c>
      <c r="I35" s="270">
        <v>312</v>
      </c>
      <c r="J35" s="270">
        <v>312</v>
      </c>
      <c r="K35" s="270">
        <v>312</v>
      </c>
      <c r="L35" s="270">
        <v>312</v>
      </c>
      <c r="M35" s="270">
        <v>312</v>
      </c>
      <c r="N35" s="270">
        <v>312</v>
      </c>
      <c r="O35" s="270">
        <v>312</v>
      </c>
      <c r="P35" s="270">
        <v>312</v>
      </c>
      <c r="Q35" s="270">
        <v>312</v>
      </c>
      <c r="R35" s="270">
        <f>SUM(F35:Q35)</f>
        <v>3744</v>
      </c>
      <c r="U35" s="7"/>
      <c r="V35" s="7"/>
      <c r="W35" s="7"/>
      <c r="X35" s="7"/>
      <c r="Y35" s="7"/>
      <c r="Z35" s="7"/>
      <c r="AA35" s="8"/>
      <c r="AB35" s="5"/>
      <c r="AE35" s="18"/>
      <c r="AF35" s="18"/>
      <c r="AG35" s="18"/>
      <c r="AH35" s="18"/>
      <c r="AI35" s="18"/>
      <c r="AJ35" s="18"/>
      <c r="AK35" s="18"/>
      <c r="AL35" s="18"/>
    </row>
    <row r="36" spans="2:38" ht="18.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1154</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609</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21" customHeight="1" x14ac:dyDescent="0.2">
      <c r="B49" s="4"/>
      <c r="C49" s="829" t="s">
        <v>27</v>
      </c>
      <c r="D49" s="830"/>
      <c r="E49" s="830"/>
      <c r="F49" s="830"/>
      <c r="G49" s="937"/>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v>1098</v>
      </c>
      <c r="G54" s="20">
        <v>1802</v>
      </c>
      <c r="H54" s="20">
        <v>1086</v>
      </c>
      <c r="I54" s="20">
        <v>334</v>
      </c>
      <c r="J54" s="20">
        <v>561</v>
      </c>
      <c r="K54" s="20">
        <v>626</v>
      </c>
      <c r="L54" s="20">
        <v>504</v>
      </c>
      <c r="M54" s="20">
        <v>950</v>
      </c>
      <c r="N54" s="20">
        <v>1380</v>
      </c>
      <c r="O54" s="20">
        <v>1042</v>
      </c>
      <c r="P54" s="20">
        <v>1362</v>
      </c>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ZFUWWUUvdNwM3TtRS2t4Garjnr3RTVVNK1o0JAzl6xTOEBj042LfwgPd1ds/s3mNX8k/bmoocoVPCHnjR+Auog==" saltValue="w3r+qIbeygiud0LsPJqfTg==" spinCount="100000" sheet="1" objects="1" scenarios="1"/>
  <customSheetViews>
    <customSheetView guid="{9C949C4D-EB11-4549-99F8-6A6E19FEDD35}" showGridLines="0" topLeftCell="A28">
      <selection activeCell="F31" sqref="F31:Q31"/>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8">
      <selection activeCell="F31" sqref="F31:Q31"/>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8">
      <selection activeCell="F31" sqref="F31:Q31"/>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8">
      <selection activeCell="F31" sqref="F31:Q31"/>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8">
      <selection activeCell="F31" sqref="F31:Q31"/>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8">
      <selection activeCell="F31" sqref="F31:Q31"/>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8">
      <selection activeCell="F31" sqref="F31:Q31"/>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F31" sqref="F31:Q31"/>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F31" sqref="F31:Q31"/>
      <pageMargins left="0.5" right="0.43" top="1.04" bottom="0.45" header="0.31496062992125984" footer="0.31496062992125984"/>
      <pageSetup paperSize="9" scale="76" orientation="portrait" r:id="rId9"/>
      <headerFooter alignWithMargins="0"/>
    </customSheetView>
    <customSheetView guid="{39DA2FDD-4E3D-481D-A336-9D29DBC11B08}" showGridLines="0" topLeftCell="A4">
      <selection activeCell="F31" sqref="F31:Q31"/>
      <pageMargins left="0.5" right="0.43" top="1.04" bottom="0.45" header="0.31496062992125984" footer="0.31496062992125984"/>
      <pageSetup paperSize="9" scale="76" orientation="portrait" r:id="rId10"/>
      <headerFooter alignWithMargins="0"/>
    </customSheetView>
    <customSheetView guid="{95329FFD-9B66-4A76-A861-4EF913CB9438}" showGridLines="0" topLeftCell="A4">
      <selection activeCell="F31" sqref="F31:Q31"/>
      <pageMargins left="0.5" right="0.43" top="1.04" bottom="0.45" header="0.31496062992125984" footer="0.31496062992125984"/>
      <pageSetup paperSize="9" scale="76" orientation="portrait" r:id="rId11"/>
      <headerFooter alignWithMargins="0"/>
    </customSheetView>
    <customSheetView guid="{F7DB7EE5-42A9-41B9-A823-ADC3C22C28DE}" showGridLines="0" topLeftCell="A4">
      <selection activeCell="F31" sqref="F31:Q31"/>
      <pageMargins left="0.5" right="0.43" top="1.04" bottom="0.45" header="0.31496062992125984" footer="0.31496062992125984"/>
      <pageSetup paperSize="9" scale="76" orientation="portrait" r:id="rId12"/>
      <headerFooter alignWithMargins="0"/>
    </customSheetView>
    <customSheetView guid="{187695E8-F439-4E8B-9390-62D53A41785B}" showGridLines="0" topLeftCell="A4">
      <selection activeCell="F31" sqref="F31:Q31"/>
      <pageMargins left="0.5" right="0.43" top="1.04" bottom="0.45" header="0.31496062992125984" footer="0.31496062992125984"/>
      <pageSetup paperSize="9" scale="76" orientation="portrait" r:id="rId13"/>
      <headerFooter alignWithMargins="0"/>
    </customSheetView>
    <customSheetView guid="{C3D58349-1F04-4F6C-B93C-BB0D41DB41D6}" showGridLines="0">
      <selection activeCell="F31" sqref="F31:Q31"/>
      <pageMargins left="0.5" right="0.43" top="1.04" bottom="0.45" header="0.31496062992125984" footer="0.31496062992125984"/>
      <pageSetup paperSize="9" scale="76" orientation="portrait" r:id="rId14"/>
      <headerFooter alignWithMargins="0"/>
    </customSheetView>
    <customSheetView guid="{71206789-1A95-4243-B1E4-204F0D4BB0C1}" showGridLines="0">
      <selection activeCell="F31" sqref="F31:Q31"/>
      <pageMargins left="0.5" right="0.43" top="1.04" bottom="0.45" header="0.31496062992125984" footer="0.31496062992125984"/>
      <pageSetup paperSize="9" scale="76" orientation="portrait" r:id="rId15"/>
      <headerFooter alignWithMargins="0"/>
    </customSheetView>
    <customSheetView guid="{DAB8803B-91D8-4FA1-8E83-BA8E4F51ECEF}" showGridLines="0" topLeftCell="A28">
      <selection activeCell="F31" sqref="F31:Q31"/>
      <pageMargins left="0.5" right="0.43" top="1.04" bottom="0.45" header="0.31496062992125984" footer="0.31496062992125984"/>
      <pageSetup paperSize="9" scale="76" orientation="portrait" r:id="rId16"/>
      <headerFooter alignWithMargins="0"/>
    </customSheetView>
    <customSheetView guid="{4B06A440-0745-43CE-8047-97DB98249CF6}" showGridLines="0" topLeftCell="A28">
      <selection activeCell="F31" sqref="F31:Q31"/>
      <pageMargins left="0.5" right="0.43" top="1.04" bottom="0.45" header="0.31496062992125984" footer="0.31496062992125984"/>
      <pageSetup paperSize="9" scale="76" orientation="portrait" r:id="rId17"/>
      <headerFooter alignWithMargins="0"/>
    </customSheetView>
    <customSheetView guid="{201C1097-0C3C-4AFA-814C-99E885BB3BA9}" showGridLines="0" topLeftCell="A28">
      <selection activeCell="F31" sqref="F31:Q31"/>
      <pageMargins left="0.5" right="0.43" top="1.04" bottom="0.45" header="0.31496062992125984" footer="0.31496062992125984"/>
      <pageSetup paperSize="9" scale="76" orientation="portrait" r:id="rId18"/>
      <headerFooter alignWithMargins="0"/>
    </customSheetView>
    <customSheetView guid="{44F0F931-FF8F-4146-9628-099A7B02EE59}" showGridLines="0" topLeftCell="A28">
      <selection activeCell="F31" sqref="F31:Q31"/>
      <pageMargins left="0.5" right="0.43" top="1.04" bottom="0.45" header="0.31496062992125984" footer="0.31496062992125984"/>
      <pageSetup paperSize="9" scale="76" orientation="portrait" r:id="rId19"/>
      <headerFooter alignWithMargins="0"/>
    </customSheetView>
    <customSheetView guid="{DE4F901A-4159-44A8-9F61-37E29931259E}" showGridLines="0" topLeftCell="A28">
      <selection activeCell="F31" sqref="F31:Q31"/>
      <pageMargins left="0.5" right="0.43" top="1.04" bottom="0.45" header="0.31496062992125984" footer="0.31496062992125984"/>
      <pageSetup paperSize="9" scale="76" orientation="portrait" r:id="rId20"/>
      <headerFooter alignWithMargins="0"/>
    </customSheetView>
    <customSheetView guid="{11E60353-53A2-40FD-8DD1-6654D3943E00}" showGridLines="0" topLeftCell="A28">
      <selection activeCell="F31" sqref="F31:Q31"/>
      <pageMargins left="0.5" right="0.43" top="1.04" bottom="0.45" header="0.31496062992125984" footer="0.31496062992125984"/>
      <pageSetup paperSize="9" scale="76" orientation="portrait" r:id="rId21"/>
      <headerFooter alignWithMargins="0"/>
    </customSheetView>
    <customSheetView guid="{D405E5B0-829D-4CFF-BABC-C1974EED185D}" showGridLines="0" topLeftCell="A28">
      <selection activeCell="F31" sqref="F31:Q31"/>
      <pageMargins left="0.5" right="0.43" top="1.04" bottom="0.45" header="0.31496062992125984" footer="0.31496062992125984"/>
      <pageSetup paperSize="9" scale="76" orientation="portrait" r:id="rId22"/>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C37:N37"/>
    <mergeCell ref="O37:AA37"/>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23"/>
  <headerFooter alignWithMargins="0"/>
  <drawing r:id="rId2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84"/>
  <sheetViews>
    <sheetView showGridLines="0" topLeftCell="G19" zoomScale="87" zoomScaleNormal="87" zoomScalePageLayoutView="90" workbookViewId="0">
      <selection activeCell="R22" sqref="R22:AC28"/>
    </sheetView>
  </sheetViews>
  <sheetFormatPr baseColWidth="10" defaultColWidth="11.42578125" defaultRowHeight="12.75" x14ac:dyDescent="0.2"/>
  <cols>
    <col min="1" max="2" width="1.140625" customWidth="1"/>
    <col min="3" max="3" width="4.28515625" customWidth="1"/>
    <col min="4" max="4" width="5.7109375" customWidth="1"/>
    <col min="5" max="5" width="7.42578125" customWidth="1"/>
    <col min="6" max="6" width="11.7109375" bestFit="1" customWidth="1"/>
    <col min="7" max="10" width="12" bestFit="1" customWidth="1"/>
    <col min="11" max="11" width="12.42578125" bestFit="1" customWidth="1"/>
    <col min="12" max="17" width="7.42578125" bestFit="1" customWidth="1"/>
    <col min="18" max="18" width="11.7109375" customWidth="1"/>
    <col min="19"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GRAL'!G3:P3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0</v>
      </c>
      <c r="H5" s="766"/>
      <c r="I5" s="766"/>
      <c r="J5" s="766"/>
      <c r="K5" s="766"/>
      <c r="L5" s="766"/>
      <c r="M5" s="766"/>
      <c r="N5" s="766"/>
      <c r="O5" s="766"/>
      <c r="P5" s="766"/>
      <c r="AD5" s="5"/>
    </row>
    <row r="6" spans="2:40" ht="4.5" customHeight="1" thickBot="1" x14ac:dyDescent="0.25">
      <c r="B6" s="4"/>
      <c r="AD6" s="5"/>
    </row>
    <row r="7" spans="2:40" ht="15.75" customHeight="1" x14ac:dyDescent="0.2">
      <c r="B7" s="4"/>
      <c r="C7" s="767" t="s">
        <v>81</v>
      </c>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9"/>
      <c r="AD7" s="5"/>
    </row>
    <row r="8" spans="2:40" ht="24" customHeight="1" x14ac:dyDescent="0.2">
      <c r="B8" s="4"/>
      <c r="C8" s="770" t="s">
        <v>1</v>
      </c>
      <c r="D8" s="771"/>
      <c r="E8" s="772"/>
      <c r="F8" s="773" t="s">
        <v>1042</v>
      </c>
      <c r="G8" s="774"/>
      <c r="H8" s="774"/>
      <c r="I8" s="774"/>
      <c r="J8" s="774"/>
      <c r="K8" s="774"/>
      <c r="L8" s="774"/>
      <c r="M8" s="774"/>
      <c r="N8" s="774"/>
      <c r="O8" s="774"/>
      <c r="P8" s="775"/>
      <c r="Q8" s="776" t="s">
        <v>82</v>
      </c>
      <c r="R8" s="772"/>
      <c r="S8" s="777"/>
      <c r="T8" s="778"/>
      <c r="U8" s="776" t="s">
        <v>83</v>
      </c>
      <c r="V8" s="772"/>
      <c r="W8" s="779" t="s">
        <v>84</v>
      </c>
      <c r="X8" s="780"/>
      <c r="Y8" s="780"/>
      <c r="Z8" s="780"/>
      <c r="AA8" s="780"/>
      <c r="AB8" s="780"/>
      <c r="AC8" s="781"/>
      <c r="AD8" s="5"/>
      <c r="AG8" s="18"/>
      <c r="AH8" s="18"/>
      <c r="AI8" s="18"/>
    </row>
    <row r="9" spans="2:40" ht="22.5" customHeight="1" x14ac:dyDescent="0.2">
      <c r="B9" s="4"/>
      <c r="C9" s="782" t="s">
        <v>2</v>
      </c>
      <c r="D9" s="783"/>
      <c r="E9" s="784"/>
      <c r="F9" s="911" t="s">
        <v>77</v>
      </c>
      <c r="G9" s="912"/>
      <c r="H9" s="912"/>
      <c r="I9" s="912"/>
      <c r="J9" s="912"/>
      <c r="K9" s="912"/>
      <c r="L9" s="912"/>
      <c r="M9" s="912"/>
      <c r="N9" s="912"/>
      <c r="O9" s="912"/>
      <c r="P9" s="912"/>
      <c r="Q9" s="912"/>
      <c r="R9" s="912"/>
      <c r="S9" s="912"/>
      <c r="T9" s="912"/>
      <c r="U9" s="912"/>
      <c r="V9" s="912"/>
      <c r="W9" s="912"/>
      <c r="X9" s="912"/>
      <c r="Y9" s="912"/>
      <c r="Z9" s="912"/>
      <c r="AA9" s="912"/>
      <c r="AB9" s="912"/>
      <c r="AC9" s="913"/>
      <c r="AD9" s="5"/>
      <c r="AG9" s="18"/>
      <c r="AH9" s="18"/>
      <c r="AI9" s="18"/>
    </row>
    <row r="10" spans="2:40" ht="25.5" customHeight="1" x14ac:dyDescent="0.2">
      <c r="B10" s="4"/>
      <c r="C10" s="785"/>
      <c r="D10" s="786"/>
      <c r="E10" s="787"/>
      <c r="F10" s="914"/>
      <c r="G10" s="915"/>
      <c r="H10" s="915"/>
      <c r="I10" s="915"/>
      <c r="J10" s="915"/>
      <c r="K10" s="915"/>
      <c r="L10" s="915"/>
      <c r="M10" s="915"/>
      <c r="N10" s="915"/>
      <c r="O10" s="915"/>
      <c r="P10" s="915"/>
      <c r="Q10" s="915"/>
      <c r="R10" s="915"/>
      <c r="S10" s="915"/>
      <c r="T10" s="915"/>
      <c r="U10" s="915"/>
      <c r="V10" s="915"/>
      <c r="W10" s="915"/>
      <c r="X10" s="915"/>
      <c r="Y10" s="915"/>
      <c r="Z10" s="915"/>
      <c r="AA10" s="915"/>
      <c r="AB10" s="915"/>
      <c r="AC10" s="916"/>
      <c r="AD10" s="5"/>
      <c r="AG10" s="18"/>
      <c r="AH10" s="18"/>
      <c r="AI10" s="18"/>
    </row>
    <row r="11" spans="2:40" ht="3.75" customHeight="1" thickBot="1" x14ac:dyDescent="0.25">
      <c r="B11" s="4"/>
      <c r="C11" s="26"/>
      <c r="D11" s="27"/>
      <c r="E11" s="27"/>
      <c r="F11" s="27"/>
      <c r="G11" s="21"/>
      <c r="H11" s="21"/>
      <c r="I11" s="21"/>
      <c r="J11" s="21"/>
      <c r="K11" s="21"/>
      <c r="L11" s="21"/>
      <c r="M11" s="21"/>
      <c r="N11" s="21"/>
      <c r="O11" s="21"/>
      <c r="P11" s="21"/>
      <c r="Q11" s="21"/>
      <c r="R11" s="21"/>
      <c r="S11" s="21"/>
      <c r="T11" s="21"/>
      <c r="U11" s="21"/>
      <c r="V11" s="21"/>
      <c r="W11" s="21"/>
      <c r="X11" s="21"/>
      <c r="Y11" s="21"/>
      <c r="Z11" s="21"/>
      <c r="AA11" s="21"/>
      <c r="AB11" s="21"/>
      <c r="AC11" s="22"/>
      <c r="AD11" s="5"/>
      <c r="AG11" s="18"/>
      <c r="AH11" s="18"/>
      <c r="AI11" s="18"/>
      <c r="AJ11" s="18"/>
      <c r="AK11" s="18"/>
      <c r="AL11" s="18"/>
      <c r="AM11" s="18"/>
      <c r="AN11" s="18"/>
    </row>
    <row r="12" spans="2:40" ht="17.25" customHeight="1" thickBot="1" x14ac:dyDescent="0.25">
      <c r="B12" s="4"/>
      <c r="C12" s="6"/>
      <c r="D12" s="7"/>
      <c r="E12" s="7"/>
      <c r="F12" s="7"/>
      <c r="G12" s="7"/>
      <c r="H12" s="7"/>
      <c r="I12" s="7"/>
      <c r="J12" s="7"/>
      <c r="K12" s="7"/>
      <c r="L12" s="7"/>
      <c r="M12" s="7"/>
      <c r="N12" s="7"/>
      <c r="O12" s="7"/>
      <c r="P12" s="7"/>
      <c r="Q12" s="7"/>
      <c r="R12" s="794" t="s">
        <v>191</v>
      </c>
      <c r="S12" s="795"/>
      <c r="T12" s="795"/>
      <c r="U12" s="795"/>
      <c r="V12" s="795"/>
      <c r="W12" s="795"/>
      <c r="X12" s="795"/>
      <c r="Y12" s="795"/>
      <c r="Z12" s="795"/>
      <c r="AA12" s="917"/>
      <c r="AB12" s="917"/>
      <c r="AC12" s="796"/>
      <c r="AD12" s="5"/>
    </row>
    <row r="13" spans="2:40" ht="21.75" customHeight="1" x14ac:dyDescent="0.2">
      <c r="B13" s="4"/>
      <c r="C13" s="6"/>
      <c r="D13" s="7"/>
      <c r="E13" s="7"/>
      <c r="F13" s="7"/>
      <c r="G13" s="7"/>
      <c r="H13" s="7"/>
      <c r="I13" s="7"/>
      <c r="J13" s="7"/>
      <c r="K13" s="7"/>
      <c r="L13" s="7"/>
      <c r="M13" s="7"/>
      <c r="N13" s="7"/>
      <c r="O13" s="7"/>
      <c r="P13" s="7"/>
      <c r="Q13" s="7"/>
      <c r="R13" s="797" t="s">
        <v>1293</v>
      </c>
      <c r="S13" s="798"/>
      <c r="T13" s="798"/>
      <c r="U13" s="798"/>
      <c r="V13" s="798"/>
      <c r="W13" s="798"/>
      <c r="X13" s="798"/>
      <c r="Y13" s="798"/>
      <c r="Z13" s="798"/>
      <c r="AA13" s="798"/>
      <c r="AB13" s="798"/>
      <c r="AC13" s="799"/>
      <c r="AD13" s="5"/>
    </row>
    <row r="14" spans="2:40" ht="17.25" customHeight="1" x14ac:dyDescent="0.2">
      <c r="B14" s="4"/>
      <c r="C14" s="6"/>
      <c r="D14" s="7"/>
      <c r="E14" s="7"/>
      <c r="F14" s="7"/>
      <c r="G14" s="7"/>
      <c r="H14" s="7"/>
      <c r="I14" s="7"/>
      <c r="J14" s="7"/>
      <c r="K14" s="7"/>
      <c r="L14" s="7"/>
      <c r="M14" s="7"/>
      <c r="N14" s="7"/>
      <c r="O14" s="7"/>
      <c r="P14" s="7"/>
      <c r="Q14" s="7"/>
      <c r="R14" s="800"/>
      <c r="S14" s="801"/>
      <c r="T14" s="801"/>
      <c r="U14" s="801"/>
      <c r="V14" s="801"/>
      <c r="W14" s="801"/>
      <c r="X14" s="801"/>
      <c r="Y14" s="801"/>
      <c r="Z14" s="801"/>
      <c r="AA14" s="801"/>
      <c r="AB14" s="801"/>
      <c r="AC14" s="802"/>
      <c r="AD14" s="5"/>
    </row>
    <row r="15" spans="2:40" ht="17.25" customHeight="1" x14ac:dyDescent="0.2">
      <c r="B15" s="4"/>
      <c r="C15" s="6"/>
      <c r="D15" s="7"/>
      <c r="E15" s="7"/>
      <c r="F15" s="7"/>
      <c r="G15" s="7"/>
      <c r="H15" s="7"/>
      <c r="I15" s="7"/>
      <c r="J15" s="7"/>
      <c r="K15" s="7"/>
      <c r="L15" s="7"/>
      <c r="M15" s="7"/>
      <c r="N15" s="7"/>
      <c r="O15" s="7"/>
      <c r="P15" s="7"/>
      <c r="Q15" s="7"/>
      <c r="R15" s="800"/>
      <c r="S15" s="801"/>
      <c r="T15" s="801"/>
      <c r="U15" s="801"/>
      <c r="V15" s="801"/>
      <c r="W15" s="801"/>
      <c r="X15" s="801"/>
      <c r="Y15" s="801"/>
      <c r="Z15" s="801"/>
      <c r="AA15" s="801"/>
      <c r="AB15" s="801"/>
      <c r="AC15" s="802"/>
      <c r="AD15" s="5"/>
    </row>
    <row r="16" spans="2:40" ht="26.25" customHeight="1" x14ac:dyDescent="0.2">
      <c r="B16" s="4"/>
      <c r="C16" s="6"/>
      <c r="D16" s="7"/>
      <c r="E16" s="7"/>
      <c r="F16" s="7"/>
      <c r="G16" s="7"/>
      <c r="H16" s="7"/>
      <c r="I16" s="7"/>
      <c r="J16" s="7"/>
      <c r="K16" s="7"/>
      <c r="L16" s="7"/>
      <c r="M16" s="7"/>
      <c r="N16" s="7"/>
      <c r="O16" s="7"/>
      <c r="P16" s="7"/>
      <c r="Q16" s="7"/>
      <c r="R16" s="800"/>
      <c r="S16" s="801"/>
      <c r="T16" s="801"/>
      <c r="U16" s="801"/>
      <c r="V16" s="801"/>
      <c r="W16" s="801"/>
      <c r="X16" s="801"/>
      <c r="Y16" s="801"/>
      <c r="Z16" s="801"/>
      <c r="AA16" s="801"/>
      <c r="AB16" s="801"/>
      <c r="AC16" s="802"/>
      <c r="AD16" s="5"/>
    </row>
    <row r="17" spans="2:40" ht="21" customHeight="1" x14ac:dyDescent="0.2">
      <c r="B17" s="4"/>
      <c r="C17" s="6"/>
      <c r="D17" s="7"/>
      <c r="E17" s="7"/>
      <c r="F17" s="7"/>
      <c r="G17" s="7"/>
      <c r="H17" s="7"/>
      <c r="I17" s="7"/>
      <c r="J17" s="7"/>
      <c r="K17" s="7"/>
      <c r="L17" s="7"/>
      <c r="M17" s="7"/>
      <c r="N17" s="7"/>
      <c r="O17" s="7"/>
      <c r="P17" s="7"/>
      <c r="Q17" s="7"/>
      <c r="R17" s="800"/>
      <c r="S17" s="801"/>
      <c r="T17" s="801"/>
      <c r="U17" s="801"/>
      <c r="V17" s="801"/>
      <c r="W17" s="801"/>
      <c r="X17" s="801"/>
      <c r="Y17" s="801"/>
      <c r="Z17" s="801"/>
      <c r="AA17" s="801"/>
      <c r="AB17" s="801"/>
      <c r="AC17" s="802"/>
      <c r="AD17" s="5"/>
    </row>
    <row r="18" spans="2:40" ht="22.5" customHeight="1" x14ac:dyDescent="0.2">
      <c r="B18" s="4"/>
      <c r="C18" s="6"/>
      <c r="D18" s="7"/>
      <c r="E18" s="7"/>
      <c r="F18" s="7"/>
      <c r="G18" s="7"/>
      <c r="H18" s="7"/>
      <c r="I18" s="7"/>
      <c r="J18" s="7"/>
      <c r="K18" s="7"/>
      <c r="L18" s="7"/>
      <c r="M18" s="7"/>
      <c r="N18" s="7"/>
      <c r="O18" s="7"/>
      <c r="P18" s="7"/>
      <c r="Q18" s="7"/>
      <c r="R18" s="800"/>
      <c r="S18" s="801"/>
      <c r="T18" s="801"/>
      <c r="U18" s="801"/>
      <c r="V18" s="801"/>
      <c r="W18" s="801"/>
      <c r="X18" s="801"/>
      <c r="Y18" s="801"/>
      <c r="Z18" s="801"/>
      <c r="AA18" s="801"/>
      <c r="AB18" s="801"/>
      <c r="AC18" s="802"/>
      <c r="AD18" s="5"/>
    </row>
    <row r="19" spans="2:40" ht="36.75" customHeight="1" x14ac:dyDescent="0.2">
      <c r="B19" s="4"/>
      <c r="C19" s="6"/>
      <c r="D19" s="7"/>
      <c r="E19" s="7"/>
      <c r="F19" s="7"/>
      <c r="G19" s="7"/>
      <c r="H19" s="7"/>
      <c r="I19" s="7"/>
      <c r="J19" s="7"/>
      <c r="K19" s="7"/>
      <c r="L19" s="7"/>
      <c r="M19" s="7"/>
      <c r="N19" s="7"/>
      <c r="O19" s="7"/>
      <c r="P19" s="7"/>
      <c r="Q19" s="7"/>
      <c r="R19" s="800"/>
      <c r="S19" s="801"/>
      <c r="T19" s="801"/>
      <c r="U19" s="801"/>
      <c r="V19" s="801"/>
      <c r="W19" s="801"/>
      <c r="X19" s="801"/>
      <c r="Y19" s="801"/>
      <c r="Z19" s="801"/>
      <c r="AA19" s="801"/>
      <c r="AB19" s="801"/>
      <c r="AC19" s="802"/>
      <c r="AD19" s="5"/>
    </row>
    <row r="20" spans="2:40" ht="15.75" customHeight="1" thickBot="1" x14ac:dyDescent="0.25">
      <c r="B20" s="4"/>
      <c r="C20" s="6"/>
      <c r="D20" s="7"/>
      <c r="E20" s="7"/>
      <c r="F20" s="7"/>
      <c r="G20" s="7"/>
      <c r="H20" s="7"/>
      <c r="I20" s="7"/>
      <c r="J20" s="7"/>
      <c r="K20" s="7"/>
      <c r="L20" s="7"/>
      <c r="M20" s="7"/>
      <c r="N20" s="7"/>
      <c r="O20" s="7"/>
      <c r="P20" s="7"/>
      <c r="Q20" s="7"/>
      <c r="R20" s="803"/>
      <c r="S20" s="804"/>
      <c r="T20" s="804"/>
      <c r="U20" s="804"/>
      <c r="V20" s="804"/>
      <c r="W20" s="804"/>
      <c r="X20" s="804"/>
      <c r="Y20" s="804"/>
      <c r="Z20" s="804"/>
      <c r="AA20" s="804"/>
      <c r="AB20" s="804"/>
      <c r="AC20" s="805"/>
      <c r="AD20" s="5"/>
    </row>
    <row r="21" spans="2:40" ht="17.25" customHeight="1" thickBot="1" x14ac:dyDescent="0.25">
      <c r="B21" s="4"/>
      <c r="C21" s="6"/>
      <c r="D21" s="7"/>
      <c r="E21" s="7"/>
      <c r="F21" s="7"/>
      <c r="G21" s="7"/>
      <c r="H21" s="7"/>
      <c r="I21" s="7"/>
      <c r="J21" s="7"/>
      <c r="K21" s="7"/>
      <c r="L21" s="7"/>
      <c r="M21" s="7"/>
      <c r="N21" s="7"/>
      <c r="O21" s="7"/>
      <c r="P21" s="7"/>
      <c r="Q21" s="7"/>
      <c r="R21" s="806" t="s">
        <v>192</v>
      </c>
      <c r="S21" s="807"/>
      <c r="T21" s="807"/>
      <c r="U21" s="807"/>
      <c r="V21" s="807"/>
      <c r="W21" s="807"/>
      <c r="X21" s="807"/>
      <c r="Y21" s="807"/>
      <c r="Z21" s="807"/>
      <c r="AA21" s="918"/>
      <c r="AB21" s="918"/>
      <c r="AC21" s="808"/>
      <c r="AD21" s="5"/>
    </row>
    <row r="22" spans="2:40" ht="15" customHeight="1" x14ac:dyDescent="0.2">
      <c r="B22" s="4"/>
      <c r="C22" s="6"/>
      <c r="D22" s="7"/>
      <c r="E22" s="7"/>
      <c r="F22" s="7"/>
      <c r="G22" s="7"/>
      <c r="H22" s="7"/>
      <c r="I22" s="7"/>
      <c r="J22" s="7"/>
      <c r="K22" s="7"/>
      <c r="L22" s="7"/>
      <c r="M22" s="7"/>
      <c r="N22" s="7"/>
      <c r="O22" s="7"/>
      <c r="P22" s="7"/>
      <c r="Q22" s="7"/>
      <c r="R22" s="760" t="s">
        <v>1292</v>
      </c>
      <c r="S22" s="761"/>
      <c r="T22" s="761"/>
      <c r="U22" s="761"/>
      <c r="V22" s="761"/>
      <c r="W22" s="761"/>
      <c r="X22" s="761"/>
      <c r="Y22" s="761"/>
      <c r="Z22" s="761"/>
      <c r="AA22" s="761"/>
      <c r="AB22" s="761"/>
      <c r="AC22" s="762"/>
      <c r="AD22" s="5"/>
    </row>
    <row r="23" spans="2:40" ht="19.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1"/>
      <c r="AB23" s="761"/>
      <c r="AC23" s="762"/>
      <c r="AD23" s="5"/>
    </row>
    <row r="24" spans="2:40" ht="16.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1"/>
      <c r="AB24" s="761"/>
      <c r="AC24" s="762"/>
      <c r="AD24" s="5"/>
    </row>
    <row r="25" spans="2:40"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1"/>
      <c r="AB25" s="761"/>
      <c r="AC25" s="762"/>
      <c r="AD25" s="5"/>
    </row>
    <row r="26" spans="2:40" ht="23.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1"/>
      <c r="AB26" s="761"/>
      <c r="AC26" s="762"/>
      <c r="AD26" s="5"/>
    </row>
    <row r="27" spans="2:40" ht="1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1"/>
      <c r="AB27" s="761"/>
      <c r="AC27" s="762"/>
      <c r="AD27" s="5"/>
      <c r="AH27" s="141" t="s">
        <v>288</v>
      </c>
    </row>
    <row r="28" spans="2:40" ht="15.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4"/>
      <c r="AB28" s="764"/>
      <c r="AC28" s="765"/>
      <c r="AD28" s="5"/>
    </row>
    <row r="29" spans="2:40"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22.5" customHeight="1" x14ac:dyDescent="0.2">
      <c r="B30" s="4"/>
      <c r="C30" s="6"/>
      <c r="D30" s="295"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B30" s="7"/>
      <c r="AC30" s="8"/>
      <c r="AD30" s="5"/>
      <c r="AG30" s="18"/>
      <c r="AH30" s="18"/>
      <c r="AI30" s="18"/>
      <c r="AJ30" s="18"/>
      <c r="AK30" s="18"/>
      <c r="AL30" s="18"/>
      <c r="AM30" s="18"/>
      <c r="AN30" s="18"/>
    </row>
    <row r="31" spans="2:40" ht="22.5" customHeight="1" x14ac:dyDescent="0.25">
      <c r="B31" s="4"/>
      <c r="C31" s="6"/>
      <c r="D31" s="70" t="s">
        <v>16</v>
      </c>
      <c r="E31" s="71"/>
      <c r="F31" s="566">
        <f>+INDICADORES!H11</f>
        <v>1155</v>
      </c>
      <c r="G31" s="566">
        <f>+INDICADORES!K11</f>
        <v>1544</v>
      </c>
      <c r="H31" s="566">
        <f>+INDICADORES!N11</f>
        <v>1992</v>
      </c>
      <c r="I31" s="566">
        <f>+INDICADORES!T11</f>
        <v>1964</v>
      </c>
      <c r="J31" s="566">
        <f>+INDICADORES!W11</f>
        <v>2816</v>
      </c>
      <c r="K31" s="566">
        <f>+INDICADORES!Z11</f>
        <v>3269</v>
      </c>
      <c r="L31" s="566">
        <f>+INDICADORES!AF11</f>
        <v>1631</v>
      </c>
      <c r="M31" s="566">
        <f>+INDICADORES!AI11</f>
        <v>1076</v>
      </c>
      <c r="N31" s="566">
        <f>+INDICADORES!AL11</f>
        <v>1778</v>
      </c>
      <c r="O31" s="566">
        <f>+INDICADORES!AR11</f>
        <v>1968</v>
      </c>
      <c r="P31" s="566">
        <f>+INDICADORES!AU11</f>
        <v>2145</v>
      </c>
      <c r="Q31" s="566">
        <f>+INDICADORES!AX11</f>
        <v>1919</v>
      </c>
      <c r="R31" s="565">
        <f>SUM(F31:Q31)</f>
        <v>23257</v>
      </c>
      <c r="U31" s="28"/>
      <c r="V31" s="28"/>
      <c r="W31" s="7"/>
      <c r="X31" s="7"/>
      <c r="Y31" s="7"/>
      <c r="Z31" s="7"/>
      <c r="AA31" s="7"/>
      <c r="AB31" s="7"/>
      <c r="AC31" s="8"/>
      <c r="AD31" s="5"/>
      <c r="AG31" s="18"/>
      <c r="AH31" s="18"/>
      <c r="AI31" s="18"/>
      <c r="AJ31" s="18"/>
      <c r="AK31" s="18"/>
      <c r="AL31" s="18"/>
      <c r="AM31" s="18"/>
      <c r="AN31" s="18"/>
    </row>
    <row r="32" spans="2:40" ht="22.5" customHeight="1" x14ac:dyDescent="0.25">
      <c r="B32" s="4"/>
      <c r="C32" s="6"/>
      <c r="D32" s="70" t="s">
        <v>18</v>
      </c>
      <c r="E32" s="71"/>
      <c r="F32" s="566">
        <f>+INDICADORES!I11</f>
        <v>107</v>
      </c>
      <c r="G32" s="566">
        <f>+INDICADORES!L11</f>
        <v>129</v>
      </c>
      <c r="H32" s="566">
        <f>+INDICADORES!O11</f>
        <v>152</v>
      </c>
      <c r="I32" s="566">
        <f>+INDICADORES!U11</f>
        <v>228</v>
      </c>
      <c r="J32" s="566">
        <f>+INDICADORES!X11</f>
        <v>350</v>
      </c>
      <c r="K32" s="566">
        <f>+INDICADORES!AA11</f>
        <v>289</v>
      </c>
      <c r="L32" s="566">
        <f>+INDICADORES!AG11</f>
        <v>261</v>
      </c>
      <c r="M32" s="566">
        <f>+INDICADORES!AJ11</f>
        <v>178</v>
      </c>
      <c r="N32" s="566">
        <f>+INDICADORES!AM11</f>
        <v>177</v>
      </c>
      <c r="O32" s="566">
        <f>+INDICADORES!AS11</f>
        <v>197</v>
      </c>
      <c r="P32" s="566">
        <f>+INDICADORES!AV11</f>
        <v>216</v>
      </c>
      <c r="Q32" s="566">
        <f>+INDICADORES!AY11</f>
        <v>234</v>
      </c>
      <c r="R32" s="565">
        <f>SUM(F32:Q32)</f>
        <v>2518</v>
      </c>
      <c r="U32" s="28"/>
      <c r="V32" s="28"/>
      <c r="W32" s="7"/>
      <c r="X32" s="7"/>
      <c r="Y32" s="7"/>
      <c r="Z32" s="7"/>
      <c r="AA32" s="7"/>
      <c r="AB32" s="7"/>
      <c r="AC32" s="8"/>
      <c r="AD32" s="5"/>
      <c r="AG32" s="18"/>
      <c r="AH32" s="18"/>
      <c r="AI32" s="18"/>
      <c r="AJ32" s="18"/>
      <c r="AK32" s="18"/>
      <c r="AL32" s="18"/>
      <c r="AM32" s="18"/>
      <c r="AN32" s="18"/>
    </row>
    <row r="33" spans="2:40" ht="22.5" customHeight="1" thickBot="1" x14ac:dyDescent="0.3">
      <c r="B33" s="4"/>
      <c r="C33" s="6"/>
      <c r="D33" s="48" t="s">
        <v>692</v>
      </c>
      <c r="E33" s="50"/>
      <c r="F33" s="67">
        <f t="shared" ref="F33:Q33" si="0">F31/F32</f>
        <v>10.794392523364486</v>
      </c>
      <c r="G33" s="67">
        <f t="shared" si="0"/>
        <v>11.968992248062015</v>
      </c>
      <c r="H33" s="67">
        <f t="shared" si="0"/>
        <v>13.105263157894736</v>
      </c>
      <c r="I33" s="67">
        <f t="shared" si="0"/>
        <v>8.6140350877192979</v>
      </c>
      <c r="J33" s="67">
        <f t="shared" si="0"/>
        <v>8.0457142857142863</v>
      </c>
      <c r="K33" s="67">
        <f t="shared" si="0"/>
        <v>11.311418685121108</v>
      </c>
      <c r="L33" s="67">
        <f t="shared" si="0"/>
        <v>6.2490421455938696</v>
      </c>
      <c r="M33" s="67">
        <f t="shared" si="0"/>
        <v>6.0449438202247192</v>
      </c>
      <c r="N33" s="67">
        <f t="shared" si="0"/>
        <v>10.045197740112995</v>
      </c>
      <c r="O33" s="67">
        <f t="shared" si="0"/>
        <v>9.9898477157360404</v>
      </c>
      <c r="P33" s="67">
        <f t="shared" si="0"/>
        <v>9.9305555555555554</v>
      </c>
      <c r="Q33" s="67">
        <f t="shared" si="0"/>
        <v>8.2008547008547001</v>
      </c>
      <c r="R33" s="87">
        <f>R31/R32</f>
        <v>9.2362986497220021</v>
      </c>
      <c r="U33" s="28"/>
      <c r="V33" s="28"/>
      <c r="W33" s="7"/>
      <c r="X33" s="7"/>
      <c r="Y33" s="7"/>
      <c r="Z33" s="7"/>
      <c r="AA33" s="7"/>
      <c r="AB33" s="7"/>
      <c r="AC33" s="8"/>
      <c r="AD33" s="5"/>
      <c r="AG33" s="18"/>
      <c r="AH33" s="18"/>
      <c r="AI33" s="18"/>
      <c r="AJ33" s="18"/>
      <c r="AK33" s="18"/>
      <c r="AL33" s="18"/>
      <c r="AM33" s="18"/>
      <c r="AN33" s="18"/>
    </row>
    <row r="34" spans="2:40" ht="22.5" customHeight="1" thickBot="1" x14ac:dyDescent="0.3">
      <c r="B34" s="4"/>
      <c r="C34" s="6"/>
      <c r="D34" s="48" t="s">
        <v>651</v>
      </c>
      <c r="E34" s="59"/>
      <c r="F34" s="243"/>
      <c r="G34" s="243"/>
      <c r="H34" s="243"/>
      <c r="I34" s="243"/>
      <c r="J34" s="243"/>
      <c r="K34" s="243"/>
      <c r="L34" s="243"/>
      <c r="M34" s="243"/>
      <c r="N34" s="243"/>
      <c r="O34" s="243"/>
      <c r="P34" s="243"/>
      <c r="Q34" s="243"/>
      <c r="R34" s="244"/>
      <c r="U34" s="28"/>
      <c r="V34" s="28"/>
      <c r="W34" s="7"/>
      <c r="X34" s="7"/>
      <c r="Y34" s="7"/>
      <c r="Z34" s="7"/>
      <c r="AA34" s="7"/>
      <c r="AB34" s="7"/>
      <c r="AC34" s="8"/>
      <c r="AD34" s="5"/>
      <c r="AG34" s="18"/>
      <c r="AH34" s="18"/>
      <c r="AI34" s="18"/>
      <c r="AJ34" s="18"/>
      <c r="AK34" s="18"/>
      <c r="AL34" s="18"/>
      <c r="AM34" s="18"/>
      <c r="AN34" s="18"/>
    </row>
    <row r="35" spans="2:40" ht="15" customHeight="1" thickBot="1" x14ac:dyDescent="0.25">
      <c r="B35" s="4"/>
      <c r="C35" s="6"/>
      <c r="D35" s="809" t="s">
        <v>254</v>
      </c>
      <c r="E35" s="810"/>
      <c r="F35" s="245">
        <v>10</v>
      </c>
      <c r="G35" s="245">
        <v>10</v>
      </c>
      <c r="H35" s="245">
        <v>10</v>
      </c>
      <c r="I35" s="245">
        <v>10</v>
      </c>
      <c r="J35" s="245">
        <v>10</v>
      </c>
      <c r="K35" s="245">
        <v>10</v>
      </c>
      <c r="L35" s="245">
        <v>10</v>
      </c>
      <c r="M35" s="245">
        <v>10</v>
      </c>
      <c r="N35" s="245">
        <v>10</v>
      </c>
      <c r="O35" s="245">
        <v>10</v>
      </c>
      <c r="P35" s="245">
        <v>10</v>
      </c>
      <c r="Q35" s="245">
        <v>10</v>
      </c>
      <c r="R35" s="244">
        <f>+AVERAGE(F35:Q35)</f>
        <v>10</v>
      </c>
      <c r="U35" s="7"/>
      <c r="V35" s="7"/>
      <c r="W35" s="7"/>
      <c r="X35" s="7"/>
      <c r="Y35" s="7"/>
      <c r="Z35" s="7"/>
      <c r="AA35" s="7"/>
      <c r="AB35" s="7"/>
      <c r="AC35" s="8"/>
      <c r="AD35" s="5"/>
      <c r="AG35" s="18"/>
      <c r="AH35" s="18"/>
      <c r="AI35" s="18"/>
      <c r="AJ35" s="18"/>
      <c r="AK35" s="18"/>
      <c r="AL35" s="18"/>
      <c r="AM35" s="18"/>
      <c r="AN35" s="18"/>
    </row>
    <row r="36" spans="2:40" ht="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3.5" thickBot="1" x14ac:dyDescent="0.25">
      <c r="B37" s="4"/>
      <c r="C37" s="811" t="s">
        <v>85</v>
      </c>
      <c r="D37" s="812"/>
      <c r="E37" s="812"/>
      <c r="F37" s="812"/>
      <c r="G37" s="812"/>
      <c r="H37" s="812"/>
      <c r="I37" s="812"/>
      <c r="J37" s="812"/>
      <c r="K37" s="812"/>
      <c r="L37" s="812"/>
      <c r="M37" s="812"/>
      <c r="N37" s="813"/>
      <c r="O37" s="814" t="s">
        <v>86</v>
      </c>
      <c r="P37" s="815"/>
      <c r="Q37" s="815"/>
      <c r="R37" s="815"/>
      <c r="S37" s="815"/>
      <c r="T37" s="815"/>
      <c r="U37" s="815"/>
      <c r="V37" s="815"/>
      <c r="W37" s="815"/>
      <c r="X37" s="815"/>
      <c r="Y37" s="815"/>
      <c r="Z37" s="815"/>
      <c r="AA37" s="815"/>
      <c r="AB37" s="815"/>
      <c r="AC37" s="816"/>
      <c r="AD37" s="5"/>
      <c r="AF37" s="18"/>
      <c r="AG37" s="18"/>
      <c r="AH37" s="18"/>
    </row>
    <row r="38" spans="2:40" ht="35.25" customHeight="1" thickBot="1" x14ac:dyDescent="0.25">
      <c r="B38" s="4"/>
      <c r="C38" s="817" t="s">
        <v>16</v>
      </c>
      <c r="D38" s="818"/>
      <c r="E38" s="818"/>
      <c r="F38" s="818"/>
      <c r="G38" s="819" t="s">
        <v>1106</v>
      </c>
      <c r="H38" s="820"/>
      <c r="I38" s="820"/>
      <c r="J38" s="820"/>
      <c r="K38" s="820"/>
      <c r="L38" s="820"/>
      <c r="M38" s="820"/>
      <c r="N38" s="821"/>
      <c r="O38" s="822" t="s">
        <v>17</v>
      </c>
      <c r="P38" s="823"/>
      <c r="Q38" s="823"/>
      <c r="R38" s="823"/>
      <c r="S38" s="823"/>
      <c r="T38" s="824"/>
      <c r="U38" s="825"/>
      <c r="V38" s="825"/>
      <c r="W38" s="825"/>
      <c r="X38" s="825"/>
      <c r="Y38" s="825"/>
      <c r="Z38" s="825"/>
      <c r="AA38" s="825"/>
      <c r="AB38" s="825"/>
      <c r="AC38" s="826"/>
      <c r="AD38" s="29"/>
      <c r="AF38" s="9"/>
      <c r="AG38" s="19"/>
      <c r="AH38" s="19"/>
    </row>
    <row r="39" spans="2:40" ht="29.25" customHeight="1" x14ac:dyDescent="0.2">
      <c r="B39" s="4"/>
      <c r="C39" s="827" t="s">
        <v>18</v>
      </c>
      <c r="D39" s="828"/>
      <c r="E39" s="828"/>
      <c r="F39" s="828"/>
      <c r="G39" s="779" t="s">
        <v>1107</v>
      </c>
      <c r="H39" s="780"/>
      <c r="I39" s="780"/>
      <c r="J39" s="780"/>
      <c r="K39" s="780"/>
      <c r="L39" s="780"/>
      <c r="M39" s="780"/>
      <c r="N39" s="781"/>
      <c r="O39" s="827" t="s">
        <v>19</v>
      </c>
      <c r="P39" s="828"/>
      <c r="Q39" s="828"/>
      <c r="R39" s="828"/>
      <c r="S39" s="828"/>
      <c r="T39" s="824"/>
      <c r="U39" s="825"/>
      <c r="V39" s="825"/>
      <c r="W39" s="825"/>
      <c r="X39" s="825"/>
      <c r="Y39" s="825"/>
      <c r="Z39" s="825"/>
      <c r="AA39" s="825"/>
      <c r="AB39" s="825"/>
      <c r="AC39" s="826"/>
      <c r="AD39" s="29"/>
      <c r="AF39" s="9"/>
      <c r="AG39" s="19"/>
      <c r="AH39" s="19"/>
    </row>
    <row r="40" spans="2:40" ht="25.5" customHeight="1" x14ac:dyDescent="0.2">
      <c r="B40" s="4"/>
      <c r="C40" s="827" t="s">
        <v>20</v>
      </c>
      <c r="D40" s="828"/>
      <c r="E40" s="828"/>
      <c r="F40" s="828"/>
      <c r="G40" s="779" t="s">
        <v>87</v>
      </c>
      <c r="H40" s="780"/>
      <c r="I40" s="780"/>
      <c r="J40" s="780"/>
      <c r="K40" s="780"/>
      <c r="L40" s="780"/>
      <c r="M40" s="780"/>
      <c r="N40" s="781"/>
      <c r="O40" s="829" t="s">
        <v>88</v>
      </c>
      <c r="P40" s="830"/>
      <c r="Q40" s="830"/>
      <c r="R40" s="830"/>
      <c r="S40" s="830"/>
      <c r="T40" s="831" t="s">
        <v>22</v>
      </c>
      <c r="U40" s="831"/>
      <c r="V40" s="831"/>
      <c r="W40" s="831"/>
      <c r="X40" s="831"/>
      <c r="Y40" s="831"/>
      <c r="Z40" s="831"/>
      <c r="AA40" s="919"/>
      <c r="AB40" s="919"/>
      <c r="AC40" s="832"/>
      <c r="AD40" s="29"/>
      <c r="AF40" s="9"/>
      <c r="AG40" s="19"/>
      <c r="AH40" s="19"/>
    </row>
    <row r="41" spans="2:40" ht="12.75" customHeight="1" x14ac:dyDescent="0.2">
      <c r="B41" s="4"/>
      <c r="C41" s="827" t="s">
        <v>21</v>
      </c>
      <c r="D41" s="828"/>
      <c r="E41" s="828"/>
      <c r="F41" s="828"/>
      <c r="G41" s="779" t="s">
        <v>34</v>
      </c>
      <c r="H41" s="780"/>
      <c r="I41" s="780"/>
      <c r="J41" s="780"/>
      <c r="K41" s="780"/>
      <c r="L41" s="780"/>
      <c r="M41" s="780"/>
      <c r="N41" s="781"/>
      <c r="O41" s="829" t="s">
        <v>24</v>
      </c>
      <c r="P41" s="830"/>
      <c r="Q41" s="830"/>
      <c r="R41" s="830"/>
      <c r="S41" s="830"/>
      <c r="T41" s="831" t="s">
        <v>25</v>
      </c>
      <c r="U41" s="831"/>
      <c r="V41" s="831"/>
      <c r="W41" s="831"/>
      <c r="X41" s="831"/>
      <c r="Y41" s="831"/>
      <c r="Z41" s="831"/>
      <c r="AA41" s="919"/>
      <c r="AB41" s="919"/>
      <c r="AC41" s="832"/>
      <c r="AD41" s="29"/>
      <c r="AF41" s="9"/>
      <c r="AG41" s="20"/>
      <c r="AH41" s="20"/>
    </row>
    <row r="42" spans="2:40" x14ac:dyDescent="0.2">
      <c r="B42" s="4"/>
      <c r="C42" s="827" t="s">
        <v>23</v>
      </c>
      <c r="D42" s="828"/>
      <c r="E42" s="828"/>
      <c r="F42" s="828"/>
      <c r="G42" s="835">
        <v>1</v>
      </c>
      <c r="H42" s="836"/>
      <c r="I42" s="836"/>
      <c r="J42" s="836"/>
      <c r="K42" s="836"/>
      <c r="L42" s="836"/>
      <c r="M42" s="836"/>
      <c r="N42" s="837"/>
      <c r="O42" s="827" t="s">
        <v>26</v>
      </c>
      <c r="P42" s="828"/>
      <c r="Q42" s="828"/>
      <c r="R42" s="828"/>
      <c r="S42" s="828"/>
      <c r="T42" s="831"/>
      <c r="U42" s="831"/>
      <c r="V42" s="831"/>
      <c r="W42" s="831"/>
      <c r="X42" s="831"/>
      <c r="Y42" s="831"/>
      <c r="Z42" s="831"/>
      <c r="AA42" s="919"/>
      <c r="AB42" s="919"/>
      <c r="AC42" s="832"/>
      <c r="AD42" s="29"/>
      <c r="AF42" s="9"/>
      <c r="AG42" s="20"/>
      <c r="AH42" s="20"/>
    </row>
    <row r="43" spans="2:40" ht="13.5" customHeight="1" thickBot="1" x14ac:dyDescent="0.25">
      <c r="B43" s="4"/>
      <c r="C43" s="833"/>
      <c r="D43" s="834"/>
      <c r="E43" s="834"/>
      <c r="F43" s="834"/>
      <c r="G43" s="838"/>
      <c r="H43" s="839"/>
      <c r="I43" s="839"/>
      <c r="J43" s="839"/>
      <c r="K43" s="839"/>
      <c r="L43" s="839"/>
      <c r="M43" s="839"/>
      <c r="N43" s="840"/>
      <c r="O43" s="833" t="s">
        <v>89</v>
      </c>
      <c r="P43" s="834"/>
      <c r="Q43" s="834"/>
      <c r="R43" s="834"/>
      <c r="S43" s="834"/>
      <c r="T43" s="841" t="s">
        <v>90</v>
      </c>
      <c r="U43" s="841"/>
      <c r="V43" s="841"/>
      <c r="W43" s="841"/>
      <c r="X43" s="841"/>
      <c r="Y43" s="841"/>
      <c r="Z43" s="841"/>
      <c r="AA43" s="920"/>
      <c r="AB43" s="920"/>
      <c r="AC43" s="842"/>
      <c r="AD43" s="29"/>
      <c r="AF43" s="9"/>
      <c r="AG43" s="20"/>
      <c r="AH43" s="20"/>
    </row>
    <row r="44" spans="2:40" ht="13.5" thickBot="1" x14ac:dyDescent="0.25">
      <c r="B44" s="4"/>
      <c r="C44" s="811" t="s">
        <v>80</v>
      </c>
      <c r="D44" s="812"/>
      <c r="E44" s="812"/>
      <c r="F44" s="812"/>
      <c r="G44" s="812"/>
      <c r="H44" s="812"/>
      <c r="I44" s="812"/>
      <c r="J44" s="812"/>
      <c r="K44" s="812"/>
      <c r="L44" s="812"/>
      <c r="M44" s="812"/>
      <c r="N44" s="813"/>
      <c r="O44" s="843" t="s">
        <v>91</v>
      </c>
      <c r="P44" s="844"/>
      <c r="Q44" s="844"/>
      <c r="R44" s="844"/>
      <c r="S44" s="844"/>
      <c r="T44" s="844"/>
      <c r="U44" s="844"/>
      <c r="V44" s="844"/>
      <c r="W44" s="844"/>
      <c r="X44" s="844"/>
      <c r="Y44" s="844"/>
      <c r="Z44" s="844"/>
      <c r="AA44" s="844"/>
      <c r="AB44" s="844"/>
      <c r="AC44" s="845"/>
      <c r="AD44" s="29"/>
      <c r="AF44" s="9"/>
      <c r="AG44" s="20"/>
      <c r="AH44" s="20"/>
    </row>
    <row r="45" spans="2:40" ht="18" x14ac:dyDescent="0.2">
      <c r="B45" s="4"/>
      <c r="C45" s="785" t="s">
        <v>92</v>
      </c>
      <c r="D45" s="786"/>
      <c r="E45" s="786"/>
      <c r="F45" s="787"/>
      <c r="G45" s="849" t="s">
        <v>93</v>
      </c>
      <c r="H45" s="850"/>
      <c r="I45" s="30" t="s">
        <v>94</v>
      </c>
      <c r="J45" s="31" t="s">
        <v>95</v>
      </c>
      <c r="K45" s="30"/>
      <c r="L45" s="31" t="s">
        <v>96</v>
      </c>
      <c r="M45" s="32"/>
      <c r="N45" s="156"/>
      <c r="O45" s="851" t="s">
        <v>97</v>
      </c>
      <c r="P45" s="852"/>
      <c r="Q45" s="852"/>
      <c r="R45" s="852"/>
      <c r="S45" s="853" t="s">
        <v>98</v>
      </c>
      <c r="T45" s="854"/>
      <c r="U45" s="854"/>
      <c r="V45" s="854"/>
      <c r="W45" s="854"/>
      <c r="X45" s="854"/>
      <c r="Y45" s="854"/>
      <c r="Z45" s="854"/>
      <c r="AA45" s="854"/>
      <c r="AB45" s="854"/>
      <c r="AC45" s="855"/>
      <c r="AD45" s="29"/>
      <c r="AF45" s="9"/>
      <c r="AG45" s="20"/>
      <c r="AH45" s="20"/>
    </row>
    <row r="46" spans="2:40" x14ac:dyDescent="0.2">
      <c r="B46" s="4"/>
      <c r="C46" s="846"/>
      <c r="D46" s="847"/>
      <c r="E46" s="847"/>
      <c r="F46" s="848"/>
      <c r="G46" s="856"/>
      <c r="H46" s="857"/>
      <c r="I46" s="857"/>
      <c r="J46" s="857"/>
      <c r="K46" s="857"/>
      <c r="L46" s="857"/>
      <c r="M46" s="858"/>
      <c r="N46" s="156"/>
      <c r="O46" s="829" t="s">
        <v>99</v>
      </c>
      <c r="P46" s="830"/>
      <c r="Q46" s="830"/>
      <c r="R46" s="830"/>
      <c r="S46" s="861" t="s">
        <v>100</v>
      </c>
      <c r="T46" s="861"/>
      <c r="U46" s="861"/>
      <c r="V46" s="34" t="s">
        <v>94</v>
      </c>
      <c r="W46" s="862" t="s">
        <v>101</v>
      </c>
      <c r="X46" s="862"/>
      <c r="Y46" s="862"/>
      <c r="Z46" s="863"/>
      <c r="AA46" s="921"/>
      <c r="AB46" s="921"/>
      <c r="AC46" s="864"/>
      <c r="AD46" s="29"/>
      <c r="AF46" s="9"/>
      <c r="AG46" s="20"/>
      <c r="AH46" s="20"/>
    </row>
    <row r="47" spans="2:40" ht="27" customHeight="1" x14ac:dyDescent="0.2">
      <c r="B47" s="4"/>
      <c r="C47" s="865" t="s">
        <v>102</v>
      </c>
      <c r="D47" s="866"/>
      <c r="E47" s="866"/>
      <c r="F47" s="867"/>
      <c r="G47" s="856"/>
      <c r="H47" s="857"/>
      <c r="I47" s="857"/>
      <c r="J47" s="857"/>
      <c r="K47" s="857"/>
      <c r="L47" s="857"/>
      <c r="M47" s="857"/>
      <c r="N47" s="868"/>
      <c r="O47" s="829"/>
      <c r="P47" s="830"/>
      <c r="Q47" s="830"/>
      <c r="R47" s="830"/>
      <c r="S47" s="862" t="s">
        <v>89</v>
      </c>
      <c r="T47" s="862"/>
      <c r="U47" s="862"/>
      <c r="V47" s="869" t="s">
        <v>94</v>
      </c>
      <c r="W47" s="862" t="s">
        <v>103</v>
      </c>
      <c r="X47" s="862"/>
      <c r="Y47" s="862"/>
      <c r="Z47" s="870"/>
      <c r="AA47" s="922"/>
      <c r="AB47" s="922"/>
      <c r="AC47" s="871"/>
      <c r="AD47" s="29"/>
      <c r="AF47" s="9"/>
      <c r="AG47" s="20"/>
      <c r="AH47" s="20"/>
    </row>
    <row r="48" spans="2:40" x14ac:dyDescent="0.2">
      <c r="B48" s="4"/>
      <c r="C48" s="829" t="s">
        <v>28</v>
      </c>
      <c r="D48" s="830"/>
      <c r="E48" s="830"/>
      <c r="F48" s="830"/>
      <c r="G48" s="874" t="s">
        <v>104</v>
      </c>
      <c r="H48" s="875"/>
      <c r="I48" s="875"/>
      <c r="J48" s="875"/>
      <c r="K48" s="875"/>
      <c r="L48" s="875"/>
      <c r="M48" s="875"/>
      <c r="N48" s="876"/>
      <c r="O48" s="829"/>
      <c r="P48" s="830"/>
      <c r="Q48" s="830"/>
      <c r="R48" s="830"/>
      <c r="S48" s="862"/>
      <c r="T48" s="862"/>
      <c r="U48" s="862"/>
      <c r="V48" s="869"/>
      <c r="W48" s="862"/>
      <c r="X48" s="862"/>
      <c r="Y48" s="862"/>
      <c r="Z48" s="872"/>
      <c r="AA48" s="923"/>
      <c r="AB48" s="923"/>
      <c r="AC48" s="873"/>
      <c r="AD48" s="29"/>
      <c r="AF48" s="9"/>
      <c r="AG48" s="20"/>
      <c r="AH48" s="20"/>
    </row>
    <row r="49" spans="1:40" ht="12.75" customHeight="1" x14ac:dyDescent="0.2">
      <c r="B49" s="4"/>
      <c r="C49" s="829" t="s">
        <v>27</v>
      </c>
      <c r="D49" s="830"/>
      <c r="E49" s="830"/>
      <c r="F49" s="830"/>
      <c r="G49" s="878" t="s">
        <v>1108</v>
      </c>
      <c r="H49" s="879"/>
      <c r="I49" s="879"/>
      <c r="J49" s="879"/>
      <c r="K49" s="879"/>
      <c r="L49" s="879"/>
      <c r="M49" s="879"/>
      <c r="N49" s="880"/>
      <c r="O49" s="829"/>
      <c r="P49" s="830"/>
      <c r="Q49" s="830"/>
      <c r="R49" s="830"/>
      <c r="S49" s="862" t="s">
        <v>105</v>
      </c>
      <c r="T49" s="862"/>
      <c r="U49" s="862"/>
      <c r="V49" s="869" t="s">
        <v>94</v>
      </c>
      <c r="W49" s="697" t="s">
        <v>553</v>
      </c>
      <c r="X49" s="697"/>
      <c r="Y49" s="697"/>
      <c r="Z49" s="685" t="s">
        <v>94</v>
      </c>
      <c r="AA49" s="924"/>
      <c r="AB49" s="924"/>
      <c r="AC49" s="686"/>
      <c r="AD49" s="29"/>
      <c r="AF49" s="9"/>
      <c r="AG49" s="20"/>
      <c r="AH49" s="20"/>
    </row>
    <row r="50" spans="1:40" x14ac:dyDescent="0.2">
      <c r="B50" s="4"/>
      <c r="C50" s="829" t="s">
        <v>106</v>
      </c>
      <c r="D50" s="830"/>
      <c r="E50" s="830"/>
      <c r="F50" s="830"/>
      <c r="G50" s="883"/>
      <c r="H50" s="884"/>
      <c r="I50" s="884"/>
      <c r="J50" s="884"/>
      <c r="K50" s="884"/>
      <c r="L50" s="884"/>
      <c r="M50" s="884"/>
      <c r="N50" s="885"/>
      <c r="O50" s="829"/>
      <c r="P50" s="830"/>
      <c r="Q50" s="830"/>
      <c r="R50" s="830"/>
      <c r="S50" s="862"/>
      <c r="T50" s="862"/>
      <c r="U50" s="862"/>
      <c r="V50" s="869"/>
      <c r="W50" s="697"/>
      <c r="X50" s="697"/>
      <c r="Y50" s="697"/>
      <c r="Z50" s="685"/>
      <c r="AA50" s="924"/>
      <c r="AB50" s="924"/>
      <c r="AC50" s="686"/>
      <c r="AD50" s="29"/>
      <c r="AF50" s="9"/>
      <c r="AG50" s="20"/>
      <c r="AH50" s="20"/>
    </row>
    <row r="51" spans="1:40" ht="13.5" customHeight="1" thickBot="1" x14ac:dyDescent="0.25">
      <c r="B51" s="4"/>
      <c r="C51" s="859" t="s">
        <v>107</v>
      </c>
      <c r="D51" s="860"/>
      <c r="E51" s="860"/>
      <c r="F51" s="860"/>
      <c r="G51" s="722" t="s">
        <v>402</v>
      </c>
      <c r="H51" s="705"/>
      <c r="I51" s="705"/>
      <c r="J51" s="705"/>
      <c r="K51" s="705"/>
      <c r="L51" s="705"/>
      <c r="M51" s="705"/>
      <c r="N51" s="717"/>
      <c r="O51" s="859"/>
      <c r="P51" s="860"/>
      <c r="Q51" s="860"/>
      <c r="R51" s="860"/>
      <c r="S51" s="881"/>
      <c r="T51" s="881"/>
      <c r="U51" s="881"/>
      <c r="V51" s="882"/>
      <c r="W51" s="707"/>
      <c r="X51" s="707"/>
      <c r="Y51" s="707"/>
      <c r="Z51" s="703"/>
      <c r="AA51" s="925"/>
      <c r="AB51" s="925"/>
      <c r="AC51" s="704"/>
      <c r="AD51" s="29"/>
      <c r="AF51" s="9"/>
      <c r="AG51" s="20"/>
      <c r="AH51" s="20"/>
    </row>
    <row r="52" spans="1:40" ht="13.5"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35"/>
      <c r="AD52" s="36"/>
      <c r="AF52" s="9"/>
      <c r="AG52" s="19"/>
      <c r="AH52" s="19"/>
    </row>
    <row r="53" spans="1:40" x14ac:dyDescent="0.2">
      <c r="A53" s="7"/>
      <c r="C53" s="15"/>
      <c r="D53" s="20"/>
      <c r="E53" s="20"/>
      <c r="F53" s="20"/>
      <c r="G53" s="20"/>
      <c r="H53" s="20"/>
      <c r="I53" s="20"/>
      <c r="J53" s="20"/>
      <c r="K53" s="20"/>
      <c r="L53" s="20"/>
      <c r="M53" s="20"/>
      <c r="N53" s="20"/>
      <c r="O53" s="51"/>
      <c r="P53" s="15"/>
      <c r="Q53" s="16"/>
      <c r="R53" s="16"/>
      <c r="S53" s="16"/>
      <c r="T53" s="16"/>
      <c r="U53" s="16"/>
      <c r="V53" s="16"/>
      <c r="W53" s="16"/>
      <c r="X53" s="16"/>
      <c r="Y53" s="16"/>
      <c r="Z53" s="16"/>
      <c r="AA53" s="16"/>
      <c r="AB53" s="16"/>
      <c r="AD53" s="20"/>
      <c r="AF53" s="9"/>
      <c r="AG53" s="19"/>
      <c r="AH53" s="19"/>
      <c r="AN53">
        <f>SUBTOTAL(9,AN38:AN52)</f>
        <v>0</v>
      </c>
    </row>
    <row r="54" spans="1:40" ht="22.5" customHeight="1" x14ac:dyDescent="0.2">
      <c r="C54" s="15"/>
      <c r="D54" s="20"/>
      <c r="E54" s="20"/>
      <c r="F54" s="20"/>
      <c r="G54" s="20"/>
      <c r="H54" s="20"/>
      <c r="I54" s="20"/>
      <c r="J54" s="20"/>
      <c r="K54" s="20"/>
      <c r="L54" s="20"/>
      <c r="M54" s="20"/>
      <c r="N54" s="20"/>
      <c r="AC54" s="16"/>
      <c r="AE54" s="20"/>
      <c r="AG54" s="9"/>
      <c r="AH54" s="877"/>
      <c r="AI54" s="877"/>
      <c r="AJ54" s="877"/>
      <c r="AK54" s="877"/>
      <c r="AL54" s="877"/>
      <c r="AM54" s="877"/>
      <c r="AN54" s="877"/>
    </row>
    <row r="55" spans="1:40" ht="22.5" customHeight="1" x14ac:dyDescent="0.2">
      <c r="C55" s="15"/>
      <c r="D55" s="20"/>
      <c r="E55" s="20"/>
      <c r="F55" s="20"/>
      <c r="G55" s="20"/>
      <c r="H55" s="20"/>
      <c r="I55" s="20"/>
      <c r="J55" s="20"/>
      <c r="K55" s="20"/>
      <c r="L55" s="20"/>
      <c r="M55" s="20"/>
      <c r="N55" s="20"/>
      <c r="AC55" s="16"/>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C56" s="16"/>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C57" s="16"/>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c r="P58" s="15"/>
      <c r="Q58" s="16"/>
      <c r="R58" s="16"/>
      <c r="S58" s="16"/>
      <c r="T58" s="16"/>
      <c r="U58" s="16"/>
      <c r="V58" s="16"/>
      <c r="W58" s="16"/>
      <c r="X58" s="16"/>
      <c r="Y58" s="16"/>
      <c r="Z58" s="16"/>
      <c r="AA58" s="16"/>
      <c r="AB58" s="16"/>
      <c r="AC58" s="16"/>
    </row>
    <row r="59" spans="1:40" ht="22.5" customHeight="1" x14ac:dyDescent="0.2">
      <c r="C59" s="15"/>
      <c r="D59" s="20"/>
      <c r="E59" s="20"/>
      <c r="F59" s="20"/>
      <c r="G59" s="20"/>
      <c r="H59" s="20"/>
      <c r="I59" s="20"/>
      <c r="J59" s="20"/>
      <c r="K59" s="20"/>
      <c r="L59" s="20"/>
      <c r="M59" s="20"/>
      <c r="N59" s="20"/>
      <c r="P59" s="15"/>
      <c r="Q59" s="16"/>
      <c r="R59" s="16"/>
      <c r="S59" s="16"/>
      <c r="T59" s="16"/>
      <c r="U59" s="16"/>
      <c r="V59" s="16"/>
      <c r="W59" s="16"/>
      <c r="X59" s="16"/>
      <c r="Y59" s="16"/>
      <c r="Z59" s="16"/>
      <c r="AA59" s="16"/>
      <c r="AB59" s="16"/>
      <c r="AC59" s="16"/>
    </row>
    <row r="60" spans="1:40" ht="22.5" customHeight="1" x14ac:dyDescent="0.2">
      <c r="C60" s="15"/>
      <c r="D60" s="20"/>
      <c r="E60" s="20"/>
      <c r="F60" s="20"/>
      <c r="G60" s="20"/>
      <c r="H60" s="20"/>
      <c r="I60" s="20"/>
      <c r="J60" s="20"/>
      <c r="K60" s="20"/>
      <c r="L60" s="20"/>
      <c r="M60" s="20"/>
      <c r="N60" s="20"/>
      <c r="P60" s="15"/>
      <c r="Q60" s="16"/>
      <c r="R60" s="16"/>
      <c r="S60" s="16"/>
      <c r="T60" s="16"/>
      <c r="U60" s="16"/>
      <c r="V60" s="16"/>
      <c r="W60" s="16"/>
      <c r="X60" s="16"/>
      <c r="Y60" s="16"/>
      <c r="Z60" s="16"/>
      <c r="AA60" s="16"/>
      <c r="AB60" s="16"/>
      <c r="AC60" s="16"/>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Xih2j88LHLa30FpIrMGBjOkAVLQsUbxI82SNWijiqbEhh2se8vx2gowgYavHwdcRpBC/ZDq5AFZ9pa97rjD8oQ==" saltValue="naHJtvDVS8tQ/vuxHu0A1A==" spinCount="100000" sheet="1" objects="1" scenarios="1"/>
  <customSheetViews>
    <customSheetView guid="{9C949C4D-EB11-4549-99F8-6A6E19FEDD35}" scale="87" showGridLines="0" topLeftCell="G21">
      <selection activeCell="R22" sqref="R22:AC28"/>
      <pageMargins left="0.57999999999999996" right="0.45" top="1.1549999999999998" bottom="0.39" header="0.3" footer="0.3"/>
      <pageSetup paperSize="9" scale="80" orientation="portrait" r:id="rId1"/>
      <headerFooter alignWithMargins="0"/>
    </customSheetView>
    <customSheetView guid="{B4BD0B13-0F90-4B98-B77F-542E51A48189}" scale="87" showGridLines="0" topLeftCell="G21">
      <selection activeCell="R22" sqref="R22:AC28"/>
      <pageMargins left="0.57999999999999996" right="0.45" top="1.1549999999999998" bottom="0.39" header="0.3" footer="0.3"/>
      <pageSetup paperSize="9" scale="80" orientation="portrait" r:id="rId2"/>
      <headerFooter alignWithMargins="0"/>
    </customSheetView>
    <customSheetView guid="{1132D6BB-BD35-469F-BF41-A86B335BD97B}" scale="87" showGridLines="0" topLeftCell="G19">
      <selection activeCell="R22" sqref="R22:AC28"/>
      <pageMargins left="0.57999999999999996" right="0.45" top="1.1549999999999998" bottom="0.39" header="0.3" footer="0.3"/>
      <pageSetup paperSize="9" scale="80" orientation="portrait" r:id="rId3"/>
      <headerFooter alignWithMargins="0"/>
    </customSheetView>
    <customSheetView guid="{A5C6589E-C55F-4BEC-9ECE-919FCABF52F8}" scale="87" showGridLines="0" topLeftCell="G19">
      <selection activeCell="R22" sqref="R22:AC28"/>
      <pageMargins left="0.57999999999999996" right="0.45" top="1.1549999999999998" bottom="0.39" header="0.3" footer="0.3"/>
      <pageSetup paperSize="9" scale="80" orientation="portrait" r:id="rId4"/>
      <headerFooter alignWithMargins="0"/>
    </customSheetView>
    <customSheetView guid="{01A85145-F11B-4D07-813B-8A8758CDD710}" scale="87" showGridLines="0" topLeftCell="G25">
      <selection activeCell="R22" sqref="R22:AC28"/>
      <pageMargins left="0.57999999999999996" right="0.45" top="1.1549999999999998" bottom="0.39" header="0.3" footer="0.3"/>
      <pageSetup paperSize="9" scale="80" orientation="portrait" r:id="rId5"/>
      <headerFooter alignWithMargins="0"/>
    </customSheetView>
    <customSheetView guid="{4F27A6F2-707D-47B2-BF4A-F027B75A33FC}" scale="87" showGridLines="0" topLeftCell="G1">
      <selection activeCell="R22" sqref="R22:AC28"/>
      <pageMargins left="0.57999999999999996" right="0.45" top="1.1549999999999998" bottom="0.39" header="0.3" footer="0.3"/>
      <pageSetup paperSize="9" scale="80" orientation="portrait" r:id="rId6"/>
      <headerFooter alignWithMargins="0"/>
    </customSheetView>
    <customSheetView guid="{F4F98609-4C61-4A0E-851B-59BEC64AAB9F}" scale="90" showGridLines="0" topLeftCell="A25">
      <selection activeCell="N31" sqref="N31"/>
      <pageMargins left="0.57999999999999996" right="0.45" top="1.1549999999999998" bottom="0.39" header="0.3" footer="0.3"/>
      <pageSetup paperSize="9" scale="80" orientation="portrait" r:id="rId7"/>
      <headerFooter alignWithMargins="0"/>
    </customSheetView>
    <customSheetView guid="{8381FC96-6810-4EAA-ACD8-B607E0FD2281}" scale="90" showGridLines="0" topLeftCell="A16">
      <selection activeCell="R22" sqref="R22:AC28"/>
      <pageMargins left="0.57999999999999996" right="0.45" top="1.1549999999999998" bottom="0.39" header="0.3" footer="0.3"/>
      <pageSetup paperSize="9" scale="80" orientation="portrait" r:id="rId8"/>
      <headerFooter alignWithMargins="0"/>
    </customSheetView>
    <customSheetView guid="{7315456F-420E-439E-9602-F32EDF9D3E94}" scale="90" showGridLines="0">
      <selection activeCell="R22" sqref="R22:AC28"/>
      <pageMargins left="0.57999999999999996" right="0.45" top="1.1549999999999998" bottom="0.39" header="0.3" footer="0.3"/>
      <pageSetup paperSize="9" scale="80" orientation="portrait" r:id="rId9"/>
      <headerFooter alignWithMargins="0"/>
    </customSheetView>
    <customSheetView guid="{216CB5F9-6788-4A70-880A-08553118F167}" scale="90" showGridLines="0" topLeftCell="B22">
      <selection activeCell="R13" sqref="R13:AA20"/>
      <pageMargins left="0.57999999999999996" right="0.45" top="1.1549999999999998" bottom="0.39" header="0.3" footer="0.3"/>
      <pageSetup paperSize="9" scale="80" orientation="portrait" r:id="rId10"/>
      <headerFooter alignWithMargins="0"/>
    </customSheetView>
    <customSheetView guid="{B0451CD7-59C4-4E11-B7C2-BC13CF4127A6}" scale="90" showGridLines="0" topLeftCell="B22">
      <selection activeCell="R13" sqref="R13:AA20"/>
      <pageMargins left="0.57999999999999996" right="0.45" top="1.1549999999999998" bottom="0.39" header="0.3" footer="0.3"/>
      <pageSetup paperSize="9" scale="80" orientation="portrait" r:id="rId11"/>
      <headerFooter alignWithMargins="0"/>
    </customSheetView>
    <customSheetView guid="{7A5BCE0F-1F1B-4E52-9652-01329CBCC77F}" scale="90" showGridLines="0" topLeftCell="B22">
      <selection activeCell="R13" sqref="R13:AA20"/>
      <pageMargins left="0.57999999999999996" right="0.45" top="1.1549999999999998" bottom="0.39" header="0.3" footer="0.3"/>
      <pageSetup paperSize="9" scale="80" orientation="portrait" r:id="rId12"/>
      <headerFooter alignWithMargins="0"/>
    </customSheetView>
    <customSheetView guid="{62DF5315-3D99-4C8E-BAEC-100B3280B10D}" scale="90" showGridLines="0" topLeftCell="B22">
      <selection activeCell="R13" sqref="R13:AA20"/>
      <pageMargins left="0.57999999999999996" right="0.45" top="1.1549999999999998" bottom="0.39" header="0.3" footer="0.3"/>
      <pageSetup paperSize="9" scale="80" orientation="portrait" r:id="rId13"/>
      <headerFooter alignWithMargins="0"/>
    </customSheetView>
    <customSheetView guid="{CAC1BF5B-64DA-4E65-B9F3-F58AF1593EA5}" scale="90" showGridLines="0" topLeftCell="A13">
      <selection activeCell="R22" sqref="R22:AA28"/>
      <pageMargins left="0.57999999999999996" right="0.45" top="1.1549999999999998" bottom="0.39" header="0.3" footer="0.3"/>
      <pageSetup paperSize="9" scale="80" orientation="portrait" r:id="rId14"/>
      <headerFooter alignWithMargins="0"/>
    </customSheetView>
    <customSheetView guid="{E4188361-4B87-4969-89CB-DD6AB944FA81}" scale="90" showGridLines="0" topLeftCell="B22">
      <selection activeCell="R13" sqref="R13:AA20"/>
      <pageMargins left="0.57999999999999996" right="0.45" top="1.1549999999999998" bottom="0.39" header="0.3" footer="0.3"/>
      <pageSetup paperSize="9" scale="80" orientation="portrait" r:id="rId15"/>
      <headerFooter alignWithMargins="0"/>
    </customSheetView>
    <customSheetView guid="{0001DF65-3B0F-497C-ACF5-D49EC607FD88}" scale="90" showGridLines="0" topLeftCell="B22">
      <selection activeCell="R13" sqref="R13:AA20"/>
      <pageMargins left="0.57999999999999996" right="0.45" top="1.1549999999999998" bottom="0.39" header="0.3" footer="0.3"/>
      <pageSetup paperSize="9" scale="80" orientation="portrait" r:id="rId16"/>
      <headerFooter alignWithMargins="0"/>
    </customSheetView>
    <customSheetView guid="{39DA2FDD-4E3D-481D-A336-9D29DBC11B08}" scale="90" showGridLines="0">
      <selection activeCell="F9" sqref="F9:AC10"/>
      <pageMargins left="0.57999999999999996" right="0.45" top="1.1549999999999998" bottom="0.39" header="0.3" footer="0.3"/>
      <pageSetup paperSize="9" scale="80" orientation="portrait" r:id="rId17"/>
      <headerFooter alignWithMargins="0"/>
    </customSheetView>
    <customSheetView guid="{95329FFD-9B66-4A76-A861-4EF913CB9438}" scale="90" showGridLines="0">
      <selection activeCell="F9" sqref="F9:AC10"/>
      <pageMargins left="0.57999999999999996" right="0.45" top="1.1549999999999998" bottom="0.39" header="0.3" footer="0.3"/>
      <pageSetup paperSize="9" scale="80" orientation="portrait" r:id="rId18"/>
      <headerFooter alignWithMargins="0"/>
    </customSheetView>
    <customSheetView guid="{F7DB7EE5-42A9-41B9-A823-ADC3C22C28DE}" scale="90" showGridLines="0">
      <selection activeCell="F9" sqref="F9:AC10"/>
      <pageMargins left="0.57999999999999996" right="0.45" top="1.1549999999999998" bottom="0.39" header="0.3" footer="0.3"/>
      <pageSetup paperSize="9" scale="80" orientation="portrait" r:id="rId19"/>
      <headerFooter alignWithMargins="0"/>
    </customSheetView>
    <customSheetView guid="{187695E8-F439-4E8B-9390-62D53A41785B}" scale="90" showGridLines="0">
      <selection activeCell="F9" sqref="F9:AC10"/>
      <pageMargins left="0.57999999999999996" right="0.45" top="1.1549999999999998" bottom="0.39" header="0.3" footer="0.3"/>
      <pageSetup paperSize="9" scale="80" orientation="portrait" r:id="rId20"/>
      <headerFooter alignWithMargins="0"/>
    </customSheetView>
    <customSheetView guid="{C3D58349-1F04-4F6C-B93C-BB0D41DB41D6}" scale="90" showGridLines="0" topLeftCell="A19">
      <selection activeCell="R22" sqref="R22:AC28"/>
      <pageMargins left="0.57999999999999996" right="0.45" top="1.1549999999999998" bottom="0.39" header="0.3" footer="0.3"/>
      <pageSetup paperSize="9" scale="80" orientation="portrait" r:id="rId21"/>
      <headerFooter alignWithMargins="0"/>
    </customSheetView>
    <customSheetView guid="{71206789-1A95-4243-B1E4-204F0D4BB0C1}" scale="90" showGridLines="0" topLeftCell="A16">
      <selection activeCell="R22" sqref="R22:AC28"/>
      <pageMargins left="0.57999999999999996" right="0.45" top="1.1549999999999998" bottom="0.39" header="0.3" footer="0.3"/>
      <pageSetup paperSize="9" scale="80" orientation="portrait" r:id="rId22"/>
      <headerFooter alignWithMargins="0"/>
    </customSheetView>
    <customSheetView guid="{DAB8803B-91D8-4FA1-8E83-BA8E4F51ECEF}" scale="90" showGridLines="0" topLeftCell="A28">
      <selection activeCell="R22" sqref="R22:AC28"/>
      <pageMargins left="0.57999999999999996" right="0.45" top="1.1549999999999998" bottom="0.39" header="0.3" footer="0.3"/>
      <pageSetup paperSize="9" scale="80" orientation="portrait" r:id="rId23"/>
      <headerFooter alignWithMargins="0"/>
    </customSheetView>
    <customSheetView guid="{4B06A440-0745-43CE-8047-97DB98249CF6}" scale="87" showGridLines="0" topLeftCell="G1">
      <selection activeCell="R22" sqref="R22:AC28"/>
      <pageMargins left="0.57999999999999996" right="0.45" top="1.1549999999999998" bottom="0.39" header="0.3" footer="0.3"/>
      <pageSetup paperSize="9" scale="80" orientation="portrait" r:id="rId24"/>
      <headerFooter alignWithMargins="0"/>
    </customSheetView>
    <customSheetView guid="{201C1097-0C3C-4AFA-814C-99E885BB3BA9}" scale="87" showGridLines="0" topLeftCell="G25">
      <selection activeCell="R22" sqref="R22:AC28"/>
      <pageMargins left="0.57999999999999996" right="0.45" top="1.1549999999999998" bottom="0.39" header="0.3" footer="0.3"/>
      <pageSetup paperSize="9" scale="80" orientation="portrait" r:id="rId25"/>
      <headerFooter alignWithMargins="0"/>
    </customSheetView>
    <customSheetView guid="{44F0F931-FF8F-4146-9628-099A7B02EE59}" scale="87" showGridLines="0" topLeftCell="G25">
      <selection activeCell="R22" sqref="R22:AC28"/>
      <pageMargins left="0.57999999999999996" right="0.45" top="1.1549999999999998" bottom="0.39" header="0.3" footer="0.3"/>
      <pageSetup paperSize="9" scale="80" orientation="portrait" r:id="rId26"/>
      <headerFooter alignWithMargins="0"/>
    </customSheetView>
    <customSheetView guid="{DE4F901A-4159-44A8-9F61-37E29931259E}" scale="87" showGridLines="0" topLeftCell="G1">
      <selection activeCell="R22" sqref="R22:AC28"/>
      <pageMargins left="0.57999999999999996" right="0.45" top="1.1549999999999998" bottom="0.39" header="0.3" footer="0.3"/>
      <pageSetup paperSize="9" scale="80" orientation="portrait" r:id="rId27"/>
      <headerFooter alignWithMargins="0"/>
    </customSheetView>
    <customSheetView guid="{11E60353-53A2-40FD-8DD1-6654D3943E00}" scale="87" showGridLines="0" topLeftCell="G1">
      <selection activeCell="R22" sqref="R22:AC28"/>
      <pageMargins left="0.57999999999999996" right="0.45" top="1.1549999999999998" bottom="0.39" header="0.3" footer="0.3"/>
      <pageSetup paperSize="9" scale="80" orientation="portrait" r:id="rId28"/>
      <headerFooter alignWithMargins="0"/>
    </customSheetView>
    <customSheetView guid="{D405E5B0-829D-4CFF-BABC-C1974EED185D}" scale="87" showGridLines="0" topLeftCell="G19">
      <selection activeCell="R22" sqref="R22:AC28"/>
      <pageMargins left="0.57999999999999996" right="0.45" top="1.1549999999999998" bottom="0.39" header="0.3" footer="0.3"/>
      <pageSetup paperSize="9" scale="80" orientation="portrait" r:id="rId29"/>
      <headerFooter alignWithMargins="0"/>
    </customSheetView>
  </customSheetViews>
  <mergeCells count="74">
    <mergeCell ref="AH56:AN56"/>
    <mergeCell ref="AH57:AN57"/>
    <mergeCell ref="C49:F49"/>
    <mergeCell ref="G49:N49"/>
    <mergeCell ref="S49:U51"/>
    <mergeCell ref="V49:V51"/>
    <mergeCell ref="W49:Y51"/>
    <mergeCell ref="Z49:AC51"/>
    <mergeCell ref="C50:F50"/>
    <mergeCell ref="G50:N50"/>
    <mergeCell ref="C51:F51"/>
    <mergeCell ref="G51:N51"/>
    <mergeCell ref="Z47:AC48"/>
    <mergeCell ref="C48:F48"/>
    <mergeCell ref="G48:N48"/>
    <mergeCell ref="AH54:AN54"/>
    <mergeCell ref="AH55:AN55"/>
    <mergeCell ref="C44:N44"/>
    <mergeCell ref="O44:AC44"/>
    <mergeCell ref="C45:F46"/>
    <mergeCell ref="G45:H45"/>
    <mergeCell ref="O45:R45"/>
    <mergeCell ref="S45:AC45"/>
    <mergeCell ref="G46:M46"/>
    <mergeCell ref="O46:R51"/>
    <mergeCell ref="S46:U46"/>
    <mergeCell ref="W46:Y46"/>
    <mergeCell ref="Z46:AC46"/>
    <mergeCell ref="C47:F47"/>
    <mergeCell ref="G47:N47"/>
    <mergeCell ref="S47:U48"/>
    <mergeCell ref="V47:V48"/>
    <mergeCell ref="W47:Y48"/>
    <mergeCell ref="C41:F41"/>
    <mergeCell ref="G41:N41"/>
    <mergeCell ref="O41:S41"/>
    <mergeCell ref="T41:AC41"/>
    <mergeCell ref="C42:F43"/>
    <mergeCell ref="G42:N43"/>
    <mergeCell ref="O42:S42"/>
    <mergeCell ref="T42:AC42"/>
    <mergeCell ref="O43:S43"/>
    <mergeCell ref="T43:AC43"/>
    <mergeCell ref="C39:F39"/>
    <mergeCell ref="G39:N39"/>
    <mergeCell ref="O39:S39"/>
    <mergeCell ref="T39:AC39"/>
    <mergeCell ref="C40:F40"/>
    <mergeCell ref="G40:N40"/>
    <mergeCell ref="O40:S40"/>
    <mergeCell ref="T40:AC40"/>
    <mergeCell ref="D35:E35"/>
    <mergeCell ref="C37:N37"/>
    <mergeCell ref="O37:AC37"/>
    <mergeCell ref="C38:F38"/>
    <mergeCell ref="G38:N38"/>
    <mergeCell ref="O38:S38"/>
    <mergeCell ref="T38:AC38"/>
    <mergeCell ref="R22:AC28"/>
    <mergeCell ref="G3:P3"/>
    <mergeCell ref="G4:P4"/>
    <mergeCell ref="G5:P5"/>
    <mergeCell ref="C7:AC7"/>
    <mergeCell ref="C8:E8"/>
    <mergeCell ref="F8:P8"/>
    <mergeCell ref="Q8:R8"/>
    <mergeCell ref="S8:T8"/>
    <mergeCell ref="U8:V8"/>
    <mergeCell ref="W8:AC8"/>
    <mergeCell ref="C9:E10"/>
    <mergeCell ref="F9:AC10"/>
    <mergeCell ref="R12:AC12"/>
    <mergeCell ref="R13:AC20"/>
    <mergeCell ref="R21:AC21"/>
  </mergeCells>
  <pageMargins left="0.57999999999999996" right="0.45" top="1.1549999999999998" bottom="0.39" header="0.3" footer="0.3"/>
  <pageSetup paperSize="9" scale="80" orientation="portrait" r:id="rId30"/>
  <headerFooter alignWithMargins="0"/>
  <drawing r:id="rId3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L84"/>
  <sheetViews>
    <sheetView showGridLines="0" topLeftCell="A25" zoomScale="120" zoomScaleNormal="120" zoomScalePageLayoutView="120" workbookViewId="0">
      <selection activeCell="F32" sqref="F32"/>
    </sheetView>
  </sheetViews>
  <sheetFormatPr baseColWidth="10" defaultColWidth="11.42578125" defaultRowHeight="12.75" x14ac:dyDescent="0.2"/>
  <cols>
    <col min="1" max="2" width="1.140625" customWidth="1"/>
    <col min="3" max="4" width="4.28515625" customWidth="1"/>
    <col min="5" max="5" width="6.425781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1228</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1229</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075"/>
      <c r="S13" s="1217"/>
      <c r="T13" s="1217"/>
      <c r="U13" s="1217"/>
      <c r="V13" s="1217"/>
      <c r="W13" s="1217"/>
      <c r="X13" s="1217"/>
      <c r="Y13" s="1217"/>
      <c r="Z13" s="1217"/>
      <c r="AA13" s="1218"/>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219"/>
      <c r="S14" s="1220"/>
      <c r="T14" s="1220"/>
      <c r="U14" s="1220"/>
      <c r="V14" s="1220"/>
      <c r="W14" s="1220"/>
      <c r="X14" s="1220"/>
      <c r="Y14" s="1220"/>
      <c r="Z14" s="1220"/>
      <c r="AA14" s="1221"/>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219"/>
      <c r="S15" s="1220"/>
      <c r="T15" s="1220"/>
      <c r="U15" s="1220"/>
      <c r="V15" s="1220"/>
      <c r="W15" s="1220"/>
      <c r="X15" s="1220"/>
      <c r="Y15" s="1220"/>
      <c r="Z15" s="1220"/>
      <c r="AA15" s="1221"/>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219"/>
      <c r="S16" s="1220"/>
      <c r="T16" s="1220"/>
      <c r="U16" s="1220"/>
      <c r="V16" s="1220"/>
      <c r="W16" s="1220"/>
      <c r="X16" s="1220"/>
      <c r="Y16" s="1220"/>
      <c r="Z16" s="1220"/>
      <c r="AA16" s="1221"/>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219"/>
      <c r="S17" s="1220"/>
      <c r="T17" s="1220"/>
      <c r="U17" s="1220"/>
      <c r="V17" s="1220"/>
      <c r="W17" s="1220"/>
      <c r="X17" s="1220"/>
      <c r="Y17" s="1220"/>
      <c r="Z17" s="1220"/>
      <c r="AA17" s="1221"/>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219"/>
      <c r="S18" s="1220"/>
      <c r="T18" s="1220"/>
      <c r="U18" s="1220"/>
      <c r="V18" s="1220"/>
      <c r="W18" s="1220"/>
      <c r="X18" s="1220"/>
      <c r="Y18" s="1220"/>
      <c r="Z18" s="1220"/>
      <c r="AA18" s="1221"/>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219"/>
      <c r="S19" s="1220"/>
      <c r="T19" s="1220"/>
      <c r="U19" s="1220"/>
      <c r="V19" s="1220"/>
      <c r="W19" s="1220"/>
      <c r="X19" s="1220"/>
      <c r="Y19" s="1220"/>
      <c r="Z19" s="1220"/>
      <c r="AA19" s="1221"/>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222"/>
      <c r="S20" s="1223"/>
      <c r="T20" s="1223"/>
      <c r="U20" s="1223"/>
      <c r="V20" s="1223"/>
      <c r="W20" s="1223"/>
      <c r="X20" s="1223"/>
      <c r="Y20" s="1223"/>
      <c r="Z20" s="1223"/>
      <c r="AA20" s="1224"/>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3.5"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INDICADORES!H90</f>
        <v>98</v>
      </c>
      <c r="G31" s="569">
        <f>INDICADORES!K90</f>
        <v>51</v>
      </c>
      <c r="H31" s="569">
        <f>INDICADORES!N90</f>
        <v>94</v>
      </c>
      <c r="I31" s="569">
        <f>INDICADORES!T90</f>
        <v>93</v>
      </c>
      <c r="J31" s="569">
        <f>INDICADORES!W90</f>
        <v>197</v>
      </c>
      <c r="K31" s="569">
        <f>INDICADORES!Z90</f>
        <v>181</v>
      </c>
      <c r="L31" s="569">
        <f>INDICADORES!AF90</f>
        <v>165</v>
      </c>
      <c r="M31" s="569">
        <f>INDICADORES!AI90</f>
        <v>177</v>
      </c>
      <c r="N31" s="569">
        <f>INDICADORES!AL90</f>
        <v>205</v>
      </c>
      <c r="O31" s="569">
        <f>INDICADORES!AR90</f>
        <v>207</v>
      </c>
      <c r="P31" s="569">
        <f>INDICADORES!AU90</f>
        <v>0</v>
      </c>
      <c r="Q31" s="569">
        <f>INDICADORES!AX90</f>
        <v>0</v>
      </c>
      <c r="R31" s="568">
        <f>SUM(F31:Q31)</f>
        <v>1468</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INDICADORES!I90</f>
        <v>93</v>
      </c>
      <c r="G32" s="569">
        <f>INDICADORES!L90</f>
        <v>84</v>
      </c>
      <c r="H32" s="569">
        <f>INDICADORES!O90</f>
        <v>93</v>
      </c>
      <c r="I32" s="569">
        <f>INDICADORES!U90</f>
        <v>93</v>
      </c>
      <c r="J32" s="569">
        <f>INDICADORES!X90</f>
        <v>93</v>
      </c>
      <c r="K32" s="569">
        <f>INDICADORES!AA90</f>
        <v>90</v>
      </c>
      <c r="L32" s="569">
        <f>INDICADORES!AG90</f>
        <v>93</v>
      </c>
      <c r="M32" s="569">
        <f>INDICADORES!AJ90</f>
        <v>93</v>
      </c>
      <c r="N32" s="569">
        <f>INDICADORES!AM90</f>
        <v>90</v>
      </c>
      <c r="O32" s="569">
        <f>INDICADORES!AS90</f>
        <v>93</v>
      </c>
      <c r="P32" s="569">
        <f>INDICADORES!AV90</f>
        <v>0</v>
      </c>
      <c r="Q32" s="569">
        <f>INDICADORES!AY90</f>
        <v>0</v>
      </c>
      <c r="R32" s="569">
        <f>SUM(F32:Q32)</f>
        <v>915</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 t="shared" ref="F33:R33" si="0">F31/F32*100</f>
        <v>105.3763440860215</v>
      </c>
      <c r="G33" s="67">
        <f t="shared" si="0"/>
        <v>60.714285714285708</v>
      </c>
      <c r="H33" s="67">
        <f t="shared" si="0"/>
        <v>101.0752688172043</v>
      </c>
      <c r="I33" s="67">
        <f t="shared" si="0"/>
        <v>100</v>
      </c>
      <c r="J33" s="67">
        <f t="shared" si="0"/>
        <v>211.8279569892473</v>
      </c>
      <c r="K33" s="67">
        <f t="shared" si="0"/>
        <v>201.11111111111111</v>
      </c>
      <c r="L33" s="67">
        <f t="shared" si="0"/>
        <v>177.41935483870967</v>
      </c>
      <c r="M33" s="67">
        <f t="shared" si="0"/>
        <v>190.32258064516131</v>
      </c>
      <c r="N33" s="67">
        <f t="shared" si="0"/>
        <v>227.77777777777777</v>
      </c>
      <c r="O33" s="67">
        <f t="shared" si="0"/>
        <v>222.58064516129031</v>
      </c>
      <c r="P33" s="67" t="e">
        <f t="shared" si="0"/>
        <v>#DIV/0!</v>
      </c>
      <c r="Q33" s="67" t="e">
        <f t="shared" si="0"/>
        <v>#DIV/0!</v>
      </c>
      <c r="R33" s="67">
        <f t="shared" si="0"/>
        <v>160.43715846994536</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3"/>
      <c r="G34" s="243"/>
      <c r="H34" s="243"/>
      <c r="I34" s="243"/>
      <c r="J34" s="243"/>
      <c r="K34" s="243"/>
      <c r="L34" s="243"/>
      <c r="M34" s="243"/>
      <c r="N34" s="243"/>
      <c r="O34" s="243"/>
      <c r="P34" s="243"/>
      <c r="Q34" s="243"/>
      <c r="R34" s="243"/>
      <c r="U34" s="7"/>
      <c r="V34" s="7"/>
      <c r="W34" s="7"/>
      <c r="X34" s="7"/>
      <c r="Y34" s="7"/>
      <c r="Z34" s="7"/>
      <c r="AA34" s="8"/>
      <c r="AB34" s="5"/>
      <c r="AE34" s="18"/>
      <c r="AF34" s="18"/>
      <c r="AG34" s="18"/>
      <c r="AH34" s="18"/>
      <c r="AI34" s="18"/>
      <c r="AJ34" s="18"/>
      <c r="AK34" s="18"/>
      <c r="AL34" s="18"/>
    </row>
    <row r="35" spans="2:38" ht="22.5" customHeight="1" x14ac:dyDescent="0.2">
      <c r="B35" s="4"/>
      <c r="C35" s="6"/>
      <c r="D35" s="809" t="s">
        <v>254</v>
      </c>
      <c r="E35" s="810"/>
      <c r="F35" s="245">
        <v>90</v>
      </c>
      <c r="G35" s="245">
        <v>90</v>
      </c>
      <c r="H35" s="245">
        <v>90</v>
      </c>
      <c r="I35" s="245">
        <v>90</v>
      </c>
      <c r="J35" s="245">
        <v>90</v>
      </c>
      <c r="K35" s="245">
        <v>90</v>
      </c>
      <c r="L35" s="245">
        <v>90</v>
      </c>
      <c r="M35" s="245">
        <v>90</v>
      </c>
      <c r="N35" s="245">
        <v>90</v>
      </c>
      <c r="O35" s="245">
        <v>90</v>
      </c>
      <c r="P35" s="245">
        <v>90</v>
      </c>
      <c r="Q35" s="245">
        <v>90</v>
      </c>
      <c r="R35" s="245">
        <v>90</v>
      </c>
      <c r="U35" s="7"/>
      <c r="V35" s="7"/>
      <c r="W35" s="7"/>
      <c r="X35" s="7"/>
      <c r="Y35" s="7"/>
      <c r="Z35" s="7"/>
      <c r="AA35" s="8"/>
      <c r="AB35" s="5"/>
      <c r="AE35" s="18"/>
      <c r="AF35" s="18"/>
      <c r="AG35" s="18"/>
      <c r="AH35" s="18"/>
      <c r="AI35" s="18"/>
      <c r="AJ35" s="18"/>
      <c r="AK35" s="18"/>
      <c r="AL35" s="18"/>
    </row>
    <row r="36" spans="2:38" ht="11.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1230</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1231</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229</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138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100</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263</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nBkz/r0stBbKw/7Spu5Ox9J5pXV1m5sHq3SH7rocVSndeCpFOig2KVCSi9UL5kVsHtm5o9aUWVANuXVfaJE8FQ==" saltValue="vFm3wqcUloLa6If+niZjvQ==" spinCount="100000" sheet="1" objects="1" scenarios="1"/>
  <customSheetViews>
    <customSheetView guid="{9C949C4D-EB11-4549-99F8-6A6E19FEDD35}" scale="120" showGridLines="0" topLeftCell="E1">
      <selection activeCell="G40" sqref="G40:N40"/>
      <pageMargins left="0.5" right="0.43" top="1.04" bottom="0.45" header="0.31496062992125984" footer="0.31496062992125984"/>
      <pageSetup paperSize="9" scale="76" orientation="portrait" r:id="rId1"/>
      <headerFooter alignWithMargins="0"/>
    </customSheetView>
    <customSheetView guid="{B4BD0B13-0F90-4B98-B77F-542E51A48189}" scale="120" showGridLines="0" topLeftCell="E1">
      <selection activeCell="G40" sqref="G40:N40"/>
      <pageMargins left="0.5" right="0.43" top="1.04" bottom="0.45" header="0.31496062992125984" footer="0.31496062992125984"/>
      <pageSetup paperSize="9" scale="76" orientation="portrait" r:id="rId2"/>
      <headerFooter alignWithMargins="0"/>
    </customSheetView>
    <customSheetView guid="{1132D6BB-BD35-469F-BF41-A86B335BD97B}" scale="120" showGridLines="0" topLeftCell="E1">
      <selection activeCell="G40" sqref="G40:N40"/>
      <pageMargins left="0.5" right="0.43" top="1.04" bottom="0.45" header="0.31496062992125984" footer="0.31496062992125984"/>
      <pageSetup paperSize="9" scale="76" orientation="portrait" r:id="rId3"/>
      <headerFooter alignWithMargins="0"/>
    </customSheetView>
    <customSheetView guid="{A5C6589E-C55F-4BEC-9ECE-919FCABF52F8}" scale="120" showGridLines="0" topLeftCell="E1">
      <selection activeCell="G40" sqref="G40:N40"/>
      <pageMargins left="0.5" right="0.43" top="1.04" bottom="0.45" header="0.31496062992125984" footer="0.31496062992125984"/>
      <pageSetup paperSize="9" scale="76" orientation="portrait" r:id="rId4"/>
      <headerFooter alignWithMargins="0"/>
    </customSheetView>
    <customSheetView guid="{01A85145-F11B-4D07-813B-8A8758CDD710}" scale="120" showGridLines="0" topLeftCell="E1">
      <selection activeCell="G40" sqref="G40:N40"/>
      <pageMargins left="0.5" right="0.43" top="1.04" bottom="0.45" header="0.31496062992125984" footer="0.31496062992125984"/>
      <pageSetup paperSize="9" scale="76" orientation="portrait" r:id="rId5"/>
      <headerFooter alignWithMargins="0"/>
    </customSheetView>
    <customSheetView guid="{4F27A6F2-707D-47B2-BF4A-F027B75A33FC}" scale="120" showGridLines="0" topLeftCell="A28">
      <selection activeCell="G40" sqref="G40:N40"/>
      <pageMargins left="0.5" right="0.43" top="1.04" bottom="0.45" header="0.31496062992125984" footer="0.31496062992125984"/>
      <pageSetup paperSize="9" scale="76" orientation="portrait" r:id="rId6"/>
      <headerFooter alignWithMargins="0"/>
    </customSheetView>
    <customSheetView guid="{F4F98609-4C61-4A0E-851B-59BEC64AAB9F}" scale="120" showGridLines="0" topLeftCell="A28">
      <selection activeCell="G40" sqref="G40:N40"/>
      <pageMargins left="0.5" right="0.43" top="1.04" bottom="0.45" header="0.31496062992125984" footer="0.31496062992125984"/>
      <pageSetup paperSize="9" scale="76" orientation="portrait" r:id="rId7"/>
      <headerFooter alignWithMargins="0"/>
    </customSheetView>
    <customSheetView guid="{8381FC96-6810-4EAA-ACD8-B607E0FD2281}" scale="120" showGridLines="0" topLeftCell="A16">
      <selection activeCell="G40" sqref="G40:N40"/>
      <pageMargins left="0.5" right="0.43" top="1.04" bottom="0.45" header="0.31496062992125984" footer="0.31496062992125984"/>
      <pageSetup paperSize="9" scale="76" orientation="portrait" r:id="rId8"/>
      <headerFooter alignWithMargins="0"/>
    </customSheetView>
    <customSheetView guid="{7315456F-420E-439E-9602-F32EDF9D3E94}" scale="120" showGridLines="0" topLeftCell="A16">
      <selection activeCell="G40" sqref="G40:N40"/>
      <pageMargins left="0.5" right="0.43" top="1.04" bottom="0.45" header="0.31496062992125984" footer="0.31496062992125984"/>
      <pageSetup paperSize="9" scale="76" orientation="portrait" r:id="rId9"/>
      <headerFooter alignWithMargins="0"/>
    </customSheetView>
    <customSheetView guid="{C3D58349-1F04-4F6C-B93C-BB0D41DB41D6}" scale="120" showGridLines="0">
      <selection activeCell="G40" sqref="G40:N40"/>
      <pageMargins left="0.5" right="0.43" top="1.04" bottom="0.45" header="0.31496062992125984" footer="0.31496062992125984"/>
      <pageSetup paperSize="9" scale="76" orientation="portrait" r:id="rId10"/>
      <headerFooter alignWithMargins="0"/>
    </customSheetView>
    <customSheetView guid="{71206789-1A95-4243-B1E4-204F0D4BB0C1}" scale="120" showGridLines="0" topLeftCell="A16">
      <selection activeCell="G40" sqref="G40:N40"/>
      <pageMargins left="0.5" right="0.43" top="1.04" bottom="0.45" header="0.31496062992125984" footer="0.31496062992125984"/>
      <pageSetup paperSize="9" scale="76" orientation="portrait" r:id="rId11"/>
      <headerFooter alignWithMargins="0"/>
    </customSheetView>
    <customSheetView guid="{DAB8803B-91D8-4FA1-8E83-BA8E4F51ECEF}" scale="120" showGridLines="0" topLeftCell="A28">
      <selection activeCell="G40" sqref="G40:N40"/>
      <pageMargins left="0.5" right="0.43" top="1.04" bottom="0.45" header="0.31496062992125984" footer="0.31496062992125984"/>
      <pageSetup paperSize="9" scale="76" orientation="portrait" r:id="rId12"/>
      <headerFooter alignWithMargins="0"/>
    </customSheetView>
    <customSheetView guid="{4B06A440-0745-43CE-8047-97DB98249CF6}" scale="120" showGridLines="0" topLeftCell="A28">
      <selection activeCell="G40" sqref="G40:N40"/>
      <pageMargins left="0.5" right="0.43" top="1.04" bottom="0.45" header="0.31496062992125984" footer="0.31496062992125984"/>
      <pageSetup paperSize="9" scale="76" orientation="portrait" r:id="rId13"/>
      <headerFooter alignWithMargins="0"/>
    </customSheetView>
    <customSheetView guid="{201C1097-0C3C-4AFA-814C-99E885BB3BA9}" scale="120" showGridLines="0" topLeftCell="E1">
      <selection activeCell="G40" sqref="G40:N40"/>
      <pageMargins left="0.5" right="0.43" top="1.04" bottom="0.45" header="0.31496062992125984" footer="0.31496062992125984"/>
      <pageSetup paperSize="9" scale="76" orientation="portrait" r:id="rId14"/>
      <headerFooter alignWithMargins="0"/>
    </customSheetView>
    <customSheetView guid="{44F0F931-FF8F-4146-9628-099A7B02EE59}" scale="120" showGridLines="0" topLeftCell="E1">
      <selection activeCell="G40" sqref="G40:N40"/>
      <pageMargins left="0.5" right="0.43" top="1.04" bottom="0.45" header="0.31496062992125984" footer="0.31496062992125984"/>
      <pageSetup paperSize="9" scale="76" orientation="portrait" r:id="rId15"/>
      <headerFooter alignWithMargins="0"/>
    </customSheetView>
    <customSheetView guid="{DE4F901A-4159-44A8-9F61-37E29931259E}" scale="120" showGridLines="0" topLeftCell="E1">
      <selection activeCell="G40" sqref="G40:N40"/>
      <pageMargins left="0.5" right="0.43" top="1.04" bottom="0.45" header="0.31496062992125984" footer="0.31496062992125984"/>
      <pageSetup paperSize="9" scale="76" orientation="portrait" r:id="rId16"/>
      <headerFooter alignWithMargins="0"/>
    </customSheetView>
    <customSheetView guid="{11E60353-53A2-40FD-8DD1-6654D3943E00}" scale="120" showGridLines="0" topLeftCell="E1">
      <selection activeCell="G40" sqref="G40:N40"/>
      <pageMargins left="0.5" right="0.43" top="1.04" bottom="0.45" header="0.31496062992125984" footer="0.31496062992125984"/>
      <pageSetup paperSize="9" scale="76" orientation="portrait" r:id="rId17"/>
      <headerFooter alignWithMargins="0"/>
    </customSheetView>
    <customSheetView guid="{D405E5B0-829D-4CFF-BABC-C1974EED185D}" scale="120" showGridLines="0" topLeftCell="E1">
      <selection activeCell="G40" sqref="G40:N40"/>
      <pageMargins left="0.5" right="0.43" top="1.04" bottom="0.45" header="0.31496062992125984" footer="0.31496062992125984"/>
      <pageSetup paperSize="9" scale="76" orientation="portrait" r:id="rId18"/>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C37:N37"/>
    <mergeCell ref="O37:AA37"/>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19"/>
  <headerFooter alignWithMargins="0"/>
  <drawing r:id="rId2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L84"/>
  <sheetViews>
    <sheetView showGridLines="0" topLeftCell="A21" workbookViewId="0">
      <selection activeCell="F31" sqref="F31"/>
    </sheetView>
  </sheetViews>
  <sheetFormatPr baseColWidth="10" defaultColWidth="11.42578125" defaultRowHeight="12.75" x14ac:dyDescent="0.2"/>
  <cols>
    <col min="1" max="2" width="1.140625" customWidth="1"/>
    <col min="3" max="3" width="4.28515625" customWidth="1"/>
    <col min="4" max="4" width="6.7109375" customWidth="1"/>
    <col min="5" max="5" width="4.285156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1232</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861" t="s">
        <v>1233</v>
      </c>
      <c r="G9" s="861"/>
      <c r="H9" s="861"/>
      <c r="I9" s="861"/>
      <c r="J9" s="861"/>
      <c r="K9" s="861"/>
      <c r="L9" s="861"/>
      <c r="M9" s="861"/>
      <c r="N9" s="861"/>
      <c r="O9" s="861"/>
      <c r="P9" s="861"/>
      <c r="Q9" s="861"/>
      <c r="R9" s="861"/>
      <c r="S9" s="861"/>
      <c r="T9" s="861"/>
      <c r="U9" s="861"/>
      <c r="V9" s="861"/>
      <c r="W9" s="861"/>
      <c r="X9" s="861"/>
      <c r="Y9" s="861"/>
      <c r="Z9" s="861"/>
      <c r="AA9" s="1101"/>
      <c r="AB9" s="5"/>
      <c r="AE9" s="18"/>
      <c r="AF9" s="966"/>
      <c r="AG9" s="966"/>
      <c r="AH9" s="966"/>
      <c r="AI9" s="966"/>
      <c r="AJ9" s="966"/>
      <c r="AK9" s="966"/>
      <c r="AL9" s="966"/>
    </row>
    <row r="10" spans="2:38" ht="17.25" customHeight="1" thickBot="1" x14ac:dyDescent="0.25">
      <c r="B10" s="4"/>
      <c r="C10" s="833"/>
      <c r="D10" s="834"/>
      <c r="E10" s="834"/>
      <c r="F10" s="1104"/>
      <c r="G10" s="1104"/>
      <c r="H10" s="1104"/>
      <c r="I10" s="1104"/>
      <c r="J10" s="1104"/>
      <c r="K10" s="1104"/>
      <c r="L10" s="1104"/>
      <c r="M10" s="1104"/>
      <c r="N10" s="1104"/>
      <c r="O10" s="1104"/>
      <c r="P10" s="1104"/>
      <c r="Q10" s="1104"/>
      <c r="R10" s="1104"/>
      <c r="S10" s="1104"/>
      <c r="T10" s="1104"/>
      <c r="U10" s="1104"/>
      <c r="V10" s="1104"/>
      <c r="W10" s="1104"/>
      <c r="X10" s="1104"/>
      <c r="Y10" s="1104"/>
      <c r="Z10" s="1104"/>
      <c r="AA10" s="1105"/>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64"/>
      <c r="S13" s="1165"/>
      <c r="T13" s="1165"/>
      <c r="U13" s="1165"/>
      <c r="V13" s="1165"/>
      <c r="W13" s="1165"/>
      <c r="X13" s="1165"/>
      <c r="Y13" s="1165"/>
      <c r="Z13" s="1165"/>
      <c r="AA13" s="1166"/>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67"/>
      <c r="S14" s="1168"/>
      <c r="T14" s="1168"/>
      <c r="U14" s="1168"/>
      <c r="V14" s="1168"/>
      <c r="W14" s="1168"/>
      <c r="X14" s="1168"/>
      <c r="Y14" s="1168"/>
      <c r="Z14" s="1168"/>
      <c r="AA14" s="1169"/>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67"/>
      <c r="S15" s="1168"/>
      <c r="T15" s="1168"/>
      <c r="U15" s="1168"/>
      <c r="V15" s="1168"/>
      <c r="W15" s="1168"/>
      <c r="X15" s="1168"/>
      <c r="Y15" s="1168"/>
      <c r="Z15" s="1168"/>
      <c r="AA15" s="1169"/>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67"/>
      <c r="S16" s="1168"/>
      <c r="T16" s="1168"/>
      <c r="U16" s="1168"/>
      <c r="V16" s="1168"/>
      <c r="W16" s="1168"/>
      <c r="X16" s="1168"/>
      <c r="Y16" s="1168"/>
      <c r="Z16" s="1168"/>
      <c r="AA16" s="1169"/>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67"/>
      <c r="S17" s="1168"/>
      <c r="T17" s="1168"/>
      <c r="U17" s="1168"/>
      <c r="V17" s="1168"/>
      <c r="W17" s="1168"/>
      <c r="X17" s="1168"/>
      <c r="Y17" s="1168"/>
      <c r="Z17" s="1168"/>
      <c r="AA17" s="1169"/>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67"/>
      <c r="S18" s="1168"/>
      <c r="T18" s="1168"/>
      <c r="U18" s="1168"/>
      <c r="V18" s="1168"/>
      <c r="W18" s="1168"/>
      <c r="X18" s="1168"/>
      <c r="Y18" s="1168"/>
      <c r="Z18" s="1168"/>
      <c r="AA18" s="1169"/>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67"/>
      <c r="S19" s="1168"/>
      <c r="T19" s="1168"/>
      <c r="U19" s="1168"/>
      <c r="V19" s="1168"/>
      <c r="W19" s="1168"/>
      <c r="X19" s="1168"/>
      <c r="Y19" s="1168"/>
      <c r="Z19" s="1168"/>
      <c r="AA19" s="1169"/>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0"/>
      <c r="S20" s="1171"/>
      <c r="T20" s="1171"/>
      <c r="U20" s="1171"/>
      <c r="V20" s="1171"/>
      <c r="W20" s="1171"/>
      <c r="X20" s="1171"/>
      <c r="Y20" s="1171"/>
      <c r="Z20" s="1171"/>
      <c r="AA20" s="117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2.75" customHeight="1" x14ac:dyDescent="0.2">
      <c r="B22" s="4"/>
      <c r="C22" s="6"/>
      <c r="D22" s="7"/>
      <c r="E22" s="7"/>
      <c r="F22" s="7"/>
      <c r="G22" s="7"/>
      <c r="H22" s="7"/>
      <c r="I22" s="7"/>
      <c r="J22" s="7"/>
      <c r="K22" s="7"/>
      <c r="L22" s="7"/>
      <c r="M22" s="7"/>
      <c r="N22" s="7"/>
      <c r="O22" s="7"/>
      <c r="P22" s="7"/>
      <c r="Q22" s="7"/>
      <c r="R22" s="1164"/>
      <c r="S22" s="1165"/>
      <c r="T22" s="1165"/>
      <c r="U22" s="1165"/>
      <c r="V22" s="1165"/>
      <c r="W22" s="1165"/>
      <c r="X22" s="1165"/>
      <c r="Y22" s="1165"/>
      <c r="Z22" s="1165"/>
      <c r="AA22" s="1166"/>
      <c r="AB22" s="5"/>
      <c r="AE22" s="18"/>
      <c r="AF22" s="18"/>
      <c r="AG22" s="18"/>
      <c r="AH22" s="18"/>
      <c r="AI22" s="18"/>
      <c r="AJ22" s="18"/>
      <c r="AK22" s="18"/>
      <c r="AL22" s="18"/>
    </row>
    <row r="23" spans="2:38" ht="21.75" customHeight="1" x14ac:dyDescent="0.2">
      <c r="B23" s="4"/>
      <c r="C23" s="6"/>
      <c r="D23" s="7"/>
      <c r="E23" s="7"/>
      <c r="F23" s="7"/>
      <c r="G23" s="7"/>
      <c r="H23" s="7"/>
      <c r="I23" s="7"/>
      <c r="J23" s="7"/>
      <c r="K23" s="7"/>
      <c r="L23" s="7"/>
      <c r="M23" s="7"/>
      <c r="N23" s="7"/>
      <c r="O23" s="7"/>
      <c r="P23" s="7"/>
      <c r="Q23" s="7"/>
      <c r="R23" s="1167"/>
      <c r="S23" s="1168"/>
      <c r="T23" s="1168"/>
      <c r="U23" s="1168"/>
      <c r="V23" s="1168"/>
      <c r="W23" s="1168"/>
      <c r="X23" s="1168"/>
      <c r="Y23" s="1168"/>
      <c r="Z23" s="1168"/>
      <c r="AA23" s="1169"/>
      <c r="AB23" s="5"/>
      <c r="AE23" s="18"/>
      <c r="AF23" s="18"/>
      <c r="AG23" s="18"/>
      <c r="AH23" s="18"/>
      <c r="AI23" s="18"/>
      <c r="AJ23" s="18"/>
      <c r="AK23" s="18"/>
      <c r="AL23" s="18"/>
    </row>
    <row r="24" spans="2:38" ht="27" customHeight="1" x14ac:dyDescent="0.2">
      <c r="B24" s="4"/>
      <c r="C24" s="6"/>
      <c r="D24" s="7"/>
      <c r="E24" s="7"/>
      <c r="F24" s="7"/>
      <c r="G24" s="7"/>
      <c r="H24" s="7"/>
      <c r="I24" s="7"/>
      <c r="J24" s="7"/>
      <c r="K24" s="7"/>
      <c r="L24" s="7"/>
      <c r="M24" s="7"/>
      <c r="N24" s="7"/>
      <c r="O24" s="7"/>
      <c r="P24" s="7"/>
      <c r="Q24" s="7"/>
      <c r="R24" s="1167"/>
      <c r="S24" s="1168"/>
      <c r="T24" s="1168"/>
      <c r="U24" s="1168"/>
      <c r="V24" s="1168"/>
      <c r="W24" s="1168"/>
      <c r="X24" s="1168"/>
      <c r="Y24" s="1168"/>
      <c r="Z24" s="1168"/>
      <c r="AA24" s="1169"/>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167"/>
      <c r="S25" s="1168"/>
      <c r="T25" s="1168"/>
      <c r="U25" s="1168"/>
      <c r="V25" s="1168"/>
      <c r="W25" s="1168"/>
      <c r="X25" s="1168"/>
      <c r="Y25" s="1168"/>
      <c r="Z25" s="1168"/>
      <c r="AA25" s="1169"/>
      <c r="AB25" s="5"/>
      <c r="AE25" s="18"/>
      <c r="AF25" s="18"/>
      <c r="AG25" s="18"/>
      <c r="AH25" s="18"/>
      <c r="AI25" s="18"/>
      <c r="AJ25" s="18"/>
      <c r="AK25" s="18"/>
      <c r="AL25" s="18"/>
    </row>
    <row r="26" spans="2:38" ht="26.25" customHeight="1" x14ac:dyDescent="0.2">
      <c r="B26" s="4"/>
      <c r="C26" s="6"/>
      <c r="D26" s="7"/>
      <c r="E26" s="7"/>
      <c r="F26" s="7"/>
      <c r="G26" s="7"/>
      <c r="H26" s="7"/>
      <c r="I26" s="7"/>
      <c r="J26" s="7"/>
      <c r="K26" s="7"/>
      <c r="L26" s="7"/>
      <c r="M26" s="7"/>
      <c r="N26" s="7"/>
      <c r="O26" s="7"/>
      <c r="P26" s="7"/>
      <c r="Q26" s="7"/>
      <c r="R26" s="1167"/>
      <c r="S26" s="1168"/>
      <c r="T26" s="1168"/>
      <c r="U26" s="1168"/>
      <c r="V26" s="1168"/>
      <c r="W26" s="1168"/>
      <c r="X26" s="1168"/>
      <c r="Y26" s="1168"/>
      <c r="Z26" s="1168"/>
      <c r="AA26" s="1169"/>
      <c r="AB26" s="5"/>
      <c r="AE26" s="18"/>
      <c r="AF26" s="18"/>
      <c r="AG26" s="18"/>
      <c r="AH26" s="18"/>
      <c r="AI26" s="18"/>
      <c r="AJ26" s="18"/>
      <c r="AK26" s="18"/>
      <c r="AL26" s="18"/>
    </row>
    <row r="27" spans="2:38" ht="36" customHeight="1" x14ac:dyDescent="0.2">
      <c r="B27" s="4"/>
      <c r="C27" s="6"/>
      <c r="D27" s="7"/>
      <c r="E27" s="7"/>
      <c r="F27" s="7"/>
      <c r="G27" s="7"/>
      <c r="H27" s="7"/>
      <c r="I27" s="7"/>
      <c r="J27" s="7"/>
      <c r="K27" s="7"/>
      <c r="L27" s="7"/>
      <c r="M27" s="7"/>
      <c r="N27" s="7"/>
      <c r="O27" s="7"/>
      <c r="P27" s="7"/>
      <c r="Q27" s="7"/>
      <c r="R27" s="1167"/>
      <c r="S27" s="1168"/>
      <c r="T27" s="1168"/>
      <c r="U27" s="1168"/>
      <c r="V27" s="1168"/>
      <c r="W27" s="1168"/>
      <c r="X27" s="1168"/>
      <c r="Y27" s="1168"/>
      <c r="Z27" s="1168"/>
      <c r="AA27" s="1169"/>
      <c r="AB27" s="5"/>
      <c r="AE27" s="18"/>
      <c r="AF27" s="18"/>
      <c r="AG27" s="18"/>
      <c r="AH27" s="18"/>
      <c r="AI27" s="18"/>
      <c r="AJ27" s="18"/>
      <c r="AK27" s="18"/>
      <c r="AL27" s="18"/>
    </row>
    <row r="28" spans="2:38" ht="9.75" customHeight="1" thickBot="1" x14ac:dyDescent="0.25">
      <c r="B28" s="4"/>
      <c r="C28" s="6"/>
      <c r="D28" s="7"/>
      <c r="E28" s="7"/>
      <c r="F28" s="7"/>
      <c r="G28" s="7"/>
      <c r="H28" s="7"/>
      <c r="I28" s="7"/>
      <c r="J28" s="7"/>
      <c r="K28" s="7"/>
      <c r="L28" s="7"/>
      <c r="M28" s="7"/>
      <c r="N28" s="7"/>
      <c r="O28" s="7"/>
      <c r="P28" s="7"/>
      <c r="Q28" s="7"/>
      <c r="R28" s="1170"/>
      <c r="S28" s="1171"/>
      <c r="T28" s="1171"/>
      <c r="U28" s="1171"/>
      <c r="V28" s="1171"/>
      <c r="W28" s="1171"/>
      <c r="X28" s="1171"/>
      <c r="Y28" s="1171"/>
      <c r="Z28" s="1171"/>
      <c r="AA28" s="1172"/>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INDICADORES!H91</f>
        <v>98</v>
      </c>
      <c r="G31" s="569">
        <f>INDICADORES!K91</f>
        <v>51</v>
      </c>
      <c r="H31" s="569">
        <f>INDICADORES!N91</f>
        <v>94</v>
      </c>
      <c r="I31" s="569">
        <f>INDICADORES!T91</f>
        <v>172</v>
      </c>
      <c r="J31" s="569">
        <f>INDICADORES!W91</f>
        <v>197</v>
      </c>
      <c r="K31" s="569">
        <f>INDICADORES!Z91</f>
        <v>181</v>
      </c>
      <c r="L31" s="569">
        <f>INDICADORES!AF91</f>
        <v>165</v>
      </c>
      <c r="M31" s="569">
        <f>INDICADORES!AI91</f>
        <v>177</v>
      </c>
      <c r="N31" s="569">
        <f>INDICADORES!AL91</f>
        <v>205</v>
      </c>
      <c r="O31" s="569">
        <f>INDICADORES!AR91</f>
        <v>207</v>
      </c>
      <c r="P31" s="569">
        <f>INDICADORES!AU91</f>
        <v>0</v>
      </c>
      <c r="Q31" s="569">
        <f>INDICADORES!AX91</f>
        <v>0</v>
      </c>
      <c r="R31" s="568">
        <f>SUM(F31:Q31)</f>
        <v>1547</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f>INDICADORES!I91</f>
        <v>23</v>
      </c>
      <c r="G32" s="64">
        <f>INDICADORES!L91</f>
        <v>11</v>
      </c>
      <c r="H32" s="64">
        <f>INDICADORES!O91</f>
        <v>20</v>
      </c>
      <c r="I32" s="64">
        <f>INDICADORES!U91</f>
        <v>41</v>
      </c>
      <c r="J32" s="64">
        <f>INDICADORES!X91</f>
        <v>51</v>
      </c>
      <c r="K32" s="64">
        <f>INDICADORES!AA91</f>
        <v>63</v>
      </c>
      <c r="L32" s="64">
        <f>INDICADORES!AG91</f>
        <v>63</v>
      </c>
      <c r="M32" s="64">
        <f>INDICADORES!AJ91</f>
        <v>56</v>
      </c>
      <c r="N32" s="64">
        <f>INDICADORES!AM91</f>
        <v>71</v>
      </c>
      <c r="O32" s="64">
        <f>INDICADORES!AS91</f>
        <v>70</v>
      </c>
      <c r="P32" s="64">
        <f>INDICADORES!AV91</f>
        <v>78</v>
      </c>
      <c r="Q32" s="64">
        <f>INDICADORES!AY91</f>
        <v>73</v>
      </c>
      <c r="R32" s="85">
        <f>SUM(F32:Q32)</f>
        <v>620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96">
        <f>F31/F32</f>
        <v>4.2608695652173916</v>
      </c>
      <c r="G33" s="96">
        <f>G31/G32</f>
        <v>4.6363636363636367</v>
      </c>
      <c r="H33" s="96">
        <f t="shared" ref="H33:R33" si="0">H31/H32</f>
        <v>4.7</v>
      </c>
      <c r="I33" s="96">
        <f t="shared" si="0"/>
        <v>4.1951219512195124</v>
      </c>
      <c r="J33" s="96">
        <f t="shared" si="0"/>
        <v>3.8627450980392157</v>
      </c>
      <c r="K33" s="96">
        <f t="shared" si="0"/>
        <v>2.873015873015873</v>
      </c>
      <c r="L33" s="96">
        <f t="shared" si="0"/>
        <v>2.6190476190476191</v>
      </c>
      <c r="M33" s="96">
        <f t="shared" si="0"/>
        <v>3.1607142857142856</v>
      </c>
      <c r="N33" s="96">
        <f t="shared" si="0"/>
        <v>2.887323943661972</v>
      </c>
      <c r="O33" s="96">
        <f t="shared" si="0"/>
        <v>2.9571428571428573</v>
      </c>
      <c r="P33" s="96">
        <f t="shared" si="0"/>
        <v>0</v>
      </c>
      <c r="Q33" s="96">
        <f t="shared" si="0"/>
        <v>0</v>
      </c>
      <c r="R33" s="96">
        <f t="shared" si="0"/>
        <v>2.4951612903225806</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6"/>
      <c r="G34" s="276"/>
      <c r="H34" s="276"/>
      <c r="I34" s="276"/>
      <c r="J34" s="276"/>
      <c r="K34" s="276"/>
      <c r="L34" s="276"/>
      <c r="M34" s="276"/>
      <c r="N34" s="276"/>
      <c r="O34" s="276"/>
      <c r="P34" s="276"/>
      <c r="Q34" s="276"/>
      <c r="R34" s="276"/>
      <c r="U34" s="7"/>
      <c r="V34" s="7"/>
      <c r="W34" s="7"/>
      <c r="X34" s="7"/>
      <c r="Y34" s="7"/>
      <c r="Z34" s="7"/>
      <c r="AA34" s="8"/>
      <c r="AB34" s="5"/>
      <c r="AE34" s="18"/>
      <c r="AF34" s="18"/>
      <c r="AG34" s="18"/>
      <c r="AH34" s="18"/>
      <c r="AI34" s="18"/>
      <c r="AJ34" s="18"/>
      <c r="AK34" s="18"/>
      <c r="AL34" s="18"/>
    </row>
    <row r="35" spans="2:38" ht="17.25" customHeight="1" x14ac:dyDescent="0.2">
      <c r="B35" s="4"/>
      <c r="C35" s="6"/>
      <c r="D35" s="809" t="s">
        <v>254</v>
      </c>
      <c r="E35" s="810"/>
      <c r="F35" s="270">
        <v>4</v>
      </c>
      <c r="G35" s="270">
        <v>4</v>
      </c>
      <c r="H35" s="270">
        <v>4</v>
      </c>
      <c r="I35" s="270">
        <v>4</v>
      </c>
      <c r="J35" s="270">
        <v>4</v>
      </c>
      <c r="K35" s="270">
        <v>4</v>
      </c>
      <c r="L35" s="270">
        <v>4</v>
      </c>
      <c r="M35" s="270">
        <v>4</v>
      </c>
      <c r="N35" s="270">
        <v>4</v>
      </c>
      <c r="O35" s="270">
        <v>4</v>
      </c>
      <c r="P35" s="270">
        <v>4</v>
      </c>
      <c r="Q35" s="270">
        <v>4</v>
      </c>
      <c r="R35" s="270"/>
      <c r="U35" s="7"/>
      <c r="V35" s="7"/>
      <c r="W35" s="7"/>
      <c r="X35" s="7"/>
      <c r="Y35" s="7"/>
      <c r="Z35" s="7"/>
      <c r="AA35" s="8"/>
      <c r="AB35" s="5"/>
      <c r="AE35" s="18"/>
      <c r="AF35" s="18"/>
      <c r="AG35" s="18"/>
      <c r="AH35" s="18"/>
      <c r="AI35" s="18"/>
      <c r="AJ35" s="18"/>
      <c r="AK35" s="18"/>
      <c r="AL35" s="18"/>
    </row>
    <row r="36" spans="2:38" ht="14.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1234</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1235</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271</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272</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980</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PoE+JRpR+CcE+spjNLNG/o84pTQC7HS0TcsyQF2gYHhLxQhJ5qK9OkGtI6rjwLNz6b1QJK/PrfhMiHBpOm4Lpw==" saltValue="FEDlHK2j5hDAPoHw/pksgA==" spinCount="100000" sheet="1" objects="1" scenarios="1"/>
  <customSheetViews>
    <customSheetView guid="{9C949C4D-EB11-4549-99F8-6A6E19FEDD35}" showGridLines="0" topLeftCell="A28">
      <selection activeCell="F31" sqref="F31"/>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8">
      <selection activeCell="F31" sqref="F31"/>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8">
      <selection activeCell="F31" sqref="F31"/>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8">
      <selection activeCell="F31" sqref="F31"/>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8">
      <selection activeCell="F31" sqref="F31"/>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8">
      <selection activeCell="F31" sqref="F31"/>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8">
      <selection activeCell="F31" sqref="F31"/>
      <pageMargins left="0.5" right="0.43" top="1.04" bottom="0.45" header="0.31496062992125984" footer="0.31496062992125984"/>
      <pageSetup paperSize="9" scale="76" orientation="portrait" r:id="rId7"/>
      <headerFooter alignWithMargins="0"/>
    </customSheetView>
    <customSheetView guid="{8381FC96-6810-4EAA-ACD8-B607E0FD2281}" showGridLines="0" topLeftCell="A10">
      <selection activeCell="F31" sqref="F31"/>
      <pageMargins left="0.5" right="0.43" top="1.04" bottom="0.45" header="0.31496062992125984" footer="0.31496062992125984"/>
      <pageSetup paperSize="9" scale="76" orientation="portrait" r:id="rId8"/>
      <headerFooter alignWithMargins="0"/>
    </customSheetView>
    <customSheetView guid="{7315456F-420E-439E-9602-F32EDF9D3E94}" showGridLines="0" topLeftCell="A10">
      <selection activeCell="F31" sqref="F31"/>
      <pageMargins left="0.5" right="0.43" top="1.04" bottom="0.45" header="0.31496062992125984" footer="0.31496062992125984"/>
      <pageSetup paperSize="9" scale="76" orientation="portrait" r:id="rId9"/>
      <headerFooter alignWithMargins="0"/>
    </customSheetView>
    <customSheetView guid="{C3D58349-1F04-4F6C-B93C-BB0D41DB41D6}" showGridLines="0">
      <selection activeCell="F31" sqref="F31"/>
      <pageMargins left="0.5" right="0.43" top="1.04" bottom="0.45" header="0.31496062992125984" footer="0.31496062992125984"/>
      <pageSetup paperSize="9" scale="76" orientation="portrait" r:id="rId10"/>
      <headerFooter alignWithMargins="0"/>
    </customSheetView>
    <customSheetView guid="{71206789-1A95-4243-B1E4-204F0D4BB0C1}" showGridLines="0" topLeftCell="A10">
      <selection activeCell="F31" sqref="F31"/>
      <pageMargins left="0.5" right="0.43" top="1.04" bottom="0.45" header="0.31496062992125984" footer="0.31496062992125984"/>
      <pageSetup paperSize="9" scale="76" orientation="portrait" r:id="rId11"/>
      <headerFooter alignWithMargins="0"/>
    </customSheetView>
    <customSheetView guid="{DAB8803B-91D8-4FA1-8E83-BA8E4F51ECEF}" showGridLines="0" topLeftCell="A28">
      <selection activeCell="F31" sqref="F31"/>
      <pageMargins left="0.5" right="0.43" top="1.04" bottom="0.45" header="0.31496062992125984" footer="0.31496062992125984"/>
      <pageSetup paperSize="9" scale="76" orientation="portrait" r:id="rId12"/>
      <headerFooter alignWithMargins="0"/>
    </customSheetView>
    <customSheetView guid="{4B06A440-0745-43CE-8047-97DB98249CF6}" showGridLines="0" topLeftCell="A28">
      <selection activeCell="F31" sqref="F31"/>
      <pageMargins left="0.5" right="0.43" top="1.04" bottom="0.45" header="0.31496062992125984" footer="0.31496062992125984"/>
      <pageSetup paperSize="9" scale="76" orientation="portrait" r:id="rId13"/>
      <headerFooter alignWithMargins="0"/>
    </customSheetView>
    <customSheetView guid="{201C1097-0C3C-4AFA-814C-99E885BB3BA9}" showGridLines="0" topLeftCell="A28">
      <selection activeCell="F31" sqref="F31"/>
      <pageMargins left="0.5" right="0.43" top="1.04" bottom="0.45" header="0.31496062992125984" footer="0.31496062992125984"/>
      <pageSetup paperSize="9" scale="76" orientation="portrait" r:id="rId14"/>
      <headerFooter alignWithMargins="0"/>
    </customSheetView>
    <customSheetView guid="{44F0F931-FF8F-4146-9628-099A7B02EE59}" showGridLines="0" topLeftCell="A28">
      <selection activeCell="F31" sqref="F31"/>
      <pageMargins left="0.5" right="0.43" top="1.04" bottom="0.45" header="0.31496062992125984" footer="0.31496062992125984"/>
      <pageSetup paperSize="9" scale="76" orientation="portrait" r:id="rId15"/>
      <headerFooter alignWithMargins="0"/>
    </customSheetView>
    <customSheetView guid="{DE4F901A-4159-44A8-9F61-37E29931259E}" showGridLines="0" topLeftCell="A28">
      <selection activeCell="F31" sqref="F31"/>
      <pageMargins left="0.5" right="0.43" top="1.04" bottom="0.45" header="0.31496062992125984" footer="0.31496062992125984"/>
      <pageSetup paperSize="9" scale="76" orientation="portrait" r:id="rId16"/>
      <headerFooter alignWithMargins="0"/>
    </customSheetView>
    <customSheetView guid="{11E60353-53A2-40FD-8DD1-6654D3943E00}" showGridLines="0" topLeftCell="A28">
      <selection activeCell="F31" sqref="F31"/>
      <pageMargins left="0.5" right="0.43" top="1.04" bottom="0.45" header="0.31496062992125984" footer="0.31496062992125984"/>
      <pageSetup paperSize="9" scale="76" orientation="portrait" r:id="rId17"/>
      <headerFooter alignWithMargins="0"/>
    </customSheetView>
    <customSheetView guid="{D405E5B0-829D-4CFF-BABC-C1974EED185D}" showGridLines="0" topLeftCell="A28">
      <selection activeCell="F31" sqref="F31"/>
      <pageMargins left="0.5" right="0.43" top="1.04" bottom="0.45" header="0.31496062992125984" footer="0.31496062992125984"/>
      <pageSetup paperSize="9" scale="76" orientation="portrait" r:id="rId18"/>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C37:N37"/>
    <mergeCell ref="O37:AA37"/>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19"/>
  <headerFooter alignWithMargins="0"/>
  <drawing r:id="rId2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L84"/>
  <sheetViews>
    <sheetView showGridLines="0" topLeftCell="A20" zoomScale="110" zoomScaleNormal="110" zoomScalePageLayoutView="110" workbookViewId="0">
      <selection activeCell="G39" sqref="G39:N39"/>
    </sheetView>
  </sheetViews>
  <sheetFormatPr baseColWidth="10" defaultColWidth="11.42578125" defaultRowHeight="12.75" x14ac:dyDescent="0.2"/>
  <cols>
    <col min="1" max="2" width="1.140625" customWidth="1"/>
    <col min="3" max="3" width="4.28515625" customWidth="1"/>
    <col min="4" max="4" width="5.28515625" customWidth="1"/>
    <col min="5" max="5" width="5.140625" customWidth="1"/>
    <col min="6" max="27" width="8.7109375" customWidth="1"/>
    <col min="28" max="29" width="1.140625" customWidth="1"/>
    <col min="32" max="32" width="62.85546875" customWidth="1"/>
  </cols>
  <sheetData>
    <row r="1" spans="1:38" ht="6" customHeight="1" thickBot="1" x14ac:dyDescent="0.25">
      <c r="A1" s="57"/>
    </row>
    <row r="2" spans="1: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1:38" x14ac:dyDescent="0.2">
      <c r="B3" s="4"/>
      <c r="G3" s="766" t="str">
        <f>+'OP MEDICINA GRAL'!G3</f>
        <v>HOSPITAL REGIONAL DE MONIQUIRÁ E.S.E.</v>
      </c>
      <c r="H3" s="766"/>
      <c r="I3" s="766"/>
      <c r="J3" s="766"/>
      <c r="K3" s="766"/>
      <c r="L3" s="766"/>
      <c r="M3" s="766"/>
      <c r="N3" s="766"/>
      <c r="O3" s="766"/>
      <c r="P3" s="766"/>
      <c r="AB3" s="5"/>
    </row>
    <row r="4" spans="1:38" x14ac:dyDescent="0.2">
      <c r="B4" s="4"/>
      <c r="G4" s="766" t="s">
        <v>58</v>
      </c>
      <c r="H4" s="766"/>
      <c r="I4" s="766"/>
      <c r="J4" s="766"/>
      <c r="K4" s="766"/>
      <c r="L4" s="766"/>
      <c r="M4" s="766"/>
      <c r="N4" s="766"/>
      <c r="O4" s="766"/>
      <c r="P4" s="766"/>
      <c r="AB4" s="5"/>
    </row>
    <row r="5" spans="1:38" x14ac:dyDescent="0.2">
      <c r="B5" s="4"/>
      <c r="G5" s="766" t="s">
        <v>219</v>
      </c>
      <c r="H5" s="766"/>
      <c r="I5" s="766"/>
      <c r="J5" s="766"/>
      <c r="K5" s="766"/>
      <c r="L5" s="766"/>
      <c r="M5" s="766"/>
      <c r="N5" s="766"/>
      <c r="O5" s="766"/>
      <c r="P5" s="766"/>
      <c r="AB5" s="5"/>
    </row>
    <row r="6" spans="1:38" ht="4.5" customHeight="1" thickBot="1" x14ac:dyDescent="0.25">
      <c r="B6" s="4"/>
      <c r="AB6" s="5"/>
    </row>
    <row r="7" spans="1: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1:38" ht="29.25" customHeight="1" x14ac:dyDescent="0.2">
      <c r="B8" s="4"/>
      <c r="C8" s="822" t="s">
        <v>1</v>
      </c>
      <c r="D8" s="823"/>
      <c r="E8" s="823"/>
      <c r="F8" s="773" t="s">
        <v>1236</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1:38" ht="17.25" customHeight="1" x14ac:dyDescent="0.2">
      <c r="B9" s="4"/>
      <c r="C9" s="827" t="s">
        <v>2</v>
      </c>
      <c r="D9" s="828"/>
      <c r="E9" s="828"/>
      <c r="F9" s="1117" t="s">
        <v>1237</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1: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1: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1: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1:38" ht="18" customHeight="1" x14ac:dyDescent="0.2">
      <c r="B13" s="4"/>
      <c r="C13" s="6"/>
      <c r="D13" s="7"/>
      <c r="E13" s="7"/>
      <c r="F13" s="7"/>
      <c r="G13" s="7"/>
      <c r="H13" s="7"/>
      <c r="I13" s="7"/>
      <c r="J13" s="7"/>
      <c r="K13" s="7"/>
      <c r="L13" s="7"/>
      <c r="M13" s="7"/>
      <c r="N13" s="7"/>
      <c r="O13" s="7"/>
      <c r="P13" s="7"/>
      <c r="Q13" s="7"/>
      <c r="R13" s="1075"/>
      <c r="S13" s="1076"/>
      <c r="T13" s="1076"/>
      <c r="U13" s="1076"/>
      <c r="V13" s="1076"/>
      <c r="W13" s="1076"/>
      <c r="X13" s="1076"/>
      <c r="Y13" s="1076"/>
      <c r="Z13" s="1076"/>
      <c r="AA13" s="1077"/>
      <c r="AB13" s="5"/>
      <c r="AE13" s="18"/>
      <c r="AF13" s="18"/>
      <c r="AG13" s="18"/>
      <c r="AH13" s="18"/>
      <c r="AI13" s="18"/>
      <c r="AJ13" s="18"/>
      <c r="AK13" s="18"/>
      <c r="AL13" s="18"/>
    </row>
    <row r="14" spans="1: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1: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1: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INDICADORES!H92</f>
        <v>23</v>
      </c>
      <c r="G31" s="569">
        <f>INDICADORES!K92</f>
        <v>11</v>
      </c>
      <c r="H31" s="569">
        <f>INDICADORES!N92</f>
        <v>20</v>
      </c>
      <c r="I31" s="569">
        <f>INDICADORES!T92</f>
        <v>41</v>
      </c>
      <c r="J31" s="569">
        <f>INDICADORES!W92</f>
        <v>51</v>
      </c>
      <c r="K31" s="569">
        <f>INDICADORES!Z92</f>
        <v>63</v>
      </c>
      <c r="L31" s="569">
        <f>INDICADORES!AF92</f>
        <v>63</v>
      </c>
      <c r="M31" s="569">
        <f>INDICADORES!AI92</f>
        <v>56</v>
      </c>
      <c r="N31" s="569">
        <f>INDICADORES!AL92</f>
        <v>71</v>
      </c>
      <c r="O31" s="569">
        <f>INDICADORES!AR92</f>
        <v>70</v>
      </c>
      <c r="P31" s="569">
        <f>INDICADORES!AU92</f>
        <v>78</v>
      </c>
      <c r="Q31" s="569">
        <f>INDICADORES!AX92</f>
        <v>73</v>
      </c>
      <c r="R31" s="568">
        <f>SUM(F31:Q31)</f>
        <v>620</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INDICADORES!I92</f>
        <v>3</v>
      </c>
      <c r="G32" s="569">
        <f>INDICADORES!L92</f>
        <v>3</v>
      </c>
      <c r="H32" s="569">
        <f>INDICADORES!O92</f>
        <v>3</v>
      </c>
      <c r="I32" s="569">
        <f>INDICADORES!U92</f>
        <v>3</v>
      </c>
      <c r="J32" s="569">
        <f>INDICADORES!X92</f>
        <v>3</v>
      </c>
      <c r="K32" s="569">
        <f>INDICADORES!AA92</f>
        <v>3</v>
      </c>
      <c r="L32" s="569">
        <f>INDICADORES!AG92</f>
        <v>3</v>
      </c>
      <c r="M32" s="569">
        <f>INDICADORES!AJ92</f>
        <v>3</v>
      </c>
      <c r="N32" s="569">
        <f>INDICADORES!AM92</f>
        <v>3</v>
      </c>
      <c r="O32" s="569">
        <f>INDICADORES!AS92</f>
        <v>3</v>
      </c>
      <c r="P32" s="569">
        <f>INDICADORES!AV92</f>
        <v>0</v>
      </c>
      <c r="Q32" s="569">
        <f>INDICADORES!AY92</f>
        <v>0</v>
      </c>
      <c r="R32" s="568">
        <f>SUM(F32:Q32)</f>
        <v>30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F31/F32</f>
        <v>7.666666666666667</v>
      </c>
      <c r="G33" s="67">
        <f t="shared" ref="G33:R33" si="0">G31/G32</f>
        <v>3.6666666666666665</v>
      </c>
      <c r="H33" s="67">
        <f t="shared" si="0"/>
        <v>6.666666666666667</v>
      </c>
      <c r="I33" s="67">
        <f t="shared" si="0"/>
        <v>13.666666666666666</v>
      </c>
      <c r="J33" s="67">
        <f t="shared" si="0"/>
        <v>17</v>
      </c>
      <c r="K33" s="67">
        <f t="shared" si="0"/>
        <v>21</v>
      </c>
      <c r="L33" s="67">
        <f t="shared" si="0"/>
        <v>21</v>
      </c>
      <c r="M33" s="67">
        <f t="shared" si="0"/>
        <v>18.666666666666668</v>
      </c>
      <c r="N33" s="67">
        <f t="shared" si="0"/>
        <v>23.666666666666668</v>
      </c>
      <c r="O33" s="67">
        <f t="shared" si="0"/>
        <v>23.333333333333332</v>
      </c>
      <c r="P33" s="67" t="e">
        <f t="shared" si="0"/>
        <v>#DIV/0!</v>
      </c>
      <c r="Q33" s="67" t="e">
        <f t="shared" si="0"/>
        <v>#DIV/0!</v>
      </c>
      <c r="R33" s="67">
        <f t="shared" si="0"/>
        <v>20.666666666666668</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3"/>
      <c r="G34" s="243"/>
      <c r="H34" s="243"/>
      <c r="I34" s="243"/>
      <c r="J34" s="243"/>
      <c r="K34" s="243"/>
      <c r="L34" s="243"/>
      <c r="M34" s="243"/>
      <c r="N34" s="243"/>
      <c r="O34" s="243"/>
      <c r="P34" s="243"/>
      <c r="Q34" s="243"/>
      <c r="R34" s="243"/>
      <c r="U34" s="7"/>
      <c r="V34" s="7"/>
      <c r="W34" s="7"/>
      <c r="X34" s="7"/>
      <c r="Y34" s="7"/>
      <c r="Z34" s="7"/>
      <c r="AA34" s="8"/>
      <c r="AB34" s="5"/>
      <c r="AE34" s="18"/>
      <c r="AF34" s="18"/>
      <c r="AG34" s="18"/>
      <c r="AH34" s="18"/>
      <c r="AI34" s="18"/>
      <c r="AJ34" s="18"/>
      <c r="AK34" s="18"/>
      <c r="AL34" s="18"/>
    </row>
    <row r="35" spans="2:38" ht="20.25" customHeight="1" x14ac:dyDescent="0.2">
      <c r="B35" s="4"/>
      <c r="C35" s="6"/>
      <c r="D35" s="809" t="s">
        <v>254</v>
      </c>
      <c r="E35" s="810"/>
      <c r="F35" s="245">
        <f>30/4</f>
        <v>7.5</v>
      </c>
      <c r="G35" s="245">
        <f t="shared" ref="G35:R35" si="1">30/4</f>
        <v>7.5</v>
      </c>
      <c r="H35" s="245">
        <f t="shared" si="1"/>
        <v>7.5</v>
      </c>
      <c r="I35" s="245">
        <f t="shared" si="1"/>
        <v>7.5</v>
      </c>
      <c r="J35" s="245">
        <f t="shared" si="1"/>
        <v>7.5</v>
      </c>
      <c r="K35" s="245">
        <f t="shared" si="1"/>
        <v>7.5</v>
      </c>
      <c r="L35" s="245">
        <f t="shared" si="1"/>
        <v>7.5</v>
      </c>
      <c r="M35" s="245">
        <f t="shared" si="1"/>
        <v>7.5</v>
      </c>
      <c r="N35" s="245">
        <f t="shared" si="1"/>
        <v>7.5</v>
      </c>
      <c r="O35" s="245">
        <f t="shared" si="1"/>
        <v>7.5</v>
      </c>
      <c r="P35" s="245">
        <f t="shared" si="1"/>
        <v>7.5</v>
      </c>
      <c r="Q35" s="245">
        <f t="shared" si="1"/>
        <v>7.5</v>
      </c>
      <c r="R35" s="245">
        <f t="shared" si="1"/>
        <v>7.5</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1238</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1239</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271</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272</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8" t="s">
        <v>1170</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bJdvtF+HYrD2EMnZNmbEvwf3FYqlXBipJxMDzS3sWOhTZda/tg2Dlw2bNDrz4fYoBy8yB5cV0G5pxaTqymPriQ==" saltValue="5TSPYtLk1VgWW0/saATMig==" spinCount="100000" sheet="1" objects="1" scenarios="1"/>
  <customSheetViews>
    <customSheetView guid="{9C949C4D-EB11-4549-99F8-6A6E19FEDD35}" scale="110" showGridLines="0" topLeftCell="A28">
      <selection activeCell="R22" sqref="R22:AA28"/>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A28">
      <selection activeCell="R22" sqref="R22:AA28"/>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A28">
      <selection activeCell="R22" sqref="R22:AA28"/>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A28">
      <selection activeCell="R22" sqref="R22:AA28"/>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A28">
      <selection activeCell="R22" sqref="R22:AA28"/>
      <pageMargins left="0.5" right="0.43" top="1.04" bottom="0.45" header="0.31496062992125984" footer="0.31496062992125984"/>
      <pageSetup paperSize="9" scale="76" orientation="portrait" r:id="rId5"/>
      <headerFooter alignWithMargins="0"/>
    </customSheetView>
    <customSheetView guid="{4F27A6F2-707D-47B2-BF4A-F027B75A33FC}" scale="110" showGridLines="0" topLeftCell="A28">
      <selection activeCell="R22" sqref="R22:AA28"/>
      <pageMargins left="0.5" right="0.43" top="1.04" bottom="0.45" header="0.31496062992125984" footer="0.31496062992125984"/>
      <pageSetup paperSize="9" scale="76" orientation="portrait" r:id="rId6"/>
      <headerFooter alignWithMargins="0"/>
    </customSheetView>
    <customSheetView guid="{F4F98609-4C61-4A0E-851B-59BEC64AAB9F}" scale="110" showGridLines="0" topLeftCell="A28">
      <selection activeCell="R22" sqref="R22:AA28"/>
      <pageMargins left="0.5" right="0.43" top="1.04" bottom="0.45" header="0.31496062992125984" footer="0.31496062992125984"/>
      <pageSetup paperSize="9" scale="76" orientation="portrait" r:id="rId7"/>
      <headerFooter alignWithMargins="0"/>
    </customSheetView>
    <customSheetView guid="{8381FC96-6810-4EAA-ACD8-B607E0FD2281}" scale="110" showGridLines="0" topLeftCell="A13">
      <selection activeCell="R22" sqref="R22:AA28"/>
      <pageMargins left="0.5" right="0.43" top="1.04" bottom="0.45" header="0.31496062992125984" footer="0.31496062992125984"/>
      <pageSetup paperSize="9" scale="76" orientation="portrait" r:id="rId8"/>
      <headerFooter alignWithMargins="0"/>
    </customSheetView>
    <customSheetView guid="{7315456F-420E-439E-9602-F32EDF9D3E94}" scale="110" showGridLines="0" topLeftCell="A13">
      <selection activeCell="R22" sqref="R22:AA28"/>
      <pageMargins left="0.5" right="0.43" top="1.04" bottom="0.45" header="0.31496062992125984" footer="0.31496062992125984"/>
      <pageSetup paperSize="9" scale="76" orientation="portrait" r:id="rId9"/>
      <headerFooter alignWithMargins="0"/>
    </customSheetView>
    <customSheetView guid="{C3D58349-1F04-4F6C-B93C-BB0D41DB41D6}" scale="110" showGridLines="0">
      <selection activeCell="R22" sqref="R22:AA28"/>
      <pageMargins left="0.5" right="0.43" top="1.04" bottom="0.45" header="0.31496062992125984" footer="0.31496062992125984"/>
      <pageSetup paperSize="9" scale="76" orientation="portrait" r:id="rId10"/>
      <headerFooter alignWithMargins="0"/>
    </customSheetView>
    <customSheetView guid="{71206789-1A95-4243-B1E4-204F0D4BB0C1}" scale="110" showGridLines="0" topLeftCell="A13">
      <selection activeCell="R22" sqref="R22:AA28"/>
      <pageMargins left="0.5" right="0.43" top="1.04" bottom="0.45" header="0.31496062992125984" footer="0.31496062992125984"/>
      <pageSetup paperSize="9" scale="76" orientation="portrait" r:id="rId11"/>
      <headerFooter alignWithMargins="0"/>
    </customSheetView>
    <customSheetView guid="{DAB8803B-91D8-4FA1-8E83-BA8E4F51ECEF}" scale="110" showGridLines="0" topLeftCell="A28">
      <selection activeCell="R22" sqref="R22:AA28"/>
      <pageMargins left="0.5" right="0.43" top="1.04" bottom="0.45" header="0.31496062992125984" footer="0.31496062992125984"/>
      <pageSetup paperSize="9" scale="76" orientation="portrait" r:id="rId12"/>
      <headerFooter alignWithMargins="0"/>
    </customSheetView>
    <customSheetView guid="{4B06A440-0745-43CE-8047-97DB98249CF6}" scale="110" showGridLines="0" topLeftCell="A28">
      <selection activeCell="R22" sqref="R22:AA28"/>
      <pageMargins left="0.5" right="0.43" top="1.04" bottom="0.45" header="0.31496062992125984" footer="0.31496062992125984"/>
      <pageSetup paperSize="9" scale="76" orientation="portrait" r:id="rId13"/>
      <headerFooter alignWithMargins="0"/>
    </customSheetView>
    <customSheetView guid="{201C1097-0C3C-4AFA-814C-99E885BB3BA9}" scale="110" showGridLines="0" topLeftCell="A28">
      <selection activeCell="R22" sqref="R22:AA28"/>
      <pageMargins left="0.5" right="0.43" top="1.04" bottom="0.45" header="0.31496062992125984" footer="0.31496062992125984"/>
      <pageSetup paperSize="9" scale="76" orientation="portrait" r:id="rId14"/>
      <headerFooter alignWithMargins="0"/>
    </customSheetView>
    <customSheetView guid="{44F0F931-FF8F-4146-9628-099A7B02EE59}" scale="110" showGridLines="0" topLeftCell="A28">
      <selection activeCell="R22" sqref="R22:AA28"/>
      <pageMargins left="0.5" right="0.43" top="1.04" bottom="0.45" header="0.31496062992125984" footer="0.31496062992125984"/>
      <pageSetup paperSize="9" scale="76" orientation="portrait" r:id="rId15"/>
      <headerFooter alignWithMargins="0"/>
    </customSheetView>
    <customSheetView guid="{DE4F901A-4159-44A8-9F61-37E29931259E}" scale="110" showGridLines="0" topLeftCell="A28">
      <selection activeCell="R22" sqref="R22:AA28"/>
      <pageMargins left="0.5" right="0.43" top="1.04" bottom="0.45" header="0.31496062992125984" footer="0.31496062992125984"/>
      <pageSetup paperSize="9" scale="76" orientation="portrait" r:id="rId16"/>
      <headerFooter alignWithMargins="0"/>
    </customSheetView>
    <customSheetView guid="{11E60353-53A2-40FD-8DD1-6654D3943E00}" scale="110" showGridLines="0" topLeftCell="A28">
      <selection activeCell="R22" sqref="R22:AA28"/>
      <pageMargins left="0.5" right="0.43" top="1.04" bottom="0.45" header="0.31496062992125984" footer="0.31496062992125984"/>
      <pageSetup paperSize="9" scale="76" orientation="portrait" r:id="rId17"/>
      <headerFooter alignWithMargins="0"/>
    </customSheetView>
    <customSheetView guid="{D405E5B0-829D-4CFF-BABC-C1974EED185D}" scale="110" showGridLines="0" topLeftCell="A28">
      <selection activeCell="R22" sqref="R22:AA28"/>
      <pageMargins left="0.5" right="0.43" top="1.04" bottom="0.45" header="0.31496062992125984" footer="0.31496062992125984"/>
      <pageSetup paperSize="9" scale="76" orientation="portrait" r:id="rId18"/>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8:AL38"/>
    <mergeCell ref="C39:F39"/>
    <mergeCell ref="G39:N39"/>
    <mergeCell ref="O39:S39"/>
    <mergeCell ref="T39:AA39"/>
    <mergeCell ref="AF39:AL39"/>
    <mergeCell ref="C38:F38"/>
    <mergeCell ref="G38:N38"/>
    <mergeCell ref="O38:S38"/>
    <mergeCell ref="T38:AA38"/>
    <mergeCell ref="R21:AA21"/>
    <mergeCell ref="R22:AA28"/>
    <mergeCell ref="D35:E35"/>
    <mergeCell ref="C37:N37"/>
    <mergeCell ref="O37:AA37"/>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19"/>
  <headerFooter alignWithMargins="0"/>
  <drawing r:id="rId2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33"/>
  <dimension ref="A1:AL84"/>
  <sheetViews>
    <sheetView showGridLines="0" topLeftCell="A8" workbookViewId="0">
      <selection activeCell="R31" sqref="R31"/>
    </sheetView>
  </sheetViews>
  <sheetFormatPr baseColWidth="10" defaultColWidth="11.42578125" defaultRowHeight="12.75" x14ac:dyDescent="0.2"/>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227</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312</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17.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7.25" customHeight="1" x14ac:dyDescent="0.2">
      <c r="B13" s="4"/>
      <c r="C13" s="6"/>
      <c r="D13" s="7"/>
      <c r="E13" s="7"/>
      <c r="F13" s="7"/>
      <c r="G13" s="7"/>
      <c r="H13" s="7"/>
      <c r="I13" s="7"/>
      <c r="J13" s="7"/>
      <c r="K13" s="7"/>
      <c r="L13" s="7"/>
      <c r="M13" s="7"/>
      <c r="N13" s="7"/>
      <c r="O13" s="7"/>
      <c r="P13" s="7"/>
      <c r="Q13" s="7"/>
      <c r="R13" s="1194"/>
      <c r="S13" s="1195"/>
      <c r="T13" s="1195"/>
      <c r="U13" s="1195"/>
      <c r="V13" s="1195"/>
      <c r="W13" s="1195"/>
      <c r="X13" s="1195"/>
      <c r="Y13" s="1195"/>
      <c r="Z13" s="1195"/>
      <c r="AA13" s="1196"/>
      <c r="AB13" s="5"/>
      <c r="AE13" s="18"/>
      <c r="AF13" s="18"/>
      <c r="AG13" s="18"/>
      <c r="AH13" s="18"/>
      <c r="AI13" s="18"/>
      <c r="AJ13" s="18"/>
      <c r="AK13" s="18"/>
      <c r="AL13" s="18"/>
    </row>
    <row r="14" spans="2:38" ht="17.2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ht="17.25"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7.25" customHeight="1" x14ac:dyDescent="0.2">
      <c r="B18" s="4"/>
      <c r="C18" s="6"/>
      <c r="D18" s="7"/>
      <c r="E18" s="7"/>
      <c r="F18" s="7"/>
      <c r="G18" s="7"/>
      <c r="H18" s="7"/>
      <c r="I18" s="7"/>
      <c r="J18" s="7"/>
      <c r="K18" s="7"/>
      <c r="L18" s="7"/>
      <c r="M18" s="7"/>
      <c r="N18" s="7"/>
      <c r="O18" s="7"/>
      <c r="P18" s="7"/>
      <c r="Q18" s="7"/>
      <c r="R18" s="978"/>
      <c r="S18" s="979"/>
      <c r="T18" s="979"/>
      <c r="U18" s="979"/>
      <c r="V18" s="979"/>
      <c r="W18" s="979"/>
      <c r="X18" s="979"/>
      <c r="Y18" s="979"/>
      <c r="Z18" s="979"/>
      <c r="AA18" s="980"/>
      <c r="AB18" s="5"/>
      <c r="AE18" s="18"/>
      <c r="AF18" s="18"/>
      <c r="AG18" s="18"/>
      <c r="AH18" s="18"/>
      <c r="AI18" s="18"/>
      <c r="AJ18" s="18"/>
      <c r="AK18" s="18"/>
      <c r="AL18" s="18"/>
    </row>
    <row r="19" spans="2:38" ht="17.25" customHeight="1" x14ac:dyDescent="0.2">
      <c r="B19" s="4"/>
      <c r="C19" s="6"/>
      <c r="D19" s="7"/>
      <c r="E19" s="7"/>
      <c r="F19" s="7"/>
      <c r="G19" s="7"/>
      <c r="H19" s="7"/>
      <c r="I19" s="7"/>
      <c r="J19" s="7"/>
      <c r="K19" s="7"/>
      <c r="L19" s="7"/>
      <c r="M19" s="7"/>
      <c r="N19" s="7"/>
      <c r="O19" s="7"/>
      <c r="P19" s="7"/>
      <c r="Q19" s="7"/>
      <c r="R19" s="978"/>
      <c r="S19" s="979"/>
      <c r="T19" s="979"/>
      <c r="U19" s="979"/>
      <c r="V19" s="979"/>
      <c r="W19" s="979"/>
      <c r="X19" s="979"/>
      <c r="Y19" s="979"/>
      <c r="Z19" s="979"/>
      <c r="AA19" s="980"/>
      <c r="AB19" s="5"/>
      <c r="AE19" s="18"/>
      <c r="AF19" s="18"/>
      <c r="AG19" s="18"/>
      <c r="AH19" s="18"/>
      <c r="AI19" s="18"/>
      <c r="AJ19" s="18"/>
      <c r="AK19" s="18"/>
      <c r="AL19" s="18"/>
    </row>
    <row r="20" spans="2:38" ht="17.25" customHeight="1" thickBot="1" x14ac:dyDescent="0.25">
      <c r="B20" s="4"/>
      <c r="C20" s="6"/>
      <c r="D20" s="7"/>
      <c r="E20" s="7"/>
      <c r="F20" s="7"/>
      <c r="G20" s="7"/>
      <c r="H20" s="7"/>
      <c r="I20" s="7"/>
      <c r="J20" s="7"/>
      <c r="K20" s="7"/>
      <c r="L20" s="7"/>
      <c r="M20" s="7"/>
      <c r="N20" s="7"/>
      <c r="O20" s="7"/>
      <c r="P20" s="7"/>
      <c r="Q20" s="7"/>
      <c r="R20" s="981"/>
      <c r="S20" s="982"/>
      <c r="T20" s="982"/>
      <c r="U20" s="982"/>
      <c r="V20" s="982"/>
      <c r="W20" s="982"/>
      <c r="X20" s="982"/>
      <c r="Y20" s="982"/>
      <c r="Z20" s="982"/>
      <c r="AA20" s="983"/>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7.25"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7.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7.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8.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INDICADORES!H93</f>
        <v>2806</v>
      </c>
      <c r="G31" s="569">
        <f>INDICADORES!K93</f>
        <v>2123</v>
      </c>
      <c r="H31" s="569">
        <f>INDICADORES!N93</f>
        <v>2684</v>
      </c>
      <c r="I31" s="569">
        <f>INDICADORES!T93</f>
        <v>2557</v>
      </c>
      <c r="J31" s="569">
        <f>INDICADORES!W93</f>
        <v>2758</v>
      </c>
      <c r="K31" s="569">
        <f>INDICADORES!Z93</f>
        <v>3084</v>
      </c>
      <c r="L31" s="569">
        <f>INDICADORES!AF93</f>
        <v>2936</v>
      </c>
      <c r="M31" s="569">
        <f>INDICADORES!AI93</f>
        <v>2817</v>
      </c>
      <c r="N31" s="569">
        <f>INDICADORES!AL93</f>
        <v>2619</v>
      </c>
      <c r="O31" s="569">
        <f>INDICADORES!AR93</f>
        <v>0</v>
      </c>
      <c r="P31" s="569">
        <f>INDICADORES!AU93</f>
        <v>0</v>
      </c>
      <c r="Q31" s="569">
        <f>INDICADORES!AX93</f>
        <v>0</v>
      </c>
      <c r="R31" s="568">
        <f>SUM(F31:Q31)</f>
        <v>24384</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85">
        <f>SUM(F32:Q32)</f>
        <v>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5">
        <f>F31</f>
        <v>2806</v>
      </c>
      <c r="G33" s="65">
        <f t="shared" ref="G33:Q33" si="0">G31</f>
        <v>2123</v>
      </c>
      <c r="H33" s="65">
        <f t="shared" si="0"/>
        <v>2684</v>
      </c>
      <c r="I33" s="65">
        <f t="shared" si="0"/>
        <v>2557</v>
      </c>
      <c r="J33" s="65">
        <f t="shared" si="0"/>
        <v>2758</v>
      </c>
      <c r="K33" s="65">
        <f t="shared" si="0"/>
        <v>3084</v>
      </c>
      <c r="L33" s="65">
        <f t="shared" si="0"/>
        <v>2936</v>
      </c>
      <c r="M33" s="65">
        <f t="shared" si="0"/>
        <v>2817</v>
      </c>
      <c r="N33" s="65">
        <f t="shared" si="0"/>
        <v>2619</v>
      </c>
      <c r="O33" s="65">
        <f t="shared" si="0"/>
        <v>0</v>
      </c>
      <c r="P33" s="65">
        <f t="shared" si="0"/>
        <v>0</v>
      </c>
      <c r="Q33" s="65">
        <f t="shared" si="0"/>
        <v>0</v>
      </c>
      <c r="R33" s="85">
        <f>SUM(F33:Q33)</f>
        <v>24384</v>
      </c>
      <c r="U33" s="69">
        <f>AVERAGE(F33,G33,H33,I33,J33,K33,L33,M33,N33,O33,P33,Q33)</f>
        <v>2032</v>
      </c>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3">
        <v>1725</v>
      </c>
      <c r="G34" s="273">
        <v>1521</v>
      </c>
      <c r="H34" s="273">
        <v>2029</v>
      </c>
      <c r="I34" s="273">
        <v>1985</v>
      </c>
      <c r="J34" s="273">
        <v>1897</v>
      </c>
      <c r="K34" s="273">
        <v>1944</v>
      </c>
      <c r="L34" s="273">
        <v>2087</v>
      </c>
      <c r="M34" s="273">
        <v>2207</v>
      </c>
      <c r="N34" s="273">
        <v>0</v>
      </c>
      <c r="O34" s="273">
        <v>2571</v>
      </c>
      <c r="P34" s="273">
        <v>2509</v>
      </c>
      <c r="Q34" s="273">
        <v>2536</v>
      </c>
      <c r="R34" s="273">
        <f>SUM(F34:Q34)</f>
        <v>23011</v>
      </c>
      <c r="U34" s="60"/>
      <c r="V34" s="7"/>
      <c r="W34" s="7"/>
      <c r="X34" s="7"/>
      <c r="Y34" s="7"/>
      <c r="Z34" s="7"/>
      <c r="AA34" s="8"/>
      <c r="AB34" s="5"/>
      <c r="AE34" s="18"/>
      <c r="AF34" s="18"/>
      <c r="AG34" s="18"/>
      <c r="AH34" s="18"/>
      <c r="AI34" s="18"/>
      <c r="AJ34" s="18"/>
      <c r="AK34" s="18"/>
      <c r="AL34" s="18"/>
    </row>
    <row r="35" spans="2:38" ht="18" customHeight="1" thickBot="1" x14ac:dyDescent="0.25">
      <c r="B35" s="4"/>
      <c r="C35" s="6"/>
      <c r="D35" s="809" t="s">
        <v>254</v>
      </c>
      <c r="E35" s="810"/>
      <c r="F35" s="270">
        <v>4527</v>
      </c>
      <c r="G35" s="270">
        <v>4527</v>
      </c>
      <c r="H35" s="270">
        <v>4527</v>
      </c>
      <c r="I35" s="270">
        <v>4527</v>
      </c>
      <c r="J35" s="270">
        <v>4527</v>
      </c>
      <c r="K35" s="270">
        <v>4527</v>
      </c>
      <c r="L35" s="270">
        <v>4527</v>
      </c>
      <c r="M35" s="270">
        <v>4527</v>
      </c>
      <c r="N35" s="270">
        <v>4527</v>
      </c>
      <c r="O35" s="270">
        <v>4527</v>
      </c>
      <c r="P35" s="270">
        <v>4527</v>
      </c>
      <c r="Q35" s="270">
        <v>4527</v>
      </c>
      <c r="R35" s="273">
        <f>SUM(F35:Q35)</f>
        <v>54324</v>
      </c>
      <c r="U35" s="7"/>
      <c r="V35" s="7"/>
      <c r="W35" s="7"/>
      <c r="X35" s="7"/>
      <c r="Y35" s="7"/>
      <c r="Z35" s="7"/>
      <c r="AA35" s="8"/>
      <c r="AB35" s="5"/>
      <c r="AE35" s="18"/>
      <c r="AF35" s="18"/>
      <c r="AG35" s="18"/>
      <c r="AH35" s="18"/>
      <c r="AI35" s="18"/>
      <c r="AJ35" s="18"/>
      <c r="AK35" s="18"/>
      <c r="AL35" s="18"/>
    </row>
    <row r="36" spans="2:38" ht="15.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313</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609</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7.25" customHeight="1" x14ac:dyDescent="0.2">
      <c r="B49" s="4"/>
      <c r="C49" s="829" t="s">
        <v>27</v>
      </c>
      <c r="D49" s="830"/>
      <c r="E49" s="830"/>
      <c r="F49" s="830"/>
      <c r="G49" s="938" t="s">
        <v>1163</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t="s">
        <v>269</v>
      </c>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9OLzqrRig8KSdfQ/Bzvqm6eYGOtlD3SfCJy5FwVpIp8Naapq8HY8cgvcvrVns8TyDCeYocFCiFkFVbklrVMnxw==" saltValue="7Znb8uDyvMSiyK9Ta9mrsA==" spinCount="100000" sheet="1" objects="1" scenarios="1"/>
  <customSheetViews>
    <customSheetView guid="{9C949C4D-EB11-4549-99F8-6A6E19FEDD35}" showGridLines="0" topLeftCell="A16">
      <selection activeCell="R31" sqref="R31"/>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16">
      <selection activeCell="R31" sqref="R31"/>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16">
      <selection activeCell="R31" sqref="R31"/>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16">
      <selection activeCell="R31" sqref="R31"/>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16">
      <selection activeCell="R31" sqref="R31"/>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16">
      <selection activeCell="R31" sqref="R31"/>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2">
      <selection activeCell="I31" sqref="I31"/>
      <pageMargins left="0.5" right="0.43" top="1.04" bottom="0.45" header="0.31496062992125984" footer="0.31496062992125984"/>
      <pageSetup paperSize="9" scale="76" orientation="portrait" r:id="rId7"/>
      <headerFooter alignWithMargins="0"/>
    </customSheetView>
    <customSheetView guid="{8381FC96-6810-4EAA-ACD8-B607E0FD2281}" showGridLines="0">
      <selection activeCell="I31" sqref="I31"/>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I31" sqref="I31"/>
      <pageMargins left="0.5" right="0.43" top="1.04" bottom="0.45" header="0.31496062992125984" footer="0.31496062992125984"/>
      <pageSetup paperSize="9" scale="76" orientation="portrait" r:id="rId9"/>
      <headerFooter alignWithMargins="0"/>
    </customSheetView>
    <customSheetView guid="{216CB5F9-6788-4A70-880A-08553118F167}" showGridLines="0" topLeftCell="A7">
      <selection activeCell="F35" sqref="F35:Q35"/>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A7">
      <selection activeCell="F35" sqref="F35:Q35"/>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A7">
      <selection activeCell="F35" sqref="F35:Q35"/>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A7">
      <selection activeCell="F35" sqref="F35:Q35"/>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7">
      <selection activeCell="F35" sqref="F35:Q35"/>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A7">
      <selection activeCell="F35" sqref="F35:Q35"/>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A7">
      <selection activeCell="F35" sqref="F35:Q35"/>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G50" sqref="G50:N50"/>
      <pageMargins left="0.5" right="0.43" top="1.04" bottom="0.45" header="0.31496062992125984" footer="0.31496062992125984"/>
      <pageSetup paperSize="9" scale="76" orientation="portrait" r:id="rId21"/>
      <headerFooter alignWithMargins="0"/>
    </customSheetView>
    <customSheetView guid="{71206789-1A95-4243-B1E4-204F0D4BB0C1}" showGridLines="0">
      <selection activeCell="I31" sqref="I31"/>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5">
      <selection activeCell="I31" sqref="I31"/>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16">
      <selection activeCell="R31" sqref="R31"/>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16">
      <selection activeCell="R31" sqref="R31"/>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16">
      <selection activeCell="R31" sqref="R31"/>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16">
      <selection activeCell="R31" sqref="R31"/>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16">
      <selection activeCell="R31" sqref="R31"/>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16">
      <selection activeCell="R31" sqref="R31"/>
      <pageMargins left="0.5" right="0.43" top="1.04" bottom="0.45" header="0.31496062992125984" footer="0.31496062992125984"/>
      <pageSetup paperSize="9" scale="76" orientation="portrait" r:id="rId29"/>
      <headerFooter alignWithMargins="0"/>
    </customSheetView>
  </customSheetViews>
  <mergeCells count="88">
    <mergeCell ref="C49:F49"/>
    <mergeCell ref="C42:F43"/>
    <mergeCell ref="G42:N43"/>
    <mergeCell ref="O42:S42"/>
    <mergeCell ref="T42:AA42"/>
    <mergeCell ref="O43:S43"/>
    <mergeCell ref="T43:AA43"/>
    <mergeCell ref="C48:F48"/>
    <mergeCell ref="G48:N48"/>
    <mergeCell ref="C44:N44"/>
    <mergeCell ref="O44:AA44"/>
    <mergeCell ref="C45:F46"/>
    <mergeCell ref="C47:F47"/>
    <mergeCell ref="G47:N47"/>
    <mergeCell ref="Z47:AA48"/>
    <mergeCell ref="S47:U48"/>
    <mergeCell ref="C51:F51"/>
    <mergeCell ref="G51:N51"/>
    <mergeCell ref="AF51:AL51"/>
    <mergeCell ref="C50:F50"/>
    <mergeCell ref="G50:N50"/>
    <mergeCell ref="AF50:AL50"/>
    <mergeCell ref="AF57:AL57"/>
    <mergeCell ref="G45:H45"/>
    <mergeCell ref="O45:R45"/>
    <mergeCell ref="S45:AA45"/>
    <mergeCell ref="G46:M46"/>
    <mergeCell ref="O46:R51"/>
    <mergeCell ref="S46:U46"/>
    <mergeCell ref="G49:N49"/>
    <mergeCell ref="S49:U51"/>
    <mergeCell ref="V49:V51"/>
    <mergeCell ref="W49:Y51"/>
    <mergeCell ref="Z49:AA51"/>
    <mergeCell ref="AF49:AL49"/>
    <mergeCell ref="W46:Y46"/>
    <mergeCell ref="Z46:AA46"/>
    <mergeCell ref="AF46:AL46"/>
    <mergeCell ref="AF52:AL52"/>
    <mergeCell ref="AF53:AL53"/>
    <mergeCell ref="AF55:AL55"/>
    <mergeCell ref="AF56:AL56"/>
    <mergeCell ref="AF47:AL47"/>
    <mergeCell ref="AF48:AL48"/>
    <mergeCell ref="C40:F40"/>
    <mergeCell ref="G40:N40"/>
    <mergeCell ref="O40:S40"/>
    <mergeCell ref="T40:AA40"/>
    <mergeCell ref="C41:F41"/>
    <mergeCell ref="G41:N41"/>
    <mergeCell ref="O41:S41"/>
    <mergeCell ref="T41:AA41"/>
    <mergeCell ref="V47:V48"/>
    <mergeCell ref="W47:Y48"/>
    <mergeCell ref="O37:AA37"/>
    <mergeCell ref="R21:AA21"/>
    <mergeCell ref="AF38:AL38"/>
    <mergeCell ref="AF41:AL41"/>
    <mergeCell ref="AF42:AL42"/>
    <mergeCell ref="AF44:AL44"/>
    <mergeCell ref="C39:F39"/>
    <mergeCell ref="G39:N39"/>
    <mergeCell ref="O39:S39"/>
    <mergeCell ref="T39:AA39"/>
    <mergeCell ref="AF39:AL39"/>
    <mergeCell ref="C38:F38"/>
    <mergeCell ref="G38:N38"/>
    <mergeCell ref="O38:S38"/>
    <mergeCell ref="T38:AA38"/>
    <mergeCell ref="C37:N37"/>
    <mergeCell ref="G3:P3"/>
    <mergeCell ref="G4:P4"/>
    <mergeCell ref="G5:P5"/>
    <mergeCell ref="C7:AA7"/>
    <mergeCell ref="C8:E8"/>
    <mergeCell ref="F8:P8"/>
    <mergeCell ref="Q8:R8"/>
    <mergeCell ref="S8:T8"/>
    <mergeCell ref="U8:V8"/>
    <mergeCell ref="W8:AA8"/>
    <mergeCell ref="D35:E35"/>
    <mergeCell ref="AF8:AL8"/>
    <mergeCell ref="C9:E10"/>
    <mergeCell ref="F9:AA10"/>
    <mergeCell ref="AF9:AL9"/>
    <mergeCell ref="R12:AA12"/>
    <mergeCell ref="R13:AA20"/>
    <mergeCell ref="R22:AA28"/>
  </mergeCells>
  <pageMargins left="0.5" right="0.43" top="1.04" bottom="0.45" header="0.31496062992125984" footer="0.31496062992125984"/>
  <pageSetup paperSize="9" scale="76" orientation="portrait" r:id="rId30"/>
  <headerFooter alignWithMargins="0"/>
  <drawing r:id="rId3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4"/>
  <dimension ref="A1:AL84"/>
  <sheetViews>
    <sheetView showGridLines="0" topLeftCell="A28" workbookViewId="0">
      <selection activeCell="G39" sqref="G39:N39"/>
    </sheetView>
  </sheetViews>
  <sheetFormatPr baseColWidth="10" defaultColWidth="11.42578125" defaultRowHeight="12.75" x14ac:dyDescent="0.2"/>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314</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315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075"/>
      <c r="S13" s="1076"/>
      <c r="T13" s="1076"/>
      <c r="U13" s="1076"/>
      <c r="V13" s="1076"/>
      <c r="W13" s="1076"/>
      <c r="X13" s="1076"/>
      <c r="Y13" s="1076"/>
      <c r="Z13" s="1076"/>
      <c r="AA13" s="1077"/>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27.75"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35.25"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26.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24.7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21"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1.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INDICADORES!H74</f>
        <v>2380</v>
      </c>
      <c r="G31" s="569">
        <f>INDICADORES!K74</f>
        <v>573</v>
      </c>
      <c r="H31" s="569">
        <f>INDICADORES!N74</f>
        <v>1818</v>
      </c>
      <c r="I31" s="569">
        <f>INDICADORES!T74</f>
        <v>1140</v>
      </c>
      <c r="J31" s="569">
        <f>INDICADORES!W74</f>
        <v>1773</v>
      </c>
      <c r="K31" s="569">
        <f>INDICADORES!Z74</f>
        <v>1759</v>
      </c>
      <c r="L31" s="569">
        <f>INDICADORES!AF74</f>
        <v>1635</v>
      </c>
      <c r="M31" s="569">
        <f>INDICADORES!AI74</f>
        <v>1821</v>
      </c>
      <c r="N31" s="569">
        <f>INDICADORES!AL74</f>
        <v>923</v>
      </c>
      <c r="O31" s="569">
        <f>INDICADORES!AR74</f>
        <v>840</v>
      </c>
      <c r="P31" s="569">
        <f>INDICADORES!AU74</f>
        <v>1004</v>
      </c>
      <c r="Q31" s="569">
        <f>INDICADORES!AX74</f>
        <v>0</v>
      </c>
      <c r="R31" s="568">
        <f>SUM(F31:Q31)</f>
        <v>15666</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64" t="s">
        <v>168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86">
        <f>F31</f>
        <v>2380</v>
      </c>
      <c r="G33" s="86">
        <f t="shared" ref="G33:Q33" si="0">G31</f>
        <v>573</v>
      </c>
      <c r="H33" s="86">
        <f t="shared" si="0"/>
        <v>1818</v>
      </c>
      <c r="I33" s="86">
        <f t="shared" si="0"/>
        <v>1140</v>
      </c>
      <c r="J33" s="86">
        <f t="shared" si="0"/>
        <v>1773</v>
      </c>
      <c r="K33" s="86">
        <f t="shared" si="0"/>
        <v>1759</v>
      </c>
      <c r="L33" s="86">
        <f t="shared" si="0"/>
        <v>1635</v>
      </c>
      <c r="M33" s="86">
        <f t="shared" si="0"/>
        <v>1821</v>
      </c>
      <c r="N33" s="86">
        <f t="shared" si="0"/>
        <v>923</v>
      </c>
      <c r="O33" s="86">
        <f t="shared" si="0"/>
        <v>840</v>
      </c>
      <c r="P33" s="86">
        <f t="shared" si="0"/>
        <v>1004</v>
      </c>
      <c r="Q33" s="86">
        <f t="shared" si="0"/>
        <v>0</v>
      </c>
      <c r="R33" s="85">
        <f>SUM(F33:Q33)</f>
        <v>15666</v>
      </c>
      <c r="U33" s="69">
        <f>AVERAGE(F33,G33,H33,I33,J33,K33,L33,M33,N33,O33,P33,Q33)</f>
        <v>1305.5</v>
      </c>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0">
        <v>479</v>
      </c>
      <c r="G34" s="270">
        <v>908</v>
      </c>
      <c r="H34" s="270">
        <v>2212</v>
      </c>
      <c r="I34" s="270">
        <v>2569</v>
      </c>
      <c r="J34" s="270">
        <v>3856</v>
      </c>
      <c r="K34" s="270">
        <v>2611</v>
      </c>
      <c r="L34" s="270">
        <v>4108</v>
      </c>
      <c r="M34" s="270">
        <v>1443</v>
      </c>
      <c r="N34" s="270">
        <v>0</v>
      </c>
      <c r="O34" s="270">
        <v>2718</v>
      </c>
      <c r="P34" s="270">
        <v>2830</v>
      </c>
      <c r="Q34" s="270">
        <v>3392</v>
      </c>
      <c r="R34" s="270">
        <f>SUM(F34:Q34)</f>
        <v>27126</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1000</v>
      </c>
      <c r="G35" s="270">
        <v>1000</v>
      </c>
      <c r="H35" s="270">
        <v>1000</v>
      </c>
      <c r="I35" s="270">
        <v>1000</v>
      </c>
      <c r="J35" s="270">
        <v>1000</v>
      </c>
      <c r="K35" s="270">
        <v>1000</v>
      </c>
      <c r="L35" s="270">
        <v>1000</v>
      </c>
      <c r="M35" s="270">
        <v>1000</v>
      </c>
      <c r="N35" s="270">
        <v>1000</v>
      </c>
      <c r="O35" s="270">
        <v>1000</v>
      </c>
      <c r="P35" s="270">
        <v>1000</v>
      </c>
      <c r="Q35" s="270">
        <v>1000</v>
      </c>
      <c r="R35" s="270">
        <f>SUM(F35:Q35)</f>
        <v>12000</v>
      </c>
      <c r="U35" s="7"/>
      <c r="V35" s="7"/>
      <c r="W35" s="7"/>
      <c r="X35" s="7"/>
      <c r="Y35" s="7"/>
      <c r="Z35" s="7"/>
      <c r="AA35" s="8"/>
      <c r="AB35" s="5"/>
      <c r="AE35" s="18"/>
      <c r="AF35" s="18"/>
      <c r="AG35" s="18"/>
      <c r="AH35" s="18"/>
      <c r="AI35" s="18"/>
      <c r="AJ35" s="18"/>
      <c r="AK35" s="18"/>
      <c r="AL35" s="18"/>
    </row>
    <row r="36" spans="2:38"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226</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c r="H42" s="942"/>
      <c r="I42" s="942"/>
      <c r="J42" s="942"/>
      <c r="K42" s="942"/>
      <c r="L42" s="942"/>
      <c r="M42" s="942"/>
      <c r="N42" s="1126"/>
      <c r="O42" s="770" t="s">
        <v>26</v>
      </c>
      <c r="P42" s="771"/>
      <c r="Q42" s="771"/>
      <c r="R42" s="771"/>
      <c r="S42" s="771"/>
      <c r="T42" s="1225"/>
      <c r="U42" s="956"/>
      <c r="V42" s="956"/>
      <c r="W42" s="956"/>
      <c r="X42" s="956"/>
      <c r="Y42" s="956"/>
      <c r="Z42" s="956"/>
      <c r="AA42" s="957"/>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226" t="s">
        <v>609</v>
      </c>
      <c r="U43" s="1062"/>
      <c r="V43" s="1062"/>
      <c r="W43" s="1062"/>
      <c r="X43" s="1062"/>
      <c r="Y43" s="1062"/>
      <c r="Z43" s="1062"/>
      <c r="AA43" s="1063"/>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863" t="s">
        <v>94</v>
      </c>
      <c r="AA47" s="864"/>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863"/>
      <c r="AA48" s="864"/>
      <c r="AB48" s="5"/>
      <c r="AC48" s="20"/>
      <c r="AE48" s="9"/>
      <c r="AF48" s="792"/>
      <c r="AG48" s="792"/>
      <c r="AH48" s="792"/>
      <c r="AI48" s="792"/>
      <c r="AJ48" s="792"/>
      <c r="AK48" s="792"/>
      <c r="AL48" s="792"/>
    </row>
    <row r="49" spans="1:38" ht="21" customHeight="1" x14ac:dyDescent="0.2">
      <c r="B49" s="4"/>
      <c r="C49" s="829" t="s">
        <v>27</v>
      </c>
      <c r="D49" s="830"/>
      <c r="E49" s="830"/>
      <c r="F49" s="830"/>
      <c r="G49" s="938" t="s">
        <v>1164</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DdKtGomVxx5XadOOL5nOxMa4MeH01VV16BoZ22Dj+tjrYguRJMTyfeRFe/dKy8dWhmIiIh+JPu5DkkttPYRHAA==" saltValue="x200DaGrxehdT3eoOVUi2A==" spinCount="100000" sheet="1" objects="1" scenarios="1"/>
  <customSheetViews>
    <customSheetView guid="{9C949C4D-EB11-4549-99F8-6A6E19FEDD35}" showGridLines="0" topLeftCell="A28">
      <selection activeCell="G39" sqref="G39:N39"/>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28">
      <selection activeCell="G39" sqref="G39:N39"/>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28">
      <selection activeCell="G39" sqref="G39:N39"/>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28">
      <selection activeCell="G39" sqref="G39:N39"/>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28">
      <selection activeCell="G39" sqref="G39:N39"/>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28">
      <selection activeCell="G39" sqref="G39:N39"/>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28">
      <selection activeCell="G39" sqref="G39:N39"/>
      <pageMargins left="0.5" right="0.43" top="1.04" bottom="0.45" header="0.31496062992125984" footer="0.31496062992125984"/>
      <pageSetup paperSize="9" scale="76" orientation="portrait" r:id="rId7"/>
      <headerFooter alignWithMargins="0"/>
    </customSheetView>
    <customSheetView guid="{8381FC96-6810-4EAA-ACD8-B607E0FD2281}" showGridLines="0" topLeftCell="A28">
      <selection activeCell="G39" sqref="G39:N39"/>
      <pageMargins left="0.5" right="0.43" top="1.04" bottom="0.45" header="0.31496062992125984" footer="0.31496062992125984"/>
      <pageSetup paperSize="9" scale="76" orientation="portrait" r:id="rId8"/>
      <headerFooter alignWithMargins="0"/>
    </customSheetView>
    <customSheetView guid="{7315456F-420E-439E-9602-F32EDF9D3E94}" showGridLines="0" topLeftCell="A28">
      <selection activeCell="G39" sqref="G39:N39"/>
      <pageMargins left="0.5" right="0.43" top="1.04" bottom="0.45" header="0.31496062992125984" footer="0.31496062992125984"/>
      <pageSetup paperSize="9" scale="76" orientation="portrait" r:id="rId9"/>
      <headerFooter alignWithMargins="0"/>
    </customSheetView>
    <customSheetView guid="{216CB5F9-6788-4A70-880A-08553118F167}" scale="85" showGridLines="0" topLeftCell="B1">
      <selection activeCell="F31" sqref="F31"/>
      <pageMargins left="0.5" right="0.43" top="1.04" bottom="0.45" header="0.31496062992125984" footer="0.31496062992125984"/>
      <pageSetup paperSize="9" scale="76" orientation="portrait" r:id="rId10"/>
      <headerFooter alignWithMargins="0"/>
    </customSheetView>
    <customSheetView guid="{B0451CD7-59C4-4E11-B7C2-BC13CF4127A6}" scale="85" showGridLines="0" topLeftCell="B1">
      <selection activeCell="F31" sqref="F31"/>
      <pageMargins left="0.5" right="0.43" top="1.04" bottom="0.45" header="0.31496062992125984" footer="0.31496062992125984"/>
      <pageSetup paperSize="9" scale="76" orientation="portrait" r:id="rId11"/>
      <headerFooter alignWithMargins="0"/>
    </customSheetView>
    <customSheetView guid="{7A5BCE0F-1F1B-4E52-9652-01329CBCC77F}" scale="85" showGridLines="0" topLeftCell="B1">
      <selection activeCell="F31" sqref="F31"/>
      <pageMargins left="0.5" right="0.43" top="1.04" bottom="0.45" header="0.31496062992125984" footer="0.31496062992125984"/>
      <pageSetup paperSize="9" scale="76" orientation="portrait" r:id="rId12"/>
      <headerFooter alignWithMargins="0"/>
    </customSheetView>
    <customSheetView guid="{62DF5315-3D99-4C8E-BAEC-100B3280B10D}" scale="85" showGridLines="0" topLeftCell="B1">
      <selection activeCell="F31" sqref="F31"/>
      <pageMargins left="0.5" right="0.43" top="1.04" bottom="0.45" header="0.31496062992125984" footer="0.31496062992125984"/>
      <pageSetup paperSize="9" scale="76" orientation="portrait" r:id="rId13"/>
      <headerFooter alignWithMargins="0"/>
    </customSheetView>
    <customSheetView guid="{CAC1BF5B-64DA-4E65-B9F3-F58AF1593EA5}" scale="85" showGridLines="0" topLeftCell="B1">
      <selection activeCell="F31" sqref="F31"/>
      <pageMargins left="0.5" right="0.43" top="1.04" bottom="0.45" header="0.31496062992125984" footer="0.31496062992125984"/>
      <pageSetup paperSize="9" scale="76" orientation="portrait" r:id="rId14"/>
      <headerFooter alignWithMargins="0"/>
    </customSheetView>
    <customSheetView guid="{E4188361-4B87-4969-89CB-DD6AB944FA81}" scale="85" showGridLines="0" topLeftCell="B1">
      <selection activeCell="F31" sqref="F31"/>
      <pageMargins left="0.5" right="0.43" top="1.04" bottom="0.45" header="0.31496062992125984" footer="0.31496062992125984"/>
      <pageSetup paperSize="9" scale="76" orientation="portrait" r:id="rId15"/>
      <headerFooter alignWithMargins="0"/>
    </customSheetView>
    <customSheetView guid="{0001DF65-3B0F-497C-ACF5-D49EC607FD88}" scale="85" showGridLines="0" topLeftCell="B1">
      <selection activeCell="F31" sqref="F31"/>
      <pageMargins left="0.5" right="0.43" top="1.04" bottom="0.45" header="0.31496062992125984" footer="0.31496062992125984"/>
      <pageSetup paperSize="9" scale="76" orientation="portrait" r:id="rId16"/>
      <headerFooter alignWithMargins="0"/>
    </customSheetView>
    <customSheetView guid="{39DA2FDD-4E3D-481D-A336-9D29DBC11B08}" showGridLines="0" topLeftCell="A28">
      <selection activeCell="G39" sqref="G39:N39"/>
      <pageMargins left="0.5" right="0.43" top="1.04" bottom="0.45" header="0.31496062992125984" footer="0.31496062992125984"/>
      <pageSetup paperSize="9" scale="76" orientation="portrait" r:id="rId17"/>
      <headerFooter alignWithMargins="0"/>
    </customSheetView>
    <customSheetView guid="{95329FFD-9B66-4A76-A861-4EF913CB9438}" showGridLines="0" topLeftCell="A28">
      <selection activeCell="G39" sqref="G39:N39"/>
      <pageMargins left="0.5" right="0.43" top="1.04" bottom="0.45" header="0.31496062992125984" footer="0.31496062992125984"/>
      <pageSetup paperSize="9" scale="76" orientation="portrait" r:id="rId18"/>
      <headerFooter alignWithMargins="0"/>
    </customSheetView>
    <customSheetView guid="{F7DB7EE5-42A9-41B9-A823-ADC3C22C28DE}" showGridLines="0" topLeftCell="A28">
      <selection activeCell="G39" sqref="G39:N39"/>
      <pageMargins left="0.5" right="0.43" top="1.04" bottom="0.45" header="0.31496062992125984" footer="0.31496062992125984"/>
      <pageSetup paperSize="9" scale="76" orientation="portrait" r:id="rId19"/>
      <headerFooter alignWithMargins="0"/>
    </customSheetView>
    <customSheetView guid="{187695E8-F439-4E8B-9390-62D53A41785B}" showGridLines="0" topLeftCell="A28">
      <selection activeCell="G39" sqref="G39:N39"/>
      <pageMargins left="0.5" right="0.43" top="1.04" bottom="0.45" header="0.31496062992125984" footer="0.31496062992125984"/>
      <pageSetup paperSize="9" scale="76" orientation="portrait" r:id="rId20"/>
      <headerFooter alignWithMargins="0"/>
    </customSheetView>
    <customSheetView guid="{C3D58349-1F04-4F6C-B93C-BB0D41DB41D6}" showGridLines="0" topLeftCell="A28">
      <selection activeCell="G39" sqref="G39:N39"/>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A28">
      <selection activeCell="G39" sqref="G39:N39"/>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8">
      <selection activeCell="G39" sqref="G39:N39"/>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28">
      <selection activeCell="G39" sqref="G39:N39"/>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28">
      <selection activeCell="G39" sqref="G39:N39"/>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28">
      <selection activeCell="G39" sqref="G39:N39"/>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28">
      <selection activeCell="G39" sqref="G39:N39"/>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28">
      <selection activeCell="G39" sqref="G39:N39"/>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28">
      <selection activeCell="G39" sqref="G39:N39"/>
      <pageMargins left="0.5" right="0.43" top="1.04" bottom="0.45" header="0.31496062992125984" footer="0.31496062992125984"/>
      <pageSetup paperSize="9" scale="76" orientation="portrait" r:id="rId29"/>
      <headerFooter alignWithMargins="0"/>
    </customSheetView>
  </customSheetViews>
  <mergeCells count="8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AF38:AL38"/>
    <mergeCell ref="C39:F39"/>
    <mergeCell ref="G39:N39"/>
    <mergeCell ref="O39:S39"/>
    <mergeCell ref="T39:AA39"/>
    <mergeCell ref="AF39:AL39"/>
    <mergeCell ref="C38:F38"/>
    <mergeCell ref="G38:N38"/>
    <mergeCell ref="O38:S38"/>
    <mergeCell ref="T38:AA38"/>
    <mergeCell ref="R13:AA20"/>
    <mergeCell ref="R21:AA21"/>
    <mergeCell ref="R22:AA28"/>
    <mergeCell ref="C37:N37"/>
    <mergeCell ref="O37:AA37"/>
    <mergeCell ref="D35:E35"/>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L84"/>
  <sheetViews>
    <sheetView showGridLines="0" topLeftCell="A21" zoomScale="85" zoomScaleNormal="85" zoomScalePageLayoutView="85" workbookViewId="0">
      <selection activeCell="L31" sqref="L31"/>
    </sheetView>
  </sheetViews>
  <sheetFormatPr baseColWidth="10" defaultColWidth="11.42578125" defaultRowHeight="12.75" x14ac:dyDescent="0.2"/>
  <cols>
    <col min="1" max="2" width="1.140625" customWidth="1"/>
    <col min="3" max="3" width="4.28515625" customWidth="1"/>
    <col min="4" max="5" width="6.7109375" customWidth="1"/>
    <col min="6" max="17" width="8.7109375" customWidth="1"/>
    <col min="18" max="18" width="11.8554687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667</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668</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075" t="s">
        <v>1087</v>
      </c>
      <c r="S13" s="1076"/>
      <c r="T13" s="1076"/>
      <c r="U13" s="1076"/>
      <c r="V13" s="1076"/>
      <c r="W13" s="1076"/>
      <c r="X13" s="1076"/>
      <c r="Y13" s="1076"/>
      <c r="Z13" s="1076"/>
      <c r="AA13" s="1077"/>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27.75"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35.25" customHeight="1" x14ac:dyDescent="0.2">
      <c r="B22" s="4"/>
      <c r="C22" s="6"/>
      <c r="D22" s="7"/>
      <c r="E22" s="7"/>
      <c r="F22" s="7"/>
      <c r="G22" s="7"/>
      <c r="H22" s="7"/>
      <c r="I22" s="7"/>
      <c r="J22" s="7"/>
      <c r="K22" s="7"/>
      <c r="L22" s="7"/>
      <c r="M22" s="7"/>
      <c r="N22" s="7"/>
      <c r="O22" s="7"/>
      <c r="P22" s="7"/>
      <c r="Q22" s="7"/>
      <c r="R22" s="1075" t="s">
        <v>1322</v>
      </c>
      <c r="S22" s="1076"/>
      <c r="T22" s="1076"/>
      <c r="U22" s="1076"/>
      <c r="V22" s="1076"/>
      <c r="W22" s="1076"/>
      <c r="X22" s="1076"/>
      <c r="Y22" s="1076"/>
      <c r="Z22" s="1076"/>
      <c r="AA22" s="1077"/>
      <c r="AB22" s="5"/>
      <c r="AE22" s="18"/>
      <c r="AF22" s="18"/>
      <c r="AG22" s="18"/>
      <c r="AH22" s="18"/>
      <c r="AI22" s="18"/>
      <c r="AJ22" s="18"/>
      <c r="AK22" s="18"/>
      <c r="AL22" s="18"/>
    </row>
    <row r="23" spans="2:38" ht="26.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24.7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21"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1.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INDICADORES!H75</f>
        <v>2665</v>
      </c>
      <c r="G31" s="569">
        <f>INDICADORES!K75</f>
        <v>2931</v>
      </c>
      <c r="H31" s="569">
        <f>INDICADORES!N75</f>
        <v>2282</v>
      </c>
      <c r="I31" s="569">
        <f>INDICADORES!T75</f>
        <v>1816</v>
      </c>
      <c r="J31" s="569">
        <f>INDICADORES!W75</f>
        <v>1872</v>
      </c>
      <c r="K31" s="569">
        <f>INDICADORES!Z75</f>
        <v>1806</v>
      </c>
      <c r="L31" s="569">
        <f>INDICADORES!AF75</f>
        <v>2017</v>
      </c>
      <c r="M31" s="569">
        <f>INDICADORES!AI75</f>
        <v>2094</v>
      </c>
      <c r="N31" s="569">
        <f>INDICADORES!AL75</f>
        <v>2108</v>
      </c>
      <c r="O31" s="569">
        <f>INDICADORES!AR75</f>
        <v>1770</v>
      </c>
      <c r="P31" s="569">
        <f>INDICADORES!AU75</f>
        <v>1848</v>
      </c>
      <c r="Q31" s="569">
        <f>INDICADORES!AX75</f>
        <v>2019</v>
      </c>
      <c r="R31" s="568">
        <f>SUM(F31:Q31)</f>
        <v>25228</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64" t="s">
        <v>168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86">
        <f>F31</f>
        <v>2665</v>
      </c>
      <c r="G33" s="86">
        <f t="shared" ref="G33:Q33" si="0">G31</f>
        <v>2931</v>
      </c>
      <c r="H33" s="86">
        <f t="shared" si="0"/>
        <v>2282</v>
      </c>
      <c r="I33" s="86">
        <f t="shared" si="0"/>
        <v>1816</v>
      </c>
      <c r="J33" s="86">
        <f t="shared" si="0"/>
        <v>1872</v>
      </c>
      <c r="K33" s="86">
        <f t="shared" si="0"/>
        <v>1806</v>
      </c>
      <c r="L33" s="86">
        <f t="shared" si="0"/>
        <v>2017</v>
      </c>
      <c r="M33" s="86">
        <f t="shared" si="0"/>
        <v>2094</v>
      </c>
      <c r="N33" s="86">
        <f t="shared" si="0"/>
        <v>2108</v>
      </c>
      <c r="O33" s="86">
        <f t="shared" si="0"/>
        <v>1770</v>
      </c>
      <c r="P33" s="86">
        <f t="shared" si="0"/>
        <v>1848</v>
      </c>
      <c r="Q33" s="86">
        <f t="shared" si="0"/>
        <v>2019</v>
      </c>
      <c r="R33" s="85">
        <f>SUM(F33:Q33)</f>
        <v>25228</v>
      </c>
      <c r="U33" s="69">
        <f>AVERAGE(F33,G33,H33,I33,J33,K33,L33,M33,N33,O33,P33,Q33)</f>
        <v>2102.3333333333335</v>
      </c>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0">
        <v>857</v>
      </c>
      <c r="G34" s="270">
        <v>1333</v>
      </c>
      <c r="H34" s="270">
        <v>1847</v>
      </c>
      <c r="I34" s="270">
        <v>2580</v>
      </c>
      <c r="J34" s="270">
        <v>1981</v>
      </c>
      <c r="K34" s="270">
        <v>1897</v>
      </c>
      <c r="L34" s="270">
        <v>2093</v>
      </c>
      <c r="M34" s="270">
        <v>1849</v>
      </c>
      <c r="N34" s="270">
        <v>2287</v>
      </c>
      <c r="O34" s="270">
        <v>1303</v>
      </c>
      <c r="P34" s="270">
        <v>1793</v>
      </c>
      <c r="Q34" s="270">
        <v>1677</v>
      </c>
      <c r="R34" s="270">
        <f>SUM(F34:Q34)</f>
        <v>21497</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1997</v>
      </c>
      <c r="G35" s="270">
        <v>1997</v>
      </c>
      <c r="H35" s="270">
        <v>1997</v>
      </c>
      <c r="I35" s="270">
        <v>1997</v>
      </c>
      <c r="J35" s="270">
        <v>1997</v>
      </c>
      <c r="K35" s="270">
        <v>1997</v>
      </c>
      <c r="L35" s="270">
        <v>1997</v>
      </c>
      <c r="M35" s="270">
        <v>1997</v>
      </c>
      <c r="N35" s="270">
        <v>1997</v>
      </c>
      <c r="O35" s="270">
        <v>1997</v>
      </c>
      <c r="P35" s="270">
        <v>1997</v>
      </c>
      <c r="Q35" s="270">
        <v>1997</v>
      </c>
      <c r="R35" s="270">
        <f>SUM(F35:Q35)</f>
        <v>23964</v>
      </c>
      <c r="U35" s="7"/>
      <c r="V35" s="7"/>
      <c r="W35" s="7"/>
      <c r="X35" s="7"/>
      <c r="Y35" s="7"/>
      <c r="Z35" s="7"/>
      <c r="AA35" s="8"/>
      <c r="AB35" s="5"/>
      <c r="AE35" s="18"/>
      <c r="AF35" s="18"/>
      <c r="AG35" s="18"/>
      <c r="AH35" s="18"/>
      <c r="AI35" s="18"/>
      <c r="AJ35" s="18"/>
      <c r="AK35" s="18"/>
      <c r="AL35" s="18"/>
    </row>
    <row r="36" spans="2:38"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669</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225"/>
      <c r="U42" s="956"/>
      <c r="V42" s="956"/>
      <c r="W42" s="956"/>
      <c r="X42" s="956"/>
      <c r="Y42" s="956"/>
      <c r="Z42" s="956"/>
      <c r="AA42" s="957"/>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226" t="s">
        <v>609</v>
      </c>
      <c r="U43" s="1062"/>
      <c r="V43" s="1062"/>
      <c r="W43" s="1062"/>
      <c r="X43" s="1062"/>
      <c r="Y43" s="1062"/>
      <c r="Z43" s="1062"/>
      <c r="AA43" s="1063"/>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863" t="s">
        <v>94</v>
      </c>
      <c r="AA47" s="864"/>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863"/>
      <c r="AA48" s="864"/>
      <c r="AB48" s="5"/>
      <c r="AC48" s="20"/>
      <c r="AE48" s="9"/>
      <c r="AF48" s="792"/>
      <c r="AG48" s="792"/>
      <c r="AH48" s="792"/>
      <c r="AI48" s="792"/>
      <c r="AJ48" s="792"/>
      <c r="AK48" s="792"/>
      <c r="AL48" s="792"/>
    </row>
    <row r="49" spans="1:38" ht="21" customHeight="1" x14ac:dyDescent="0.2">
      <c r="B49" s="4"/>
      <c r="C49" s="829" t="s">
        <v>27</v>
      </c>
      <c r="D49" s="830"/>
      <c r="E49" s="830"/>
      <c r="F49" s="830"/>
      <c r="G49" s="938" t="s">
        <v>1165</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oM7HeKn+zZwl60fB0WWzRKvDxF9SA+6RRluEjkga7ePKZrbH66xPiIPIFRfIp2JjqbhdHxrQ8oTOZT4ZQhELvA==" saltValue="RBZnjxwf6QRxRBA/1IppGA==" spinCount="100000" sheet="1" objects="1" scenarios="1"/>
  <customSheetViews>
    <customSheetView guid="{9C949C4D-EB11-4549-99F8-6A6E19FEDD35}" scale="85" showGridLines="0" topLeftCell="A33">
      <selection activeCell="T40" sqref="T40:AA40"/>
      <pageMargins left="0.5" right="0.43" top="1.04" bottom="0.45" header="0.31496062992125984" footer="0.31496062992125984"/>
      <pageSetup paperSize="9" scale="76" orientation="portrait" r:id="rId1"/>
      <headerFooter alignWithMargins="0"/>
    </customSheetView>
    <customSheetView guid="{B4BD0B13-0F90-4B98-B77F-542E51A48189}" scale="85" showGridLines="0" topLeftCell="A33">
      <selection activeCell="T40" sqref="T40:AA40"/>
      <pageMargins left="0.5" right="0.43" top="1.04" bottom="0.45" header="0.31496062992125984" footer="0.31496062992125984"/>
      <pageSetup paperSize="9" scale="76" orientation="portrait" r:id="rId2"/>
      <headerFooter alignWithMargins="0"/>
    </customSheetView>
    <customSheetView guid="{1132D6BB-BD35-469F-BF41-A86B335BD97B}" scale="85" showGridLines="0" topLeftCell="A33">
      <selection activeCell="T40" sqref="T40:AA40"/>
      <pageMargins left="0.5" right="0.43" top="1.04" bottom="0.45" header="0.31496062992125984" footer="0.31496062992125984"/>
      <pageSetup paperSize="9" scale="76" orientation="portrait" r:id="rId3"/>
      <headerFooter alignWithMargins="0"/>
    </customSheetView>
    <customSheetView guid="{A5C6589E-C55F-4BEC-9ECE-919FCABF52F8}" scale="85" showGridLines="0" topLeftCell="A33">
      <selection activeCell="T40" sqref="T40:AA40"/>
      <pageMargins left="0.5" right="0.43" top="1.04" bottom="0.45" header="0.31496062992125984" footer="0.31496062992125984"/>
      <pageSetup paperSize="9" scale="76" orientation="portrait" r:id="rId4"/>
      <headerFooter alignWithMargins="0"/>
    </customSheetView>
    <customSheetView guid="{01A85145-F11B-4D07-813B-8A8758CDD710}" scale="85" showGridLines="0" topLeftCell="A25">
      <selection activeCell="R22" sqref="R22:AA28"/>
      <pageMargins left="0.5" right="0.43" top="1.04" bottom="0.45" header="0.31496062992125984" footer="0.31496062992125984"/>
      <pageSetup paperSize="9" scale="76" orientation="portrait" r:id="rId5"/>
      <headerFooter alignWithMargins="0"/>
    </customSheetView>
    <customSheetView guid="{4F27A6F2-707D-47B2-BF4A-F027B75A33FC}" scale="85" showGridLines="0" topLeftCell="A25">
      <selection activeCell="R22" sqref="R22:AA28"/>
      <pageMargins left="0.5" right="0.43" top="1.04" bottom="0.45" header="0.31496062992125984" footer="0.31496062992125984"/>
      <pageSetup paperSize="9" scale="76" orientation="portrait" r:id="rId6"/>
      <headerFooter alignWithMargins="0"/>
    </customSheetView>
    <customSheetView guid="{F4F98609-4C61-4A0E-851B-59BEC64AAB9F}" scale="85" showGridLines="0" topLeftCell="A25">
      <selection activeCell="R22" sqref="R22:AA28"/>
      <pageMargins left="0.5" right="0.43" top="1.04" bottom="0.45" header="0.31496062992125984" footer="0.31496062992125984"/>
      <pageSetup paperSize="9" scale="76" orientation="portrait" r:id="rId7"/>
      <headerFooter alignWithMargins="0"/>
    </customSheetView>
    <customSheetView guid="{8381FC96-6810-4EAA-ACD8-B607E0FD2281}" scale="85" showGridLines="0">
      <selection activeCell="R22" sqref="R22:AA28"/>
      <pageMargins left="0.5" right="0.43" top="1.04" bottom="0.45" header="0.31496062992125984" footer="0.31496062992125984"/>
      <pageSetup paperSize="9" scale="76" orientation="portrait" r:id="rId8"/>
      <headerFooter alignWithMargins="0"/>
    </customSheetView>
    <customSheetView guid="{7315456F-420E-439E-9602-F32EDF9D3E94}" scale="85" showGridLines="0">
      <selection activeCell="R22" sqref="R22:AA28"/>
      <pageMargins left="0.5" right="0.43" top="1.04" bottom="0.45" header="0.31496062992125984" footer="0.31496062992125984"/>
      <pageSetup paperSize="9" scale="76" orientation="portrait" r:id="rId9"/>
      <headerFooter alignWithMargins="0"/>
    </customSheetView>
    <customSheetView guid="{216CB5F9-6788-4A70-880A-08553118F167}" scale="85" showGridLines="0">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cale="85" showGridLines="0">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cale="85" showGridLines="0">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cale="85" showGridLines="0">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cale="85" showGridLines="0">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cale="85" showGridLines="0">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cale="85" showGridLines="0">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cale="85" showGridLines="0">
      <selection activeCell="F9" sqref="F9:AA10"/>
      <pageMargins left="0.5" right="0.43" top="1.04" bottom="0.45" header="0.31496062992125984" footer="0.31496062992125984"/>
      <pageSetup paperSize="9" scale="76" orientation="portrait" r:id="rId17"/>
      <headerFooter alignWithMargins="0"/>
    </customSheetView>
    <customSheetView guid="{95329FFD-9B66-4A76-A861-4EF913CB9438}" scale="85" showGridLines="0">
      <selection activeCell="F9" sqref="F9:AA10"/>
      <pageMargins left="0.5" right="0.43" top="1.04" bottom="0.45" header="0.31496062992125984" footer="0.31496062992125984"/>
      <pageSetup paperSize="9" scale="76" orientation="portrait" r:id="rId18"/>
      <headerFooter alignWithMargins="0"/>
    </customSheetView>
    <customSheetView guid="{F7DB7EE5-42A9-41B9-A823-ADC3C22C28DE}" scale="85" showGridLines="0">
      <selection activeCell="F9" sqref="F9:AA10"/>
      <pageMargins left="0.5" right="0.43" top="1.04" bottom="0.45" header="0.31496062992125984" footer="0.31496062992125984"/>
      <pageSetup paperSize="9" scale="76" orientation="portrait" r:id="rId19"/>
      <headerFooter alignWithMargins="0"/>
    </customSheetView>
    <customSheetView guid="{187695E8-F439-4E8B-9390-62D53A41785B}" scale="85" showGridLines="0">
      <selection activeCell="F9" sqref="F9:AA10"/>
      <pageMargins left="0.5" right="0.43" top="1.04" bottom="0.45" header="0.31496062992125984" footer="0.31496062992125984"/>
      <pageSetup paperSize="9" scale="76" orientation="portrait" r:id="rId20"/>
      <headerFooter alignWithMargins="0"/>
    </customSheetView>
    <customSheetView guid="{C3D58349-1F04-4F6C-B93C-BB0D41DB41D6}" scale="85" showGridLines="0">
      <selection activeCell="F9" sqref="F9:AA10"/>
      <pageMargins left="0.5" right="0.43" top="1.04" bottom="0.45" header="0.31496062992125984" footer="0.31496062992125984"/>
      <pageSetup paperSize="9" scale="76" orientation="portrait" r:id="rId21"/>
      <headerFooter alignWithMargins="0"/>
    </customSheetView>
    <customSheetView guid="{71206789-1A95-4243-B1E4-204F0D4BB0C1}" scale="85" showGridLines="0">
      <selection activeCell="R22" sqref="R22:AA28"/>
      <pageMargins left="0.5" right="0.43" top="1.04" bottom="0.45" header="0.31496062992125984" footer="0.31496062992125984"/>
      <pageSetup paperSize="9" scale="76" orientation="portrait" r:id="rId22"/>
      <headerFooter alignWithMargins="0"/>
    </customSheetView>
    <customSheetView guid="{DAB8803B-91D8-4FA1-8E83-BA8E4F51ECEF}" scale="85" showGridLines="0" topLeftCell="A25">
      <selection activeCell="R22" sqref="R22:AA28"/>
      <pageMargins left="0.5" right="0.43" top="1.04" bottom="0.45" header="0.31496062992125984" footer="0.31496062992125984"/>
      <pageSetup paperSize="9" scale="76" orientation="portrait" r:id="rId23"/>
      <headerFooter alignWithMargins="0"/>
    </customSheetView>
    <customSheetView guid="{4B06A440-0745-43CE-8047-97DB98249CF6}" scale="85" showGridLines="0" topLeftCell="A25">
      <selection activeCell="R22" sqref="R22:AA28"/>
      <pageMargins left="0.5" right="0.43" top="1.04" bottom="0.45" header="0.31496062992125984" footer="0.31496062992125984"/>
      <pageSetup paperSize="9" scale="76" orientation="portrait" r:id="rId24"/>
      <headerFooter alignWithMargins="0"/>
    </customSheetView>
    <customSheetView guid="{201C1097-0C3C-4AFA-814C-99E885BB3BA9}" scale="85" showGridLines="0" topLeftCell="A25">
      <selection activeCell="R22" sqref="R22:AA28"/>
      <pageMargins left="0.5" right="0.43" top="1.04" bottom="0.45" header="0.31496062992125984" footer="0.31496062992125984"/>
      <pageSetup paperSize="9" scale="76" orientation="portrait" r:id="rId25"/>
      <headerFooter alignWithMargins="0"/>
    </customSheetView>
    <customSheetView guid="{44F0F931-FF8F-4146-9628-099A7B02EE59}" scale="85" showGridLines="0" topLeftCell="A25">
      <selection activeCell="R22" sqref="R22:AA28"/>
      <pageMargins left="0.5" right="0.43" top="1.04" bottom="0.45" header="0.31496062992125984" footer="0.31496062992125984"/>
      <pageSetup paperSize="9" scale="76" orientation="portrait" r:id="rId26"/>
      <headerFooter alignWithMargins="0"/>
    </customSheetView>
    <customSheetView guid="{DE4F901A-4159-44A8-9F61-37E29931259E}" scale="85" showGridLines="0" topLeftCell="A25">
      <selection activeCell="R22" sqref="R22:AA28"/>
      <pageMargins left="0.5" right="0.43" top="1.04" bottom="0.45" header="0.31496062992125984" footer="0.31496062992125984"/>
      <pageSetup paperSize="9" scale="76" orientation="portrait" r:id="rId27"/>
      <headerFooter alignWithMargins="0"/>
    </customSheetView>
    <customSheetView guid="{11E60353-53A2-40FD-8DD1-6654D3943E00}" scale="85" showGridLines="0" topLeftCell="A33">
      <selection activeCell="T40" sqref="T40:AA40"/>
      <pageMargins left="0.5" right="0.43" top="1.04" bottom="0.45" header="0.31496062992125984" footer="0.31496062992125984"/>
      <pageSetup paperSize="9" scale="76" orientation="portrait" r:id="rId28"/>
      <headerFooter alignWithMargins="0"/>
    </customSheetView>
    <customSheetView guid="{D405E5B0-829D-4CFF-BABC-C1974EED185D}" scale="85" showGridLines="0" topLeftCell="A33">
      <selection activeCell="T40" sqref="T40:AA40"/>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L84"/>
  <sheetViews>
    <sheetView showGridLines="0" topLeftCell="A19" zoomScale="85" zoomScaleNormal="85" zoomScalePageLayoutView="85" workbookViewId="0">
      <selection activeCell="L31" sqref="L31"/>
    </sheetView>
  </sheetViews>
  <sheetFormatPr baseColWidth="10" defaultColWidth="11.42578125" defaultRowHeight="12.75" x14ac:dyDescent="0.2"/>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1024</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1025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075"/>
      <c r="S13" s="1076"/>
      <c r="T13" s="1076"/>
      <c r="U13" s="1076"/>
      <c r="V13" s="1076"/>
      <c r="W13" s="1076"/>
      <c r="X13" s="1076"/>
      <c r="Y13" s="1076"/>
      <c r="Z13" s="1076"/>
      <c r="AA13" s="1077"/>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27.75"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35.25"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26.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24.7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21"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1.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64">
        <f>INDICADORES!H76</f>
        <v>0</v>
      </c>
      <c r="G31" s="64">
        <f>INDICADORES!K76</f>
        <v>0</v>
      </c>
      <c r="H31" s="64">
        <f>INDICADORES!N76</f>
        <v>44</v>
      </c>
      <c r="I31" s="64">
        <f>INDICADORES!T76</f>
        <v>18</v>
      </c>
      <c r="J31" s="64">
        <f>INDICADORES!W76</f>
        <v>16</v>
      </c>
      <c r="K31" s="64">
        <f>INDICADORES!Z76</f>
        <v>22</v>
      </c>
      <c r="L31" s="64">
        <f>INDICADORES!AF76</f>
        <v>21</v>
      </c>
      <c r="M31" s="64">
        <f>INDICADORES!AI76</f>
        <v>18</v>
      </c>
      <c r="N31" s="64">
        <f>INDICADORES!AL76</f>
        <v>20</v>
      </c>
      <c r="O31" s="64">
        <f>INDICADORES!AR76</f>
        <v>20</v>
      </c>
      <c r="P31" s="64">
        <f>INDICADORES!AU76</f>
        <v>0</v>
      </c>
      <c r="Q31" s="64">
        <f>INDICADORES!AX76</f>
        <v>0</v>
      </c>
      <c r="R31" s="85">
        <f>SUM(F31:Q31)</f>
        <v>179</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64" t="s">
        <v>168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86">
        <f>F31</f>
        <v>0</v>
      </c>
      <c r="G33" s="86">
        <f t="shared" ref="G33:Q33" si="0">G31</f>
        <v>0</v>
      </c>
      <c r="H33" s="86">
        <f t="shared" si="0"/>
        <v>44</v>
      </c>
      <c r="I33" s="86">
        <f t="shared" si="0"/>
        <v>18</v>
      </c>
      <c r="J33" s="86">
        <f t="shared" si="0"/>
        <v>16</v>
      </c>
      <c r="K33" s="86">
        <f t="shared" si="0"/>
        <v>22</v>
      </c>
      <c r="L33" s="86">
        <f t="shared" si="0"/>
        <v>21</v>
      </c>
      <c r="M33" s="86">
        <f t="shared" si="0"/>
        <v>18</v>
      </c>
      <c r="N33" s="86">
        <f t="shared" si="0"/>
        <v>20</v>
      </c>
      <c r="O33" s="86">
        <f t="shared" si="0"/>
        <v>20</v>
      </c>
      <c r="P33" s="86">
        <f t="shared" si="0"/>
        <v>0</v>
      </c>
      <c r="Q33" s="86">
        <f t="shared" si="0"/>
        <v>0</v>
      </c>
      <c r="R33" s="85">
        <f>SUM(F33:Q33)</f>
        <v>179</v>
      </c>
      <c r="U33" s="69">
        <f>AVERAGE(F33,G33,H33,I33,J33,K33,L33,M33,N33,O33,P33,Q33)</f>
        <v>14.916666666666666</v>
      </c>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0"/>
      <c r="G34" s="270"/>
      <c r="H34" s="270"/>
      <c r="I34" s="270"/>
      <c r="J34" s="270"/>
      <c r="K34" s="270"/>
      <c r="L34" s="270"/>
      <c r="M34" s="270"/>
      <c r="N34" s="270"/>
      <c r="O34" s="270"/>
      <c r="P34" s="270"/>
      <c r="Q34" s="270"/>
      <c r="R34" s="270">
        <f>SUM(F34:Q34)</f>
        <v>0</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50</v>
      </c>
      <c r="G35" s="270">
        <v>50</v>
      </c>
      <c r="H35" s="270">
        <v>50</v>
      </c>
      <c r="I35" s="270">
        <v>50</v>
      </c>
      <c r="J35" s="270">
        <v>50</v>
      </c>
      <c r="K35" s="270">
        <v>50</v>
      </c>
      <c r="L35" s="270">
        <v>50</v>
      </c>
      <c r="M35" s="270">
        <v>50</v>
      </c>
      <c r="N35" s="270">
        <v>50</v>
      </c>
      <c r="O35" s="270">
        <v>50</v>
      </c>
      <c r="P35" s="270">
        <v>50</v>
      </c>
      <c r="Q35" s="270">
        <v>50</v>
      </c>
      <c r="R35" s="270">
        <f>SUM(F35:Q35)</f>
        <v>600</v>
      </c>
      <c r="U35" s="7"/>
      <c r="V35" s="7"/>
      <c r="W35" s="7"/>
      <c r="X35" s="7"/>
      <c r="Y35" s="7"/>
      <c r="Z35" s="7"/>
      <c r="AA35" s="8"/>
      <c r="AB35" s="5"/>
      <c r="AE35" s="18"/>
      <c r="AF35" s="18"/>
      <c r="AG35" s="18"/>
      <c r="AH35" s="18"/>
      <c r="AI35" s="18"/>
      <c r="AJ35" s="18"/>
      <c r="AK35" s="18"/>
      <c r="AL35" s="18"/>
    </row>
    <row r="36" spans="2:38"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1026</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c r="H42" s="942"/>
      <c r="I42" s="942"/>
      <c r="J42" s="942"/>
      <c r="K42" s="942"/>
      <c r="L42" s="942"/>
      <c r="M42" s="942"/>
      <c r="N42" s="1126"/>
      <c r="O42" s="770" t="s">
        <v>26</v>
      </c>
      <c r="P42" s="771"/>
      <c r="Q42" s="771"/>
      <c r="R42" s="771"/>
      <c r="S42" s="771"/>
      <c r="T42" s="1225"/>
      <c r="U42" s="956"/>
      <c r="V42" s="956"/>
      <c r="W42" s="956"/>
      <c r="X42" s="956"/>
      <c r="Y42" s="956"/>
      <c r="Z42" s="956"/>
      <c r="AA42" s="957"/>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226" t="s">
        <v>609</v>
      </c>
      <c r="U43" s="1062"/>
      <c r="V43" s="1062"/>
      <c r="W43" s="1062"/>
      <c r="X43" s="1062"/>
      <c r="Y43" s="1062"/>
      <c r="Z43" s="1062"/>
      <c r="AA43" s="1063"/>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863" t="s">
        <v>94</v>
      </c>
      <c r="AA47" s="864"/>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863"/>
      <c r="AA48" s="864"/>
      <c r="AB48" s="5"/>
      <c r="AC48" s="20"/>
      <c r="AE48" s="9"/>
      <c r="AF48" s="792"/>
      <c r="AG48" s="792"/>
      <c r="AH48" s="792"/>
      <c r="AI48" s="792"/>
      <c r="AJ48" s="792"/>
      <c r="AK48" s="792"/>
      <c r="AL48" s="792"/>
    </row>
    <row r="49" spans="1:38" ht="21" customHeight="1" x14ac:dyDescent="0.2">
      <c r="B49" s="4"/>
      <c r="C49" s="829" t="s">
        <v>27</v>
      </c>
      <c r="D49" s="830"/>
      <c r="E49" s="830"/>
      <c r="F49" s="830"/>
      <c r="G49" s="938" t="s">
        <v>1166</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jN02t7TceDP/IzEm49vhKPnD0A+8FVNdpEymmeKf4eLzLYVQPQpmSzc7VyVy/ubdYFB7T2o06Sn8p6r1Sweq5g==" saltValue="zwjIcasZTdkJv7y1ggg6hA==" spinCount="100000" sheet="1" objects="1" scenarios="1"/>
  <customSheetViews>
    <customSheetView guid="{9C949C4D-EB11-4549-99F8-6A6E19FEDD35}" scale="85" showGridLines="0" topLeftCell="A19">
      <selection activeCell="L31" sqref="L31"/>
      <pageMargins left="0.5" right="0.43" top="1.04" bottom="0.45" header="0.31496062992125984" footer="0.31496062992125984"/>
      <pageSetup paperSize="9" scale="76" orientation="portrait" r:id="rId1"/>
      <headerFooter alignWithMargins="0"/>
    </customSheetView>
    <customSheetView guid="{B4BD0B13-0F90-4B98-B77F-542E51A48189}" scale="85" showGridLines="0" topLeftCell="A19">
      <selection activeCell="L31" sqref="L31"/>
      <pageMargins left="0.5" right="0.43" top="1.04" bottom="0.45" header="0.31496062992125984" footer="0.31496062992125984"/>
      <pageSetup paperSize="9" scale="76" orientation="portrait" r:id="rId2"/>
      <headerFooter alignWithMargins="0"/>
    </customSheetView>
    <customSheetView guid="{1132D6BB-BD35-469F-BF41-A86B335BD97B}" scale="85" showGridLines="0" topLeftCell="A19">
      <selection activeCell="L31" sqref="L31"/>
      <pageMargins left="0.5" right="0.43" top="1.04" bottom="0.45" header="0.31496062992125984" footer="0.31496062992125984"/>
      <pageSetup paperSize="9" scale="76" orientation="portrait" r:id="rId3"/>
      <headerFooter alignWithMargins="0"/>
    </customSheetView>
    <customSheetView guid="{A5C6589E-C55F-4BEC-9ECE-919FCABF52F8}" scale="85" showGridLines="0" topLeftCell="A19">
      <selection activeCell="L31" sqref="L31"/>
      <pageMargins left="0.5" right="0.43" top="1.04" bottom="0.45" header="0.31496062992125984" footer="0.31496062992125984"/>
      <pageSetup paperSize="9" scale="76" orientation="portrait" r:id="rId4"/>
      <headerFooter alignWithMargins="0"/>
    </customSheetView>
    <customSheetView guid="{01A85145-F11B-4D07-813B-8A8758CDD710}" scale="85" showGridLines="0" topLeftCell="A19">
      <selection activeCell="L31" sqref="L31"/>
      <pageMargins left="0.5" right="0.43" top="1.04" bottom="0.45" header="0.31496062992125984" footer="0.31496062992125984"/>
      <pageSetup paperSize="9" scale="76" orientation="portrait" r:id="rId5"/>
      <headerFooter alignWithMargins="0"/>
    </customSheetView>
    <customSheetView guid="{4F27A6F2-707D-47B2-BF4A-F027B75A33FC}" scale="85" showGridLines="0">
      <selection activeCell="L31" sqref="L31"/>
      <pageMargins left="0.5" right="0.43" top="1.04" bottom="0.45" header="0.31496062992125984" footer="0.31496062992125984"/>
      <pageSetup paperSize="9" scale="76" orientation="portrait" r:id="rId6"/>
      <headerFooter alignWithMargins="0"/>
    </customSheetView>
    <customSheetView guid="{F4F98609-4C61-4A0E-851B-59BEC64AAB9F}" scale="85" showGridLines="0">
      <selection activeCell="L31" sqref="L31"/>
      <pageMargins left="0.5" right="0.43" top="1.04" bottom="0.45" header="0.31496062992125984" footer="0.31496062992125984"/>
      <pageSetup paperSize="9" scale="76" orientation="portrait" r:id="rId7"/>
      <headerFooter alignWithMargins="0"/>
    </customSheetView>
    <customSheetView guid="{8381FC96-6810-4EAA-ACD8-B607E0FD2281}" scale="85" showGridLines="0">
      <selection activeCell="F9" sqref="F9:AA10"/>
      <pageMargins left="0.5" right="0.43" top="1.04" bottom="0.45" header="0.31496062992125984" footer="0.31496062992125984"/>
      <pageSetup paperSize="9" scale="76" orientation="portrait" r:id="rId8"/>
      <headerFooter alignWithMargins="0"/>
    </customSheetView>
    <customSheetView guid="{7315456F-420E-439E-9602-F32EDF9D3E94}" scale="85" showGridLines="0">
      <selection activeCell="F9" sqref="F9:AA10"/>
      <pageMargins left="0.5" right="0.43" top="1.04" bottom="0.45" header="0.31496062992125984" footer="0.31496062992125984"/>
      <pageSetup paperSize="9" scale="76" orientation="portrait" r:id="rId9"/>
      <headerFooter alignWithMargins="0"/>
    </customSheetView>
    <customSheetView guid="{216CB5F9-6788-4A70-880A-08553118F167}" scale="85" showGridLines="0">
      <selection activeCell="V32" sqref="V32"/>
      <pageMargins left="0.5" right="0.43" top="1.04" bottom="0.45" header="0.31496062992125984" footer="0.31496062992125984"/>
      <pageSetup paperSize="9" scale="76" orientation="portrait" r:id="rId10"/>
      <headerFooter alignWithMargins="0"/>
    </customSheetView>
    <customSheetView guid="{B0451CD7-59C4-4E11-B7C2-BC13CF4127A6}" scale="85" showGridLines="0">
      <selection activeCell="V32" sqref="V32"/>
      <pageMargins left="0.5" right="0.43" top="1.04" bottom="0.45" header="0.31496062992125984" footer="0.31496062992125984"/>
      <pageSetup paperSize="9" scale="76" orientation="portrait" r:id="rId11"/>
      <headerFooter alignWithMargins="0"/>
    </customSheetView>
    <customSheetView guid="{7A5BCE0F-1F1B-4E52-9652-01329CBCC77F}" scale="85" showGridLines="0">
      <selection activeCell="V32" sqref="V32"/>
      <pageMargins left="0.5" right="0.43" top="1.04" bottom="0.45" header="0.31496062992125984" footer="0.31496062992125984"/>
      <pageSetup paperSize="9" scale="76" orientation="portrait" r:id="rId12"/>
      <headerFooter alignWithMargins="0"/>
    </customSheetView>
    <customSheetView guid="{62DF5315-3D99-4C8E-BAEC-100B3280B10D}" scale="85" showGridLines="0">
      <selection activeCell="V32" sqref="V32"/>
      <pageMargins left="0.5" right="0.43" top="1.04" bottom="0.45" header="0.31496062992125984" footer="0.31496062992125984"/>
      <pageSetup paperSize="9" scale="76" orientation="portrait" r:id="rId13"/>
      <headerFooter alignWithMargins="0"/>
    </customSheetView>
    <customSheetView guid="{CAC1BF5B-64DA-4E65-B9F3-F58AF1593EA5}" scale="85" showGridLines="0">
      <selection activeCell="V32" sqref="V32"/>
      <pageMargins left="0.5" right="0.43" top="1.04" bottom="0.45" header="0.31496062992125984" footer="0.31496062992125984"/>
      <pageSetup paperSize="9" scale="76" orientation="portrait" r:id="rId14"/>
      <headerFooter alignWithMargins="0"/>
    </customSheetView>
    <customSheetView guid="{E4188361-4B87-4969-89CB-DD6AB944FA81}" scale="85" showGridLines="0">
      <selection activeCell="V32" sqref="V32"/>
      <pageMargins left="0.5" right="0.43" top="1.04" bottom="0.45" header="0.31496062992125984" footer="0.31496062992125984"/>
      <pageSetup paperSize="9" scale="76" orientation="portrait" r:id="rId15"/>
      <headerFooter alignWithMargins="0"/>
    </customSheetView>
    <customSheetView guid="{0001DF65-3B0F-497C-ACF5-D49EC607FD88}" scale="85" showGridLines="0">
      <selection activeCell="V32" sqref="V32"/>
      <pageMargins left="0.5" right="0.43" top="1.04" bottom="0.45" header="0.31496062992125984" footer="0.31496062992125984"/>
      <pageSetup paperSize="9" scale="76" orientation="portrait" r:id="rId16"/>
      <headerFooter alignWithMargins="0"/>
    </customSheetView>
    <customSheetView guid="{39DA2FDD-4E3D-481D-A336-9D29DBC11B08}" scale="85" showGridLines="0">
      <selection activeCell="F9" sqref="F9:AA10"/>
      <pageMargins left="0.5" right="0.43" top="1.04" bottom="0.45" header="0.31496062992125984" footer="0.31496062992125984"/>
      <pageSetup paperSize="9" scale="76" orientation="portrait" r:id="rId17"/>
      <headerFooter alignWithMargins="0"/>
    </customSheetView>
    <customSheetView guid="{95329FFD-9B66-4A76-A861-4EF913CB9438}" scale="85" showGridLines="0">
      <selection activeCell="F9" sqref="F9:AA10"/>
      <pageMargins left="0.5" right="0.43" top="1.04" bottom="0.45" header="0.31496062992125984" footer="0.31496062992125984"/>
      <pageSetup paperSize="9" scale="76" orientation="portrait" r:id="rId18"/>
      <headerFooter alignWithMargins="0"/>
    </customSheetView>
    <customSheetView guid="{F7DB7EE5-42A9-41B9-A823-ADC3C22C28DE}" scale="85" showGridLines="0">
      <selection activeCell="F9" sqref="F9:AA10"/>
      <pageMargins left="0.5" right="0.43" top="1.04" bottom="0.45" header="0.31496062992125984" footer="0.31496062992125984"/>
      <pageSetup paperSize="9" scale="76" orientation="portrait" r:id="rId19"/>
      <headerFooter alignWithMargins="0"/>
    </customSheetView>
    <customSheetView guid="{187695E8-F439-4E8B-9390-62D53A41785B}" scale="85" showGridLines="0">
      <selection activeCell="F9" sqref="F9:AA10"/>
      <pageMargins left="0.5" right="0.43" top="1.04" bottom="0.45" header="0.31496062992125984" footer="0.31496062992125984"/>
      <pageSetup paperSize="9" scale="76" orientation="portrait" r:id="rId20"/>
      <headerFooter alignWithMargins="0"/>
    </customSheetView>
    <customSheetView guid="{C3D58349-1F04-4F6C-B93C-BB0D41DB41D6}" scale="85" showGridLines="0">
      <selection activeCell="F9" sqref="F9:AA10"/>
      <pageMargins left="0.5" right="0.43" top="1.04" bottom="0.45" header="0.31496062992125984" footer="0.31496062992125984"/>
      <pageSetup paperSize="9" scale="76" orientation="portrait" r:id="rId21"/>
      <headerFooter alignWithMargins="0"/>
    </customSheetView>
    <customSheetView guid="{71206789-1A95-4243-B1E4-204F0D4BB0C1}" scale="85" showGridLines="0">
      <selection activeCell="F9" sqref="F9:AA10"/>
      <pageMargins left="0.5" right="0.43" top="1.04" bottom="0.45" header="0.31496062992125984" footer="0.31496062992125984"/>
      <pageSetup paperSize="9" scale="76" orientation="portrait" r:id="rId22"/>
      <headerFooter alignWithMargins="0"/>
    </customSheetView>
    <customSheetView guid="{DAB8803B-91D8-4FA1-8E83-BA8E4F51ECEF}" scale="85" showGridLines="0">
      <selection activeCell="L31" sqref="L31"/>
      <pageMargins left="0.5" right="0.43" top="1.04" bottom="0.45" header="0.31496062992125984" footer="0.31496062992125984"/>
      <pageSetup paperSize="9" scale="76" orientation="portrait" r:id="rId23"/>
      <headerFooter alignWithMargins="0"/>
    </customSheetView>
    <customSheetView guid="{4B06A440-0745-43CE-8047-97DB98249CF6}" scale="85" showGridLines="0">
      <selection activeCell="L31" sqref="L31"/>
      <pageMargins left="0.5" right="0.43" top="1.04" bottom="0.45" header="0.31496062992125984" footer="0.31496062992125984"/>
      <pageSetup paperSize="9" scale="76" orientation="portrait" r:id="rId24"/>
      <headerFooter alignWithMargins="0"/>
    </customSheetView>
    <customSheetView guid="{201C1097-0C3C-4AFA-814C-99E885BB3BA9}" scale="85" showGridLines="0" topLeftCell="A19">
      <selection activeCell="L31" sqref="L31"/>
      <pageMargins left="0.5" right="0.43" top="1.04" bottom="0.45" header="0.31496062992125984" footer="0.31496062992125984"/>
      <pageSetup paperSize="9" scale="76" orientation="portrait" r:id="rId25"/>
      <headerFooter alignWithMargins="0"/>
    </customSheetView>
    <customSheetView guid="{44F0F931-FF8F-4146-9628-099A7B02EE59}" scale="85" showGridLines="0" topLeftCell="A19">
      <selection activeCell="L31" sqref="L31"/>
      <pageMargins left="0.5" right="0.43" top="1.04" bottom="0.45" header="0.31496062992125984" footer="0.31496062992125984"/>
      <pageSetup paperSize="9" scale="76" orientation="portrait" r:id="rId26"/>
      <headerFooter alignWithMargins="0"/>
    </customSheetView>
    <customSheetView guid="{DE4F901A-4159-44A8-9F61-37E29931259E}" scale="85" showGridLines="0" topLeftCell="A19">
      <selection activeCell="L31" sqref="L31"/>
      <pageMargins left="0.5" right="0.43" top="1.04" bottom="0.45" header="0.31496062992125984" footer="0.31496062992125984"/>
      <pageSetup paperSize="9" scale="76" orientation="portrait" r:id="rId27"/>
      <headerFooter alignWithMargins="0"/>
    </customSheetView>
    <customSheetView guid="{11E60353-53A2-40FD-8DD1-6654D3943E00}" scale="85" showGridLines="0" topLeftCell="A19">
      <selection activeCell="L31" sqref="L31"/>
      <pageMargins left="0.5" right="0.43" top="1.04" bottom="0.45" header="0.31496062992125984" footer="0.31496062992125984"/>
      <pageSetup paperSize="9" scale="76" orientation="portrait" r:id="rId28"/>
      <headerFooter alignWithMargins="0"/>
    </customSheetView>
    <customSheetView guid="{D405E5B0-829D-4CFF-BABC-C1974EED185D}" scale="85" showGridLines="0" topLeftCell="A19">
      <selection activeCell="L31" sqref="L31"/>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L84"/>
  <sheetViews>
    <sheetView showGridLines="0" zoomScale="85" zoomScaleNormal="85" zoomScalePageLayoutView="85" workbookViewId="0">
      <selection activeCell="F9" sqref="F9:AA10"/>
    </sheetView>
  </sheetViews>
  <sheetFormatPr baseColWidth="10" defaultColWidth="11.42578125" defaultRowHeight="12.75" x14ac:dyDescent="0.2"/>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1027</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1028</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075"/>
      <c r="S13" s="1076"/>
      <c r="T13" s="1076"/>
      <c r="U13" s="1076"/>
      <c r="V13" s="1076"/>
      <c r="W13" s="1076"/>
      <c r="X13" s="1076"/>
      <c r="Y13" s="1076"/>
      <c r="Z13" s="1076"/>
      <c r="AA13" s="1077"/>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27.75"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35.25"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26.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24.7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21"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21.7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21"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21.7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84" t="s">
        <v>253</v>
      </c>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64">
        <f>INDICADORES!H77</f>
        <v>0</v>
      </c>
      <c r="G31" s="64">
        <f>INDICADORES!K77</f>
        <v>0</v>
      </c>
      <c r="H31" s="64">
        <f>INDICADORES!N77</f>
        <v>25</v>
      </c>
      <c r="I31" s="64">
        <f>INDICADORES!T77</f>
        <v>20</v>
      </c>
      <c r="J31" s="64">
        <f>INDICADORES!W77</f>
        <v>27</v>
      </c>
      <c r="K31" s="64">
        <f>INDICADORES!Z77</f>
        <v>21</v>
      </c>
      <c r="L31" s="64">
        <f>INDICADORES!AF77</f>
        <v>35</v>
      </c>
      <c r="M31" s="64">
        <f>INDICADORES!AI77</f>
        <v>35</v>
      </c>
      <c r="N31" s="64">
        <f>INDICADORES!AL77</f>
        <v>21</v>
      </c>
      <c r="O31" s="64">
        <f>INDICADORES!AR77</f>
        <v>21</v>
      </c>
      <c r="P31" s="64">
        <f>INDICADORES!AU77</f>
        <v>0</v>
      </c>
      <c r="Q31" s="64">
        <f>INDICADORES!AX77</f>
        <v>0</v>
      </c>
      <c r="R31" s="85">
        <f>SUM(F31:Q31)</f>
        <v>205</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t="s">
        <v>168</v>
      </c>
      <c r="G32" s="64" t="s">
        <v>168</v>
      </c>
      <c r="H32" s="64" t="s">
        <v>168</v>
      </c>
      <c r="I32" s="64" t="s">
        <v>168</v>
      </c>
      <c r="J32" s="64" t="s">
        <v>168</v>
      </c>
      <c r="K32" s="64" t="s">
        <v>168</v>
      </c>
      <c r="L32" s="64" t="s">
        <v>168</v>
      </c>
      <c r="M32" s="64" t="s">
        <v>168</v>
      </c>
      <c r="N32" s="64" t="s">
        <v>168</v>
      </c>
      <c r="O32" s="64" t="s">
        <v>168</v>
      </c>
      <c r="P32" s="64" t="s">
        <v>168</v>
      </c>
      <c r="Q32" s="64" t="s">
        <v>168</v>
      </c>
      <c r="R32" s="64" t="s">
        <v>168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86">
        <f>F31</f>
        <v>0</v>
      </c>
      <c r="G33" s="86">
        <f t="shared" ref="G33:Q33" si="0">G31</f>
        <v>0</v>
      </c>
      <c r="H33" s="86">
        <f t="shared" si="0"/>
        <v>25</v>
      </c>
      <c r="I33" s="86">
        <f t="shared" si="0"/>
        <v>20</v>
      </c>
      <c r="J33" s="86">
        <f t="shared" si="0"/>
        <v>27</v>
      </c>
      <c r="K33" s="86">
        <f t="shared" si="0"/>
        <v>21</v>
      </c>
      <c r="L33" s="86">
        <f t="shared" si="0"/>
        <v>35</v>
      </c>
      <c r="M33" s="86">
        <f t="shared" si="0"/>
        <v>35</v>
      </c>
      <c r="N33" s="86">
        <f t="shared" si="0"/>
        <v>21</v>
      </c>
      <c r="O33" s="86">
        <f t="shared" si="0"/>
        <v>21</v>
      </c>
      <c r="P33" s="86">
        <f t="shared" si="0"/>
        <v>0</v>
      </c>
      <c r="Q33" s="86">
        <f t="shared" si="0"/>
        <v>0</v>
      </c>
      <c r="R33" s="85">
        <f>SUM(F33:Q33)</f>
        <v>205</v>
      </c>
      <c r="U33" s="69">
        <f>AVERAGE(F33,G33,H33,I33,J33,K33,L33,M33,N33,O33,P33,Q33)</f>
        <v>17.083333333333332</v>
      </c>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0"/>
      <c r="G34" s="270"/>
      <c r="H34" s="270"/>
      <c r="I34" s="270"/>
      <c r="J34" s="270"/>
      <c r="K34" s="270"/>
      <c r="L34" s="270"/>
      <c r="M34" s="270"/>
      <c r="N34" s="270"/>
      <c r="O34" s="270"/>
      <c r="P34" s="270"/>
      <c r="Q34" s="270"/>
      <c r="R34" s="270">
        <f>SUM(F34:Q34)</f>
        <v>0</v>
      </c>
      <c r="U34" s="60"/>
      <c r="V34" s="7"/>
      <c r="W34" s="7"/>
      <c r="X34" s="7"/>
      <c r="Y34" s="7"/>
      <c r="Z34" s="7"/>
      <c r="AA34" s="8"/>
      <c r="AB34" s="5"/>
      <c r="AE34" s="18"/>
      <c r="AF34" s="18"/>
      <c r="AG34" s="18"/>
      <c r="AH34" s="18"/>
      <c r="AI34" s="18"/>
      <c r="AJ34" s="18"/>
      <c r="AK34" s="18"/>
      <c r="AL34" s="18"/>
    </row>
    <row r="35" spans="2:38" ht="16.5" customHeight="1" x14ac:dyDescent="0.2">
      <c r="B35" s="4"/>
      <c r="C35" s="6"/>
      <c r="D35" s="809" t="s">
        <v>254</v>
      </c>
      <c r="E35" s="810"/>
      <c r="F35" s="270">
        <v>25</v>
      </c>
      <c r="G35" s="270">
        <v>25</v>
      </c>
      <c r="H35" s="270">
        <v>25</v>
      </c>
      <c r="I35" s="270">
        <v>25</v>
      </c>
      <c r="J35" s="270">
        <v>25</v>
      </c>
      <c r="K35" s="270">
        <v>25</v>
      </c>
      <c r="L35" s="270">
        <v>25</v>
      </c>
      <c r="M35" s="270">
        <v>25</v>
      </c>
      <c r="N35" s="270">
        <v>25</v>
      </c>
      <c r="O35" s="270">
        <v>25</v>
      </c>
      <c r="P35" s="270">
        <v>25</v>
      </c>
      <c r="Q35" s="270">
        <v>25</v>
      </c>
      <c r="R35" s="270">
        <f>SUM(F35:Q35)</f>
        <v>300</v>
      </c>
      <c r="U35" s="7"/>
      <c r="V35" s="7"/>
      <c r="W35" s="7"/>
      <c r="X35" s="7"/>
      <c r="Y35" s="7"/>
      <c r="Z35" s="7"/>
      <c r="AA35" s="8"/>
      <c r="AB35" s="5"/>
      <c r="AE35" s="18"/>
      <c r="AF35" s="18"/>
      <c r="AG35" s="18"/>
      <c r="AH35" s="18"/>
      <c r="AI35" s="18"/>
      <c r="AJ35" s="18"/>
      <c r="AK35" s="18"/>
      <c r="AL35" s="18"/>
    </row>
    <row r="36" spans="2:38" ht="12.7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1167</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198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225"/>
      <c r="U42" s="956"/>
      <c r="V42" s="956"/>
      <c r="W42" s="956"/>
      <c r="X42" s="956"/>
      <c r="Y42" s="956"/>
      <c r="Z42" s="956"/>
      <c r="AA42" s="957"/>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226" t="s">
        <v>609</v>
      </c>
      <c r="U43" s="1062"/>
      <c r="V43" s="1062"/>
      <c r="W43" s="1062"/>
      <c r="X43" s="1062"/>
      <c r="Y43" s="1062"/>
      <c r="Z43" s="1062"/>
      <c r="AA43" s="1063"/>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863" t="s">
        <v>94</v>
      </c>
      <c r="AA47" s="864"/>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863"/>
      <c r="AA48" s="864"/>
      <c r="AB48" s="5"/>
      <c r="AC48" s="20"/>
      <c r="AE48" s="9"/>
      <c r="AF48" s="792"/>
      <c r="AG48" s="792"/>
      <c r="AH48" s="792"/>
      <c r="AI48" s="792"/>
      <c r="AJ48" s="792"/>
      <c r="AK48" s="792"/>
      <c r="AL48" s="792"/>
    </row>
    <row r="49" spans="1:38" ht="21" customHeight="1" x14ac:dyDescent="0.2">
      <c r="B49" s="4"/>
      <c r="C49" s="829" t="s">
        <v>27</v>
      </c>
      <c r="D49" s="830"/>
      <c r="E49" s="830"/>
      <c r="F49" s="830"/>
      <c r="G49" s="938" t="s">
        <v>1168</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ArKMjbeUD+kNPqhNKyGitCy5mNsN9+tzlwy/rRv5BCaOWhoGn5LEMYNQuRfabtfMBagIrDTWe/2dMmZK/Utzzg==" saltValue="1ob7NIetIlga/z0tlteXaQ==" spinCount="100000" sheet="1" objects="1" scenarios="1"/>
  <customSheetViews>
    <customSheetView guid="{9C949C4D-EB11-4549-99F8-6A6E19FEDD35}" scale="85" showGridLines="0" topLeftCell="A19">
      <selection activeCell="F9" sqref="F9:AA10"/>
      <pageMargins left="0.5" right="0.43" top="1.04" bottom="0.45" header="0.31496062992125984" footer="0.31496062992125984"/>
      <pageSetup paperSize="9" scale="76" orientation="portrait" r:id="rId1"/>
      <headerFooter alignWithMargins="0"/>
    </customSheetView>
    <customSheetView guid="{B4BD0B13-0F90-4B98-B77F-542E51A48189}" scale="85" showGridLines="0" topLeftCell="A19">
      <selection activeCell="F9" sqref="F9:AA10"/>
      <pageMargins left="0.5" right="0.43" top="1.04" bottom="0.45" header="0.31496062992125984" footer="0.31496062992125984"/>
      <pageSetup paperSize="9" scale="76" orientation="portrait" r:id="rId2"/>
      <headerFooter alignWithMargins="0"/>
    </customSheetView>
    <customSheetView guid="{1132D6BB-BD35-469F-BF41-A86B335BD97B}" scale="85" showGridLines="0" topLeftCell="A19">
      <selection activeCell="F9" sqref="F9:AA10"/>
      <pageMargins left="0.5" right="0.43" top="1.04" bottom="0.45" header="0.31496062992125984" footer="0.31496062992125984"/>
      <pageSetup paperSize="9" scale="76" orientation="portrait" r:id="rId3"/>
      <headerFooter alignWithMargins="0"/>
    </customSheetView>
    <customSheetView guid="{A5C6589E-C55F-4BEC-9ECE-919FCABF52F8}" scale="85" showGridLines="0" topLeftCell="A19">
      <selection activeCell="F9" sqref="F9:AA10"/>
      <pageMargins left="0.5" right="0.43" top="1.04" bottom="0.45" header="0.31496062992125984" footer="0.31496062992125984"/>
      <pageSetup paperSize="9" scale="76" orientation="portrait" r:id="rId4"/>
      <headerFooter alignWithMargins="0"/>
    </customSheetView>
    <customSheetView guid="{01A85145-F11B-4D07-813B-8A8758CDD710}" scale="85" showGridLines="0" topLeftCell="A19">
      <selection activeCell="F9" sqref="F9:AA10"/>
      <pageMargins left="0.5" right="0.43" top="1.04" bottom="0.45" header="0.31496062992125984" footer="0.31496062992125984"/>
      <pageSetup paperSize="9" scale="76" orientation="portrait" r:id="rId5"/>
      <headerFooter alignWithMargins="0"/>
    </customSheetView>
    <customSheetView guid="{4F27A6F2-707D-47B2-BF4A-F027B75A33FC}" scale="85" showGridLines="0" topLeftCell="A19">
      <selection activeCell="F9" sqref="F9:AA10"/>
      <pageMargins left="0.5" right="0.43" top="1.04" bottom="0.45" header="0.31496062992125984" footer="0.31496062992125984"/>
      <pageSetup paperSize="9" scale="76" orientation="portrait" r:id="rId6"/>
      <headerFooter alignWithMargins="0"/>
    </customSheetView>
    <customSheetView guid="{F4F98609-4C61-4A0E-851B-59BEC64AAB9F}" scale="85" showGridLines="0" topLeftCell="A19">
      <selection activeCell="F9" sqref="F9:AA10"/>
      <pageMargins left="0.5" right="0.43" top="1.04" bottom="0.45" header="0.31496062992125984" footer="0.31496062992125984"/>
      <pageSetup paperSize="9" scale="76" orientation="portrait" r:id="rId7"/>
      <headerFooter alignWithMargins="0"/>
    </customSheetView>
    <customSheetView guid="{8381FC96-6810-4EAA-ACD8-B607E0FD2281}" scale="85" showGridLines="0">
      <selection activeCell="F9" sqref="F9:AA10"/>
      <pageMargins left="0.5" right="0.43" top="1.04" bottom="0.45" header="0.31496062992125984" footer="0.31496062992125984"/>
      <pageSetup paperSize="9" scale="76" orientation="portrait" r:id="rId8"/>
      <headerFooter alignWithMargins="0"/>
    </customSheetView>
    <customSheetView guid="{7315456F-420E-439E-9602-F32EDF9D3E94}" scale="85" showGridLines="0">
      <selection activeCell="F9" sqref="F9:AA10"/>
      <pageMargins left="0.5" right="0.43" top="1.04" bottom="0.45" header="0.31496062992125984" footer="0.31496062992125984"/>
      <pageSetup paperSize="9" scale="76" orientation="portrait" r:id="rId9"/>
      <headerFooter alignWithMargins="0"/>
    </customSheetView>
    <customSheetView guid="{216CB5F9-6788-4A70-880A-08553118F167}" scale="85" showGridLines="0">
      <selection activeCell="A31" sqref="A31"/>
      <pageMargins left="0.5" right="0.43" top="1.04" bottom="0.45" header="0.31496062992125984" footer="0.31496062992125984"/>
      <pageSetup paperSize="9" scale="76" orientation="portrait" r:id="rId10"/>
      <headerFooter alignWithMargins="0"/>
    </customSheetView>
    <customSheetView guid="{B0451CD7-59C4-4E11-B7C2-BC13CF4127A6}" scale="85" showGridLines="0">
      <selection activeCell="A31" sqref="A31"/>
      <pageMargins left="0.5" right="0.43" top="1.04" bottom="0.45" header="0.31496062992125984" footer="0.31496062992125984"/>
      <pageSetup paperSize="9" scale="76" orientation="portrait" r:id="rId11"/>
      <headerFooter alignWithMargins="0"/>
    </customSheetView>
    <customSheetView guid="{7A5BCE0F-1F1B-4E52-9652-01329CBCC77F}" scale="85" showGridLines="0">
      <selection activeCell="A31" sqref="A31"/>
      <pageMargins left="0.5" right="0.43" top="1.04" bottom="0.45" header="0.31496062992125984" footer="0.31496062992125984"/>
      <pageSetup paperSize="9" scale="76" orientation="portrait" r:id="rId12"/>
      <headerFooter alignWithMargins="0"/>
    </customSheetView>
    <customSheetView guid="{62DF5315-3D99-4C8E-BAEC-100B3280B10D}" scale="85" showGridLines="0">
      <selection activeCell="A31" sqref="A31"/>
      <pageMargins left="0.5" right="0.43" top="1.04" bottom="0.45" header="0.31496062992125984" footer="0.31496062992125984"/>
      <pageSetup paperSize="9" scale="76" orientation="portrait" r:id="rId13"/>
      <headerFooter alignWithMargins="0"/>
    </customSheetView>
    <customSheetView guid="{CAC1BF5B-64DA-4E65-B9F3-F58AF1593EA5}" scale="85" showGridLines="0">
      <selection activeCell="A31" sqref="A31"/>
      <pageMargins left="0.5" right="0.43" top="1.04" bottom="0.45" header="0.31496062992125984" footer="0.31496062992125984"/>
      <pageSetup paperSize="9" scale="76" orientation="portrait" r:id="rId14"/>
      <headerFooter alignWithMargins="0"/>
    </customSheetView>
    <customSheetView guid="{E4188361-4B87-4969-89CB-DD6AB944FA81}" scale="85" showGridLines="0">
      <selection activeCell="A31" sqref="A31"/>
      <pageMargins left="0.5" right="0.43" top="1.04" bottom="0.45" header="0.31496062992125984" footer="0.31496062992125984"/>
      <pageSetup paperSize="9" scale="76" orientation="portrait" r:id="rId15"/>
      <headerFooter alignWithMargins="0"/>
    </customSheetView>
    <customSheetView guid="{0001DF65-3B0F-497C-ACF5-D49EC607FD88}" scale="85" showGridLines="0">
      <selection activeCell="A31" sqref="A31"/>
      <pageMargins left="0.5" right="0.43" top="1.04" bottom="0.45" header="0.31496062992125984" footer="0.31496062992125984"/>
      <pageSetup paperSize="9" scale="76" orientation="portrait" r:id="rId16"/>
      <headerFooter alignWithMargins="0"/>
    </customSheetView>
    <customSheetView guid="{39DA2FDD-4E3D-481D-A336-9D29DBC11B08}" scale="85" showGridLines="0">
      <selection activeCell="F9" sqref="F9:AA10"/>
      <pageMargins left="0.5" right="0.43" top="1.04" bottom="0.45" header="0.31496062992125984" footer="0.31496062992125984"/>
      <pageSetup paperSize="9" scale="76" orientation="portrait" r:id="rId17"/>
      <headerFooter alignWithMargins="0"/>
    </customSheetView>
    <customSheetView guid="{95329FFD-9B66-4A76-A861-4EF913CB9438}" scale="85" showGridLines="0">
      <selection activeCell="F9" sqref="F9:AA10"/>
      <pageMargins left="0.5" right="0.43" top="1.04" bottom="0.45" header="0.31496062992125984" footer="0.31496062992125984"/>
      <pageSetup paperSize="9" scale="76" orientation="portrait" r:id="rId18"/>
      <headerFooter alignWithMargins="0"/>
    </customSheetView>
    <customSheetView guid="{F7DB7EE5-42A9-41B9-A823-ADC3C22C28DE}" scale="85" showGridLines="0">
      <selection activeCell="F9" sqref="F9:AA10"/>
      <pageMargins left="0.5" right="0.43" top="1.04" bottom="0.45" header="0.31496062992125984" footer="0.31496062992125984"/>
      <pageSetup paperSize="9" scale="76" orientation="portrait" r:id="rId19"/>
      <headerFooter alignWithMargins="0"/>
    </customSheetView>
    <customSheetView guid="{187695E8-F439-4E8B-9390-62D53A41785B}" scale="85" showGridLines="0">
      <selection activeCell="F9" sqref="F9:AA10"/>
      <pageMargins left="0.5" right="0.43" top="1.04" bottom="0.45" header="0.31496062992125984" footer="0.31496062992125984"/>
      <pageSetup paperSize="9" scale="76" orientation="portrait" r:id="rId20"/>
      <headerFooter alignWithMargins="0"/>
    </customSheetView>
    <customSheetView guid="{C3D58349-1F04-4F6C-B93C-BB0D41DB41D6}" scale="85" showGridLines="0">
      <selection activeCell="F9" sqref="F9:AA10"/>
      <pageMargins left="0.5" right="0.43" top="1.04" bottom="0.45" header="0.31496062992125984" footer="0.31496062992125984"/>
      <pageSetup paperSize="9" scale="76" orientation="portrait" r:id="rId21"/>
      <headerFooter alignWithMargins="0"/>
    </customSheetView>
    <customSheetView guid="{71206789-1A95-4243-B1E4-204F0D4BB0C1}" scale="85" showGridLines="0">
      <selection activeCell="F9" sqref="F9:AA10"/>
      <pageMargins left="0.5" right="0.43" top="1.04" bottom="0.45" header="0.31496062992125984" footer="0.31496062992125984"/>
      <pageSetup paperSize="9" scale="76" orientation="portrait" r:id="rId22"/>
      <headerFooter alignWithMargins="0"/>
    </customSheetView>
    <customSheetView guid="{DAB8803B-91D8-4FA1-8E83-BA8E4F51ECEF}" scale="85" showGridLines="0" topLeftCell="A19">
      <selection activeCell="F9" sqref="F9:AA10"/>
      <pageMargins left="0.5" right="0.43" top="1.04" bottom="0.45" header="0.31496062992125984" footer="0.31496062992125984"/>
      <pageSetup paperSize="9" scale="76" orientation="portrait" r:id="rId23"/>
      <headerFooter alignWithMargins="0"/>
    </customSheetView>
    <customSheetView guid="{4B06A440-0745-43CE-8047-97DB98249CF6}" scale="85" showGridLines="0" topLeftCell="A19">
      <selection activeCell="F9" sqref="F9:AA10"/>
      <pageMargins left="0.5" right="0.43" top="1.04" bottom="0.45" header="0.31496062992125984" footer="0.31496062992125984"/>
      <pageSetup paperSize="9" scale="76" orientation="portrait" r:id="rId24"/>
      <headerFooter alignWithMargins="0"/>
    </customSheetView>
    <customSheetView guid="{201C1097-0C3C-4AFA-814C-99E885BB3BA9}" scale="85" showGridLines="0" topLeftCell="A19">
      <selection activeCell="F9" sqref="F9:AA10"/>
      <pageMargins left="0.5" right="0.43" top="1.04" bottom="0.45" header="0.31496062992125984" footer="0.31496062992125984"/>
      <pageSetup paperSize="9" scale="76" orientation="portrait" r:id="rId25"/>
      <headerFooter alignWithMargins="0"/>
    </customSheetView>
    <customSheetView guid="{44F0F931-FF8F-4146-9628-099A7B02EE59}" scale="85" showGridLines="0" topLeftCell="A19">
      <selection activeCell="F9" sqref="F9:AA10"/>
      <pageMargins left="0.5" right="0.43" top="1.04" bottom="0.45" header="0.31496062992125984" footer="0.31496062992125984"/>
      <pageSetup paperSize="9" scale="76" orientation="portrait" r:id="rId26"/>
      <headerFooter alignWithMargins="0"/>
    </customSheetView>
    <customSheetView guid="{DE4F901A-4159-44A8-9F61-37E29931259E}" scale="85" showGridLines="0" topLeftCell="A19">
      <selection activeCell="F9" sqref="F9:AA10"/>
      <pageMargins left="0.5" right="0.43" top="1.04" bottom="0.45" header="0.31496062992125984" footer="0.31496062992125984"/>
      <pageSetup paperSize="9" scale="76" orientation="portrait" r:id="rId27"/>
      <headerFooter alignWithMargins="0"/>
    </customSheetView>
    <customSheetView guid="{11E60353-53A2-40FD-8DD1-6654D3943E00}" scale="85" showGridLines="0" topLeftCell="A19">
      <selection activeCell="F9" sqref="F9:AA10"/>
      <pageMargins left="0.5" right="0.43" top="1.04" bottom="0.45" header="0.31496062992125984" footer="0.31496062992125984"/>
      <pageSetup paperSize="9" scale="76" orientation="portrait" r:id="rId28"/>
      <headerFooter alignWithMargins="0"/>
    </customSheetView>
    <customSheetView guid="{D405E5B0-829D-4CFF-BABC-C1974EED185D}" scale="85" showGridLines="0" topLeftCell="A19">
      <selection activeCell="F9" sqref="F9:AA10"/>
      <pageMargins left="0.5" right="0.43" top="1.04" bottom="0.45" header="0.31496062992125984" footer="0.31496062992125984"/>
      <pageSetup paperSize="9" scale="76" orientation="portrait" r:id="rId29"/>
      <headerFooter alignWithMargins="0"/>
    </customSheetView>
  </customSheetViews>
  <mergeCells count="88">
    <mergeCell ref="R13:AA20"/>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 ref="R21:AA21"/>
    <mergeCell ref="R22:AA28"/>
    <mergeCell ref="D35:E35"/>
    <mergeCell ref="C37:N37"/>
    <mergeCell ref="O37:AA37"/>
    <mergeCell ref="AF38:AL38"/>
    <mergeCell ref="C39:F39"/>
    <mergeCell ref="G39:N39"/>
    <mergeCell ref="O39:S39"/>
    <mergeCell ref="T39:AA39"/>
    <mergeCell ref="AF39:AL39"/>
    <mergeCell ref="C38:F38"/>
    <mergeCell ref="G38:N38"/>
    <mergeCell ref="O38:S38"/>
    <mergeCell ref="T38:AA3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s>
  <pageMargins left="0.5" right="0.43" top="1.04" bottom="0.45" header="0.31496062992125984" footer="0.31496062992125984"/>
  <pageSetup paperSize="9" scale="76" orientation="portrait" r:id="rId30"/>
  <headerFooter alignWithMargins="0"/>
  <drawing r:id="rId3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38"/>
  <dimension ref="A1:AL84"/>
  <sheetViews>
    <sheetView showGridLines="0" topLeftCell="A19" zoomScale="85" zoomScaleNormal="85" zoomScalePageLayoutView="85" workbookViewId="0">
      <selection activeCell="G49" sqref="G49:N49"/>
    </sheetView>
  </sheetViews>
  <sheetFormatPr baseColWidth="10" defaultColWidth="11.42578125" defaultRowHeight="12.75" x14ac:dyDescent="0.2"/>
  <cols>
    <col min="1" max="2" width="1.140625" customWidth="1"/>
    <col min="3" max="3" width="4.28515625" customWidth="1"/>
    <col min="4" max="5" width="6.710937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317</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318</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17.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7.25" customHeight="1" x14ac:dyDescent="0.2">
      <c r="B13" s="4"/>
      <c r="C13" s="6"/>
      <c r="D13" s="7"/>
      <c r="E13" s="7"/>
      <c r="F13" s="7"/>
      <c r="G13" s="7"/>
      <c r="H13" s="7"/>
      <c r="I13" s="7"/>
      <c r="J13" s="7"/>
      <c r="K13" s="7"/>
      <c r="L13" s="7"/>
      <c r="M13" s="7"/>
      <c r="N13" s="7"/>
      <c r="O13" s="7"/>
      <c r="P13" s="7"/>
      <c r="Q13" s="7"/>
      <c r="R13" s="1194"/>
      <c r="S13" s="1195"/>
      <c r="T13" s="1195"/>
      <c r="U13" s="1195"/>
      <c r="V13" s="1195"/>
      <c r="W13" s="1195"/>
      <c r="X13" s="1195"/>
      <c r="Y13" s="1195"/>
      <c r="Z13" s="1195"/>
      <c r="AA13" s="1196"/>
      <c r="AB13" s="5"/>
      <c r="AE13" s="18"/>
      <c r="AF13" s="18"/>
      <c r="AG13" s="18"/>
      <c r="AH13" s="18"/>
      <c r="AI13" s="18"/>
      <c r="AJ13" s="18"/>
      <c r="AK13" s="18"/>
      <c r="AL13" s="18"/>
    </row>
    <row r="14" spans="2:38" ht="17.2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17.25"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17.25"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ht="17.25"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7.25" customHeight="1" x14ac:dyDescent="0.2">
      <c r="B18" s="4"/>
      <c r="C18" s="6"/>
      <c r="D18" s="7"/>
      <c r="E18" s="7"/>
      <c r="F18" s="7"/>
      <c r="G18" s="7"/>
      <c r="H18" s="7"/>
      <c r="I18" s="7"/>
      <c r="J18" s="7"/>
      <c r="K18" s="7"/>
      <c r="L18" s="7"/>
      <c r="M18" s="7"/>
      <c r="N18" s="7"/>
      <c r="O18" s="7"/>
      <c r="P18" s="7"/>
      <c r="Q18" s="7"/>
      <c r="R18" s="978"/>
      <c r="S18" s="979"/>
      <c r="T18" s="979"/>
      <c r="U18" s="979"/>
      <c r="V18" s="979"/>
      <c r="W18" s="979"/>
      <c r="X18" s="979"/>
      <c r="Y18" s="979"/>
      <c r="Z18" s="979"/>
      <c r="AA18" s="980"/>
      <c r="AB18" s="5"/>
      <c r="AE18" s="18"/>
      <c r="AF18" s="18"/>
      <c r="AG18" s="18"/>
      <c r="AH18" s="18"/>
      <c r="AI18" s="18"/>
      <c r="AJ18" s="18"/>
      <c r="AK18" s="18"/>
      <c r="AL18" s="18"/>
    </row>
    <row r="19" spans="2:38" ht="17.25" customHeight="1" x14ac:dyDescent="0.2">
      <c r="B19" s="4"/>
      <c r="C19" s="6"/>
      <c r="D19" s="7"/>
      <c r="E19" s="7"/>
      <c r="F19" s="7"/>
      <c r="G19" s="7"/>
      <c r="H19" s="7"/>
      <c r="I19" s="7"/>
      <c r="J19" s="7"/>
      <c r="K19" s="7"/>
      <c r="L19" s="7"/>
      <c r="M19" s="7"/>
      <c r="N19" s="7"/>
      <c r="O19" s="7"/>
      <c r="P19" s="7"/>
      <c r="Q19" s="7"/>
      <c r="R19" s="978"/>
      <c r="S19" s="979"/>
      <c r="T19" s="979"/>
      <c r="U19" s="979"/>
      <c r="V19" s="979"/>
      <c r="W19" s="979"/>
      <c r="X19" s="979"/>
      <c r="Y19" s="979"/>
      <c r="Z19" s="979"/>
      <c r="AA19" s="980"/>
      <c r="AB19" s="5"/>
      <c r="AE19" s="18"/>
      <c r="AF19" s="18"/>
      <c r="AG19" s="18"/>
      <c r="AH19" s="18"/>
      <c r="AI19" s="18"/>
      <c r="AJ19" s="18"/>
      <c r="AK19" s="18"/>
      <c r="AL19" s="18"/>
    </row>
    <row r="20" spans="2:38" ht="17.25" customHeight="1" thickBot="1" x14ac:dyDescent="0.25">
      <c r="B20" s="4"/>
      <c r="C20" s="6"/>
      <c r="D20" s="7"/>
      <c r="E20" s="7"/>
      <c r="F20" s="7"/>
      <c r="G20" s="7"/>
      <c r="H20" s="7"/>
      <c r="I20" s="7"/>
      <c r="J20" s="7"/>
      <c r="K20" s="7"/>
      <c r="L20" s="7"/>
      <c r="M20" s="7"/>
      <c r="N20" s="7"/>
      <c r="O20" s="7"/>
      <c r="P20" s="7"/>
      <c r="Q20" s="7"/>
      <c r="R20" s="981"/>
      <c r="S20" s="982"/>
      <c r="T20" s="982"/>
      <c r="U20" s="982"/>
      <c r="V20" s="982"/>
      <c r="W20" s="982"/>
      <c r="X20" s="982"/>
      <c r="Y20" s="982"/>
      <c r="Z20" s="982"/>
      <c r="AA20" s="983"/>
      <c r="AB20" s="5"/>
      <c r="AE20" s="18"/>
      <c r="AF20" s="18"/>
      <c r="AG20" s="18"/>
      <c r="AH20" s="18"/>
      <c r="AI20" s="18"/>
      <c r="AJ20" s="18"/>
      <c r="AK20" s="18"/>
      <c r="AL20" s="18"/>
    </row>
    <row r="21" spans="2:38" ht="17.25"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7.25" customHeight="1" x14ac:dyDescent="0.2">
      <c r="B22" s="4"/>
      <c r="C22" s="6"/>
      <c r="D22" s="7"/>
      <c r="E22" s="7"/>
      <c r="F22" s="7"/>
      <c r="G22" s="7"/>
      <c r="H22" s="7"/>
      <c r="I22" s="7"/>
      <c r="J22" s="7"/>
      <c r="K22" s="7"/>
      <c r="L22" s="7"/>
      <c r="M22" s="7"/>
      <c r="N22" s="7"/>
      <c r="O22" s="7"/>
      <c r="P22" s="7"/>
      <c r="Q22" s="7"/>
      <c r="R22" s="1075"/>
      <c r="S22" s="1076"/>
      <c r="T22" s="1076"/>
      <c r="U22" s="1076"/>
      <c r="V22" s="1076"/>
      <c r="W22" s="1076"/>
      <c r="X22" s="1076"/>
      <c r="Y22" s="1076"/>
      <c r="Z22" s="1076"/>
      <c r="AA22" s="1077"/>
      <c r="AB22" s="5"/>
      <c r="AE22" s="18"/>
      <c r="AF22" s="18"/>
      <c r="AG22" s="18"/>
      <c r="AH22" s="18"/>
      <c r="AI22" s="18"/>
      <c r="AJ22" s="18"/>
      <c r="AK22" s="18"/>
      <c r="AL22" s="18"/>
    </row>
    <row r="23" spans="2:38"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7.25"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7.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7.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89">
        <f>INDICADORES!H94</f>
        <v>0</v>
      </c>
      <c r="G31" s="89">
        <f>INDICADORES!K94</f>
        <v>0</v>
      </c>
      <c r="H31" s="89">
        <f>INDICADORES!N94</f>
        <v>0</v>
      </c>
      <c r="I31" s="89">
        <f>INDICADORES!T94</f>
        <v>0</v>
      </c>
      <c r="J31" s="89">
        <f>INDICADORES!W94</f>
        <v>0</v>
      </c>
      <c r="K31" s="89">
        <f>INDICADORES!Z94</f>
        <v>0</v>
      </c>
      <c r="L31" s="89">
        <f>INDICADORES!AF94</f>
        <v>0</v>
      </c>
      <c r="M31" s="89">
        <f>INDICADORES!AI94</f>
        <v>0</v>
      </c>
      <c r="N31" s="89">
        <f>INDICADORES!AL94</f>
        <v>0</v>
      </c>
      <c r="O31" s="89">
        <f>INDICADORES!AR94</f>
        <v>0</v>
      </c>
      <c r="P31" s="89">
        <f>INDICADORES!AU94</f>
        <v>0</v>
      </c>
      <c r="Q31" s="89">
        <f>INDICADORES!AX94</f>
        <v>0</v>
      </c>
      <c r="R31" s="149">
        <f>SUM(F31:Q31)</f>
        <v>0</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89" t="s">
        <v>168</v>
      </c>
      <c r="G32" s="89" t="s">
        <v>168</v>
      </c>
      <c r="H32" s="89" t="s">
        <v>168</v>
      </c>
      <c r="I32" s="89" t="s">
        <v>168</v>
      </c>
      <c r="J32" s="89" t="s">
        <v>168</v>
      </c>
      <c r="K32" s="89" t="s">
        <v>168</v>
      </c>
      <c r="L32" s="89" t="s">
        <v>168</v>
      </c>
      <c r="M32" s="89" t="s">
        <v>168</v>
      </c>
      <c r="N32" s="89" t="s">
        <v>168</v>
      </c>
      <c r="O32" s="89" t="s">
        <v>168</v>
      </c>
      <c r="P32" s="89" t="s">
        <v>168</v>
      </c>
      <c r="Q32" s="89" t="s">
        <v>168</v>
      </c>
      <c r="R32" s="149">
        <f>SUM(F32:Q32)</f>
        <v>0</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150">
        <f>F31</f>
        <v>0</v>
      </c>
      <c r="G33" s="150">
        <f t="shared" ref="G33:Q33" si="0">G31</f>
        <v>0</v>
      </c>
      <c r="H33" s="150">
        <f t="shared" si="0"/>
        <v>0</v>
      </c>
      <c r="I33" s="150">
        <f t="shared" si="0"/>
        <v>0</v>
      </c>
      <c r="J33" s="150">
        <f t="shared" si="0"/>
        <v>0</v>
      </c>
      <c r="K33" s="150">
        <f t="shared" si="0"/>
        <v>0</v>
      </c>
      <c r="L33" s="150">
        <f t="shared" si="0"/>
        <v>0</v>
      </c>
      <c r="M33" s="150">
        <f t="shared" si="0"/>
        <v>0</v>
      </c>
      <c r="N33" s="150">
        <f t="shared" si="0"/>
        <v>0</v>
      </c>
      <c r="O33" s="150">
        <f t="shared" si="0"/>
        <v>0</v>
      </c>
      <c r="P33" s="150">
        <f t="shared" si="0"/>
        <v>0</v>
      </c>
      <c r="Q33" s="150">
        <f t="shared" si="0"/>
        <v>0</v>
      </c>
      <c r="R33" s="149">
        <f>SUM(F33:Q33)</f>
        <v>0</v>
      </c>
      <c r="T33" s="79">
        <f>AVERAGE(F33,G33,H33,I33,J33,K33,L33,M33,N33,O33,P33,Q33)</f>
        <v>0</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4">
        <v>142</v>
      </c>
      <c r="G34" s="274">
        <v>71</v>
      </c>
      <c r="H34" s="274">
        <v>24</v>
      </c>
      <c r="I34" s="274">
        <v>10</v>
      </c>
      <c r="J34" s="274">
        <v>2</v>
      </c>
      <c r="K34" s="274">
        <v>0</v>
      </c>
      <c r="L34" s="274">
        <v>0</v>
      </c>
      <c r="M34" s="274">
        <v>0</v>
      </c>
      <c r="N34" s="411">
        <v>0</v>
      </c>
      <c r="O34" s="274">
        <v>0</v>
      </c>
      <c r="P34" s="274">
        <v>0</v>
      </c>
      <c r="Q34" s="274">
        <v>0</v>
      </c>
      <c r="R34" s="274">
        <f>SUM(F34:Q34)</f>
        <v>249</v>
      </c>
      <c r="U34" s="7"/>
      <c r="V34" s="7"/>
      <c r="W34" s="7"/>
      <c r="X34" s="7"/>
      <c r="Y34" s="7"/>
      <c r="Z34" s="7"/>
      <c r="AA34" s="8"/>
      <c r="AB34" s="5"/>
      <c r="AE34" s="18"/>
      <c r="AF34" s="18"/>
      <c r="AG34" s="18"/>
      <c r="AH34" s="18"/>
      <c r="AI34" s="18"/>
      <c r="AJ34" s="18"/>
      <c r="AK34" s="18"/>
      <c r="AL34" s="18"/>
    </row>
    <row r="35" spans="2:38" ht="18" customHeight="1" x14ac:dyDescent="0.2">
      <c r="B35" s="4"/>
      <c r="C35" s="6"/>
      <c r="D35" s="809" t="s">
        <v>254</v>
      </c>
      <c r="E35" s="810"/>
      <c r="F35" s="275">
        <v>0</v>
      </c>
      <c r="G35" s="275">
        <v>0</v>
      </c>
      <c r="H35" s="275">
        <v>0</v>
      </c>
      <c r="I35" s="275">
        <v>0</v>
      </c>
      <c r="J35" s="275">
        <v>0</v>
      </c>
      <c r="K35" s="275">
        <v>0</v>
      </c>
      <c r="L35" s="275">
        <v>0</v>
      </c>
      <c r="M35" s="275">
        <v>0</v>
      </c>
      <c r="N35" s="275">
        <v>0</v>
      </c>
      <c r="O35" s="275">
        <v>0</v>
      </c>
      <c r="P35" s="275">
        <v>0</v>
      </c>
      <c r="Q35" s="275">
        <v>0</v>
      </c>
      <c r="R35" s="274">
        <f>SUM(F35:Q35)</f>
        <v>0</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316</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349</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38" t="s">
        <v>266</v>
      </c>
      <c r="H48" s="938"/>
      <c r="I48" s="938"/>
      <c r="J48" s="938"/>
      <c r="K48" s="938"/>
      <c r="L48" s="938"/>
      <c r="M48" s="938"/>
      <c r="N48" s="856"/>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Ijd3dSo7ngsZwnmTwPNAsNo+CifuStXY9JM2ggfn2fBhLNaqxrXvu+27MiyaEAhtRnDsWSXR5zFRVxyIph8HFA==" saltValue="X23FqSG/QUKC+4bfDAZoyA==" spinCount="100000" sheet="1" objects="1" scenarios="1"/>
  <customSheetViews>
    <customSheetView guid="{9C949C4D-EB11-4549-99F8-6A6E19FEDD35}" scale="85" showGridLines="0" topLeftCell="A19">
      <selection activeCell="G49" sqref="G49:N49"/>
      <pageMargins left="0.5" right="0.43" top="1.04" bottom="0.45" header="0.31496062992125984" footer="0.31496062992125984"/>
      <pageSetup paperSize="9" scale="76" orientation="portrait" r:id="rId1"/>
      <headerFooter alignWithMargins="0"/>
    </customSheetView>
    <customSheetView guid="{B4BD0B13-0F90-4B98-B77F-542E51A48189}" scale="85" showGridLines="0" topLeftCell="A19">
      <selection activeCell="G49" sqref="G49:N49"/>
      <pageMargins left="0.5" right="0.43" top="1.04" bottom="0.45" header="0.31496062992125984" footer="0.31496062992125984"/>
      <pageSetup paperSize="9" scale="76" orientation="portrait" r:id="rId2"/>
      <headerFooter alignWithMargins="0"/>
    </customSheetView>
    <customSheetView guid="{1132D6BB-BD35-469F-BF41-A86B335BD97B}" scale="85" showGridLines="0" topLeftCell="A19">
      <selection activeCell="G49" sqref="G49:N49"/>
      <pageMargins left="0.5" right="0.43" top="1.04" bottom="0.45" header="0.31496062992125984" footer="0.31496062992125984"/>
      <pageSetup paperSize="9" scale="76" orientation="portrait" r:id="rId3"/>
      <headerFooter alignWithMargins="0"/>
    </customSheetView>
    <customSheetView guid="{A5C6589E-C55F-4BEC-9ECE-919FCABF52F8}" scale="85" showGridLines="0" topLeftCell="A19">
      <selection activeCell="G49" sqref="G49:N49"/>
      <pageMargins left="0.5" right="0.43" top="1.04" bottom="0.45" header="0.31496062992125984" footer="0.31496062992125984"/>
      <pageSetup paperSize="9" scale="76" orientation="portrait" r:id="rId4"/>
      <headerFooter alignWithMargins="0"/>
    </customSheetView>
    <customSheetView guid="{01A85145-F11B-4D07-813B-8A8758CDD710}" scale="85" showGridLines="0" topLeftCell="A19">
      <selection activeCell="G49" sqref="G49:N49"/>
      <pageMargins left="0.5" right="0.43" top="1.04" bottom="0.45" header="0.31496062992125984" footer="0.31496062992125984"/>
      <pageSetup paperSize="9" scale="76" orientation="portrait" r:id="rId5"/>
      <headerFooter alignWithMargins="0"/>
    </customSheetView>
    <customSheetView guid="{4F27A6F2-707D-47B2-BF4A-F027B75A33FC}" scale="85" showGridLines="0" topLeftCell="A19">
      <selection activeCell="G49" sqref="G49:N49"/>
      <pageMargins left="0.5" right="0.43" top="1.04" bottom="0.45" header="0.31496062992125984" footer="0.31496062992125984"/>
      <pageSetup paperSize="9" scale="76" orientation="portrait" r:id="rId6"/>
      <headerFooter alignWithMargins="0"/>
    </customSheetView>
    <customSheetView guid="{F4F98609-4C61-4A0E-851B-59BEC64AAB9F}" scale="85" showGridLines="0" topLeftCell="A19">
      <selection activeCell="G49" sqref="G49:N49"/>
      <pageMargins left="0.5" right="0.43" top="1.04" bottom="0.45" header="0.31496062992125984" footer="0.31496062992125984"/>
      <pageSetup paperSize="9" scale="76" orientation="portrait" r:id="rId7"/>
      <headerFooter alignWithMargins="0"/>
    </customSheetView>
    <customSheetView guid="{8381FC96-6810-4EAA-ACD8-B607E0FD2281}" scale="85" showGridLines="0">
      <selection activeCell="G49" sqref="G49:N49"/>
      <pageMargins left="0.5" right="0.43" top="1.04" bottom="0.45" header="0.31496062992125984" footer="0.31496062992125984"/>
      <pageSetup paperSize="9" scale="76" orientation="portrait" r:id="rId8"/>
      <headerFooter alignWithMargins="0"/>
    </customSheetView>
    <customSheetView guid="{7315456F-420E-439E-9602-F32EDF9D3E94}" scale="85" showGridLines="0">
      <selection activeCell="G49" sqref="G49:N49"/>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F31" sqref="F31"/>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F31" sqref="F31"/>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F31" sqref="F31"/>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F31" sqref="F31"/>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F31" sqref="F31"/>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F31" sqref="F31"/>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F31" sqref="F31"/>
      <pageMargins left="0.5" right="0.43" top="1.04" bottom="0.45" header="0.31496062992125984" footer="0.31496062992125984"/>
      <pageSetup paperSize="9" scale="76" orientation="portrait" r:id="rId16"/>
      <headerFooter alignWithMargins="0"/>
    </customSheetView>
    <customSheetView guid="{39DA2FDD-4E3D-481D-A336-9D29DBC11B08}" scale="85" showGridLines="0">
      <selection activeCell="G49" sqref="G49:N49"/>
      <pageMargins left="0.5" right="0.43" top="1.04" bottom="0.45" header="0.31496062992125984" footer="0.31496062992125984"/>
      <pageSetup paperSize="9" scale="76" orientation="portrait" r:id="rId17"/>
      <headerFooter alignWithMargins="0"/>
    </customSheetView>
    <customSheetView guid="{95329FFD-9B66-4A76-A861-4EF913CB9438}" scale="85" showGridLines="0">
      <selection activeCell="G49" sqref="G49:N49"/>
      <pageMargins left="0.5" right="0.43" top="1.04" bottom="0.45" header="0.31496062992125984" footer="0.31496062992125984"/>
      <pageSetup paperSize="9" scale="76" orientation="portrait" r:id="rId18"/>
      <headerFooter alignWithMargins="0"/>
    </customSheetView>
    <customSheetView guid="{F7DB7EE5-42A9-41B9-A823-ADC3C22C28DE}" scale="85" showGridLines="0">
      <selection activeCell="G49" sqref="G49:N49"/>
      <pageMargins left="0.5" right="0.43" top="1.04" bottom="0.45" header="0.31496062992125984" footer="0.31496062992125984"/>
      <pageSetup paperSize="9" scale="76" orientation="portrait" r:id="rId19"/>
      <headerFooter alignWithMargins="0"/>
    </customSheetView>
    <customSheetView guid="{187695E8-F439-4E8B-9390-62D53A41785B}" scale="85" showGridLines="0">
      <selection activeCell="G49" sqref="G49:N49"/>
      <pageMargins left="0.5" right="0.43" top="1.04" bottom="0.45" header="0.31496062992125984" footer="0.31496062992125984"/>
      <pageSetup paperSize="9" scale="76" orientation="portrait" r:id="rId20"/>
      <headerFooter alignWithMargins="0"/>
    </customSheetView>
    <customSheetView guid="{C3D58349-1F04-4F6C-B93C-BB0D41DB41D6}" scale="85" showGridLines="0">
      <selection activeCell="G49" sqref="G49:N49"/>
      <pageMargins left="0.5" right="0.43" top="1.04" bottom="0.45" header="0.31496062992125984" footer="0.31496062992125984"/>
      <pageSetup paperSize="9" scale="76" orientation="portrait" r:id="rId21"/>
      <headerFooter alignWithMargins="0"/>
    </customSheetView>
    <customSheetView guid="{71206789-1A95-4243-B1E4-204F0D4BB0C1}" scale="85" showGridLines="0">
      <selection activeCell="G49" sqref="G49:N49"/>
      <pageMargins left="0.5" right="0.43" top="1.04" bottom="0.45" header="0.31496062992125984" footer="0.31496062992125984"/>
      <pageSetup paperSize="9" scale="76" orientation="portrait" r:id="rId22"/>
      <headerFooter alignWithMargins="0"/>
    </customSheetView>
    <customSheetView guid="{DAB8803B-91D8-4FA1-8E83-BA8E4F51ECEF}" scale="85" showGridLines="0" topLeftCell="A19">
      <selection activeCell="G49" sqref="G49:N49"/>
      <pageMargins left="0.5" right="0.43" top="1.04" bottom="0.45" header="0.31496062992125984" footer="0.31496062992125984"/>
      <pageSetup paperSize="9" scale="76" orientation="portrait" r:id="rId23"/>
      <headerFooter alignWithMargins="0"/>
    </customSheetView>
    <customSheetView guid="{4B06A440-0745-43CE-8047-97DB98249CF6}" scale="85" showGridLines="0" topLeftCell="A19">
      <selection activeCell="G49" sqref="G49:N49"/>
      <pageMargins left="0.5" right="0.43" top="1.04" bottom="0.45" header="0.31496062992125984" footer="0.31496062992125984"/>
      <pageSetup paperSize="9" scale="76" orientation="portrait" r:id="rId24"/>
      <headerFooter alignWithMargins="0"/>
    </customSheetView>
    <customSheetView guid="{201C1097-0C3C-4AFA-814C-99E885BB3BA9}" scale="85" showGridLines="0" topLeftCell="A19">
      <selection activeCell="G49" sqref="G49:N49"/>
      <pageMargins left="0.5" right="0.43" top="1.04" bottom="0.45" header="0.31496062992125984" footer="0.31496062992125984"/>
      <pageSetup paperSize="9" scale="76" orientation="portrait" r:id="rId25"/>
      <headerFooter alignWithMargins="0"/>
    </customSheetView>
    <customSheetView guid="{44F0F931-FF8F-4146-9628-099A7B02EE59}" scale="85" showGridLines="0" topLeftCell="A19">
      <selection activeCell="G49" sqref="G49:N49"/>
      <pageMargins left="0.5" right="0.43" top="1.04" bottom="0.45" header="0.31496062992125984" footer="0.31496062992125984"/>
      <pageSetup paperSize="9" scale="76" orientation="portrait" r:id="rId26"/>
      <headerFooter alignWithMargins="0"/>
    </customSheetView>
    <customSheetView guid="{DE4F901A-4159-44A8-9F61-37E29931259E}" scale="85" showGridLines="0" topLeftCell="A19">
      <selection activeCell="G49" sqref="G49:N49"/>
      <pageMargins left="0.5" right="0.43" top="1.04" bottom="0.45" header="0.31496062992125984" footer="0.31496062992125984"/>
      <pageSetup paperSize="9" scale="76" orientation="portrait" r:id="rId27"/>
      <headerFooter alignWithMargins="0"/>
    </customSheetView>
    <customSheetView guid="{11E60353-53A2-40FD-8DD1-6654D3943E00}" scale="85" showGridLines="0" topLeftCell="A19">
      <selection activeCell="G49" sqref="G49:N49"/>
      <pageMargins left="0.5" right="0.43" top="1.04" bottom="0.45" header="0.31496062992125984" footer="0.31496062992125984"/>
      <pageSetup paperSize="9" scale="76" orientation="portrait" r:id="rId28"/>
      <headerFooter alignWithMargins="0"/>
    </customSheetView>
    <customSheetView guid="{D405E5B0-829D-4CFF-BABC-C1974EED185D}" scale="85" showGridLines="0" topLeftCell="A19">
      <selection activeCell="G49" sqref="G49:N49"/>
      <pageMargins left="0.5" right="0.43" top="1.04" bottom="0.45" header="0.31496062992125984" footer="0.31496062992125984"/>
      <pageSetup paperSize="9" scale="76" orientation="portrait" r:id="rId29"/>
      <headerFooter alignWithMargins="0"/>
    </customSheetView>
  </customSheetViews>
  <mergeCells count="8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AF38:AL38"/>
    <mergeCell ref="C39:F39"/>
    <mergeCell ref="G39:N39"/>
    <mergeCell ref="O39:S39"/>
    <mergeCell ref="T39:AA39"/>
    <mergeCell ref="AF39:AL39"/>
    <mergeCell ref="C38:F38"/>
    <mergeCell ref="G38:N38"/>
    <mergeCell ref="O38:S38"/>
    <mergeCell ref="T38:AA38"/>
    <mergeCell ref="R13:AA20"/>
    <mergeCell ref="R21:AA21"/>
    <mergeCell ref="R22:AA28"/>
    <mergeCell ref="C37:N37"/>
    <mergeCell ref="O37:AA37"/>
    <mergeCell ref="D35:E35"/>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N84"/>
  <sheetViews>
    <sheetView showGridLines="0" topLeftCell="J1" workbookViewId="0">
      <selection activeCell="R29" sqref="R29"/>
    </sheetView>
  </sheetViews>
  <sheetFormatPr baseColWidth="10" defaultColWidth="11.42578125" defaultRowHeight="12.75" x14ac:dyDescent="0.2"/>
  <cols>
    <col min="1" max="2" width="1.140625" customWidth="1"/>
    <col min="3" max="3" width="4.28515625" customWidth="1"/>
    <col min="4" max="5" width="6.7109375" customWidth="1"/>
    <col min="6" max="29" width="8.7109375" customWidth="1"/>
    <col min="30" max="31" width="1.140625" customWidth="1"/>
    <col min="34" max="34" width="62.85546875" customWidth="1"/>
  </cols>
  <sheetData>
    <row r="1" spans="2:40" ht="6" customHeight="1" thickBot="1" x14ac:dyDescent="0.25"/>
    <row r="2" spans="2:40"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2"/>
      <c r="AC2" s="2"/>
      <c r="AD2" s="3"/>
    </row>
    <row r="3" spans="2:40" x14ac:dyDescent="0.2">
      <c r="B3" s="4"/>
      <c r="G3" s="766" t="str">
        <f>+'OP MEDICINA GRAL'!G3</f>
        <v>HOSPITAL REGIONAL DE MONIQUIRÁ E.S.E.</v>
      </c>
      <c r="H3" s="766"/>
      <c r="I3" s="766"/>
      <c r="J3" s="766"/>
      <c r="K3" s="766"/>
      <c r="L3" s="766"/>
      <c r="M3" s="766"/>
      <c r="N3" s="766"/>
      <c r="O3" s="766"/>
      <c r="P3" s="766"/>
      <c r="AD3" s="5"/>
    </row>
    <row r="4" spans="2:40" x14ac:dyDescent="0.2">
      <c r="B4" s="4"/>
      <c r="G4" s="766" t="s">
        <v>58</v>
      </c>
      <c r="H4" s="766"/>
      <c r="I4" s="766"/>
      <c r="J4" s="766"/>
      <c r="K4" s="766"/>
      <c r="L4" s="766"/>
      <c r="M4" s="766"/>
      <c r="N4" s="766"/>
      <c r="O4" s="766"/>
      <c r="P4" s="766"/>
      <c r="AD4" s="5"/>
    </row>
    <row r="5" spans="2:40" x14ac:dyDescent="0.2">
      <c r="B5" s="4"/>
      <c r="G5" s="766" t="s">
        <v>219</v>
      </c>
      <c r="H5" s="766"/>
      <c r="I5" s="766"/>
      <c r="J5" s="766"/>
      <c r="K5" s="766"/>
      <c r="L5" s="766"/>
      <c r="M5" s="766"/>
      <c r="N5" s="766"/>
      <c r="O5" s="766"/>
      <c r="P5" s="766"/>
      <c r="AD5" s="5"/>
    </row>
    <row r="6" spans="2:40" ht="4.5" customHeight="1" thickBot="1" x14ac:dyDescent="0.25">
      <c r="B6" s="4"/>
      <c r="AD6" s="5"/>
    </row>
    <row r="7" spans="2:40"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3"/>
      <c r="AD7" s="5"/>
    </row>
    <row r="8" spans="2:40" ht="29.25" customHeight="1" x14ac:dyDescent="0.2">
      <c r="B8" s="4"/>
      <c r="C8" s="822" t="s">
        <v>1</v>
      </c>
      <c r="D8" s="823"/>
      <c r="E8" s="823"/>
      <c r="F8" s="773" t="s">
        <v>946</v>
      </c>
      <c r="G8" s="774"/>
      <c r="H8" s="774"/>
      <c r="I8" s="774"/>
      <c r="J8" s="774"/>
      <c r="K8" s="774"/>
      <c r="L8" s="774"/>
      <c r="M8" s="774"/>
      <c r="N8" s="774"/>
      <c r="O8" s="774"/>
      <c r="P8" s="775"/>
      <c r="Q8" s="823" t="s">
        <v>82</v>
      </c>
      <c r="R8" s="823"/>
      <c r="S8" s="1125"/>
      <c r="T8" s="1125"/>
      <c r="U8" s="823" t="s">
        <v>83</v>
      </c>
      <c r="V8" s="823"/>
      <c r="W8" s="561"/>
      <c r="X8" s="561"/>
      <c r="Y8" s="819" t="s">
        <v>215</v>
      </c>
      <c r="Z8" s="820"/>
      <c r="AA8" s="820"/>
      <c r="AB8" s="820"/>
      <c r="AC8" s="821"/>
      <c r="AD8" s="5"/>
      <c r="AG8" s="18"/>
      <c r="AH8" s="966"/>
      <c r="AI8" s="966"/>
      <c r="AJ8" s="966"/>
      <c r="AK8" s="966"/>
      <c r="AL8" s="966"/>
      <c r="AM8" s="966"/>
      <c r="AN8" s="966"/>
    </row>
    <row r="9" spans="2:40" ht="17.25" customHeight="1" x14ac:dyDescent="0.2">
      <c r="B9" s="4"/>
      <c r="C9" s="827" t="s">
        <v>2</v>
      </c>
      <c r="D9" s="828"/>
      <c r="E9" s="828"/>
      <c r="F9" s="1117" t="s">
        <v>947</v>
      </c>
      <c r="G9" s="1117"/>
      <c r="H9" s="1117"/>
      <c r="I9" s="1117"/>
      <c r="J9" s="1117"/>
      <c r="K9" s="1117"/>
      <c r="L9" s="1117"/>
      <c r="M9" s="1117"/>
      <c r="N9" s="1117"/>
      <c r="O9" s="1117"/>
      <c r="P9" s="1117"/>
      <c r="Q9" s="1117"/>
      <c r="R9" s="1117"/>
      <c r="S9" s="1117"/>
      <c r="T9" s="1117"/>
      <c r="U9" s="1117"/>
      <c r="V9" s="1117"/>
      <c r="W9" s="1117"/>
      <c r="X9" s="1117"/>
      <c r="Y9" s="1117"/>
      <c r="Z9" s="1117"/>
      <c r="AA9" s="1117"/>
      <c r="AB9" s="1117"/>
      <c r="AC9" s="1118"/>
      <c r="AD9" s="5"/>
      <c r="AG9" s="18"/>
      <c r="AH9" s="966"/>
      <c r="AI9" s="966"/>
      <c r="AJ9" s="966"/>
      <c r="AK9" s="966"/>
      <c r="AL9" s="966"/>
      <c r="AM9" s="966"/>
      <c r="AN9" s="966"/>
    </row>
    <row r="10" spans="2:40"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20"/>
      <c r="AD10" s="5"/>
      <c r="AG10" s="18"/>
      <c r="AH10" s="18"/>
      <c r="AI10" s="18"/>
      <c r="AJ10" s="18"/>
    </row>
    <row r="11" spans="2:40"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7"/>
      <c r="AB11" s="7"/>
      <c r="AC11" s="8"/>
      <c r="AD11" s="5"/>
      <c r="AG11" s="18"/>
      <c r="AH11" s="18"/>
      <c r="AI11" s="18"/>
      <c r="AJ11" s="18"/>
      <c r="AK11" s="18"/>
      <c r="AL11" s="18"/>
      <c r="AM11" s="18"/>
      <c r="AN11" s="18"/>
    </row>
    <row r="12" spans="2:40" ht="17.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8"/>
      <c r="AB12" s="968"/>
      <c r="AC12" s="969"/>
      <c r="AD12" s="5"/>
      <c r="AG12" s="18"/>
      <c r="AH12" s="18"/>
      <c r="AI12" s="18"/>
      <c r="AJ12" s="18"/>
      <c r="AK12" s="18"/>
      <c r="AL12" s="18"/>
      <c r="AM12" s="18"/>
      <c r="AN12" s="18"/>
    </row>
    <row r="13" spans="2:40" ht="17.25" customHeight="1" x14ac:dyDescent="0.2">
      <c r="B13" s="4"/>
      <c r="C13" s="6"/>
      <c r="D13" s="7"/>
      <c r="E13" s="7"/>
      <c r="F13" s="7"/>
      <c r="G13" s="7"/>
      <c r="H13" s="7"/>
      <c r="I13" s="7"/>
      <c r="J13" s="7"/>
      <c r="K13" s="7"/>
      <c r="L13" s="7"/>
      <c r="M13" s="7"/>
      <c r="N13" s="7"/>
      <c r="O13" s="7"/>
      <c r="P13" s="7"/>
      <c r="Q13" s="7"/>
      <c r="R13" s="1194" t="s">
        <v>1337</v>
      </c>
      <c r="S13" s="1195"/>
      <c r="T13" s="1195"/>
      <c r="U13" s="1195"/>
      <c r="V13" s="1195"/>
      <c r="W13" s="1195"/>
      <c r="X13" s="1195"/>
      <c r="Y13" s="1195"/>
      <c r="Z13" s="1195"/>
      <c r="AA13" s="1195"/>
      <c r="AB13" s="1195"/>
      <c r="AC13" s="1196"/>
      <c r="AD13" s="5"/>
      <c r="AG13" s="18"/>
      <c r="AH13" s="18"/>
      <c r="AI13" s="18"/>
      <c r="AJ13" s="18"/>
      <c r="AK13" s="18"/>
      <c r="AL13" s="18"/>
      <c r="AM13" s="18"/>
      <c r="AN13" s="18"/>
    </row>
    <row r="14" spans="2:40" ht="17.2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79"/>
      <c r="AB14" s="979"/>
      <c r="AC14" s="980"/>
      <c r="AD14" s="5"/>
      <c r="AG14" s="18"/>
      <c r="AH14" s="18"/>
      <c r="AI14" s="18"/>
      <c r="AJ14" s="18"/>
      <c r="AK14" s="18"/>
      <c r="AL14" s="18"/>
      <c r="AM14" s="18"/>
      <c r="AN14" s="18"/>
    </row>
    <row r="15" spans="2:40" ht="17.25"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79"/>
      <c r="AB15" s="979"/>
      <c r="AC15" s="980"/>
      <c r="AD15" s="5"/>
      <c r="AG15" s="18"/>
      <c r="AH15" s="18"/>
      <c r="AI15" s="18"/>
      <c r="AJ15" s="18"/>
      <c r="AK15" s="18"/>
      <c r="AL15" s="18"/>
      <c r="AM15" s="18"/>
      <c r="AN15" s="18"/>
    </row>
    <row r="16" spans="2:40" ht="17.25"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79"/>
      <c r="AB16" s="979"/>
      <c r="AC16" s="980"/>
      <c r="AD16" s="5"/>
      <c r="AG16" s="18"/>
      <c r="AH16" s="18"/>
      <c r="AI16" s="18"/>
      <c r="AJ16" s="18"/>
      <c r="AK16" s="18"/>
      <c r="AL16" s="18"/>
      <c r="AM16" s="18"/>
      <c r="AN16" s="18"/>
    </row>
    <row r="17" spans="2:40" ht="17.25"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79"/>
      <c r="AB17" s="979"/>
      <c r="AC17" s="980"/>
      <c r="AD17" s="5"/>
      <c r="AG17" s="18"/>
      <c r="AH17" s="18"/>
      <c r="AI17" s="18"/>
      <c r="AJ17" s="18"/>
      <c r="AK17" s="18"/>
      <c r="AL17" s="18"/>
      <c r="AM17" s="18"/>
      <c r="AN17" s="18"/>
    </row>
    <row r="18" spans="2:40" ht="17.25" customHeight="1" x14ac:dyDescent="0.2">
      <c r="B18" s="4"/>
      <c r="C18" s="6"/>
      <c r="D18" s="7"/>
      <c r="E18" s="7"/>
      <c r="F18" s="7"/>
      <c r="G18" s="7"/>
      <c r="H18" s="7"/>
      <c r="I18" s="7"/>
      <c r="J18" s="7"/>
      <c r="K18" s="7"/>
      <c r="L18" s="7"/>
      <c r="M18" s="7"/>
      <c r="N18" s="7"/>
      <c r="O18" s="7"/>
      <c r="P18" s="7"/>
      <c r="Q18" s="7"/>
      <c r="R18" s="978"/>
      <c r="S18" s="979"/>
      <c r="T18" s="979"/>
      <c r="U18" s="979"/>
      <c r="V18" s="979"/>
      <c r="W18" s="979"/>
      <c r="X18" s="979"/>
      <c r="Y18" s="979"/>
      <c r="Z18" s="979"/>
      <c r="AA18" s="979"/>
      <c r="AB18" s="979"/>
      <c r="AC18" s="980"/>
      <c r="AD18" s="5"/>
      <c r="AG18" s="18"/>
      <c r="AH18" s="18"/>
      <c r="AI18" s="18"/>
      <c r="AJ18" s="18"/>
      <c r="AK18" s="18"/>
      <c r="AL18" s="18"/>
      <c r="AM18" s="18"/>
      <c r="AN18" s="18"/>
    </row>
    <row r="19" spans="2:40" ht="17.25" customHeight="1" x14ac:dyDescent="0.2">
      <c r="B19" s="4"/>
      <c r="C19" s="6"/>
      <c r="D19" s="7"/>
      <c r="E19" s="7"/>
      <c r="F19" s="7"/>
      <c r="G19" s="7"/>
      <c r="H19" s="7"/>
      <c r="I19" s="7"/>
      <c r="J19" s="7"/>
      <c r="K19" s="7"/>
      <c r="L19" s="7"/>
      <c r="M19" s="7"/>
      <c r="N19" s="7"/>
      <c r="O19" s="7"/>
      <c r="P19" s="7"/>
      <c r="Q19" s="7"/>
      <c r="R19" s="978"/>
      <c r="S19" s="979"/>
      <c r="T19" s="979"/>
      <c r="U19" s="979"/>
      <c r="V19" s="979"/>
      <c r="W19" s="979"/>
      <c r="X19" s="979"/>
      <c r="Y19" s="979"/>
      <c r="Z19" s="979"/>
      <c r="AA19" s="979"/>
      <c r="AB19" s="979"/>
      <c r="AC19" s="980"/>
      <c r="AD19" s="5"/>
      <c r="AG19" s="18"/>
      <c r="AH19" s="18"/>
      <c r="AI19" s="18"/>
      <c r="AJ19" s="18"/>
      <c r="AK19" s="18"/>
      <c r="AL19" s="18"/>
      <c r="AM19" s="18"/>
      <c r="AN19" s="18"/>
    </row>
    <row r="20" spans="2:40" ht="17.25" customHeight="1" thickBot="1" x14ac:dyDescent="0.25">
      <c r="B20" s="4"/>
      <c r="C20" s="6"/>
      <c r="D20" s="7"/>
      <c r="E20" s="7"/>
      <c r="F20" s="7"/>
      <c r="G20" s="7"/>
      <c r="H20" s="7"/>
      <c r="I20" s="7"/>
      <c r="J20" s="7"/>
      <c r="K20" s="7"/>
      <c r="L20" s="7"/>
      <c r="M20" s="7"/>
      <c r="N20" s="7"/>
      <c r="O20" s="7"/>
      <c r="P20" s="7"/>
      <c r="Q20" s="7"/>
      <c r="R20" s="981"/>
      <c r="S20" s="982"/>
      <c r="T20" s="982"/>
      <c r="U20" s="982"/>
      <c r="V20" s="982"/>
      <c r="W20" s="982"/>
      <c r="X20" s="982"/>
      <c r="Y20" s="982"/>
      <c r="Z20" s="982"/>
      <c r="AA20" s="982"/>
      <c r="AB20" s="982"/>
      <c r="AC20" s="983"/>
      <c r="AD20" s="5"/>
      <c r="AG20" s="18"/>
      <c r="AH20" s="18"/>
      <c r="AI20" s="18"/>
      <c r="AJ20" s="18"/>
      <c r="AK20" s="18"/>
      <c r="AL20" s="18"/>
      <c r="AM20" s="18"/>
      <c r="AN20" s="18"/>
    </row>
    <row r="21" spans="2:40" ht="17.25"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8"/>
      <c r="AB21" s="968"/>
      <c r="AC21" s="969"/>
      <c r="AD21" s="5"/>
      <c r="AG21" s="18"/>
      <c r="AH21" s="18"/>
      <c r="AI21" s="18"/>
      <c r="AJ21" s="18"/>
      <c r="AK21" s="18"/>
      <c r="AL21" s="18"/>
      <c r="AM21" s="18"/>
      <c r="AN21" s="18"/>
    </row>
    <row r="22" spans="2:40" ht="17.25" customHeight="1" x14ac:dyDescent="0.2">
      <c r="B22" s="4"/>
      <c r="C22" s="6"/>
      <c r="D22" s="7"/>
      <c r="E22" s="7"/>
      <c r="F22" s="7"/>
      <c r="G22" s="7"/>
      <c r="H22" s="7"/>
      <c r="I22" s="7"/>
      <c r="J22" s="7"/>
      <c r="K22" s="7"/>
      <c r="L22" s="7"/>
      <c r="M22" s="7"/>
      <c r="N22" s="7"/>
      <c r="O22" s="7"/>
      <c r="P22" s="7"/>
      <c r="Q22" s="7"/>
      <c r="R22" s="1075" t="s">
        <v>1338</v>
      </c>
      <c r="S22" s="1076"/>
      <c r="T22" s="1076"/>
      <c r="U22" s="1076"/>
      <c r="V22" s="1076"/>
      <c r="W22" s="1076"/>
      <c r="X22" s="1076"/>
      <c r="Y22" s="1076"/>
      <c r="Z22" s="1076"/>
      <c r="AA22" s="1076"/>
      <c r="AB22" s="1076"/>
      <c r="AC22" s="1077"/>
      <c r="AD22" s="5"/>
      <c r="AG22" s="18"/>
      <c r="AH22" s="18"/>
      <c r="AI22" s="18"/>
      <c r="AJ22" s="18"/>
      <c r="AK22" s="18"/>
      <c r="AL22" s="18"/>
      <c r="AM22" s="18"/>
      <c r="AN22" s="18"/>
    </row>
    <row r="23" spans="2:40" ht="17.25"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1"/>
      <c r="AB23" s="761"/>
      <c r="AC23" s="762"/>
      <c r="AD23" s="5"/>
      <c r="AG23" s="18"/>
      <c r="AH23" s="18"/>
      <c r="AI23" s="18"/>
      <c r="AJ23" s="18"/>
      <c r="AK23" s="18"/>
      <c r="AL23" s="18"/>
      <c r="AM23" s="18"/>
      <c r="AN23" s="18"/>
    </row>
    <row r="24" spans="2:40" ht="17.25"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1"/>
      <c r="AB24" s="761"/>
      <c r="AC24" s="762"/>
      <c r="AD24" s="5"/>
      <c r="AG24" s="18"/>
      <c r="AH24" s="18"/>
      <c r="AI24" s="18"/>
      <c r="AJ24" s="18"/>
      <c r="AK24" s="18"/>
      <c r="AL24" s="18"/>
      <c r="AM24" s="18"/>
      <c r="AN24" s="18"/>
    </row>
    <row r="25" spans="2:40" ht="17.25"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1"/>
      <c r="AB25" s="761"/>
      <c r="AC25" s="762"/>
      <c r="AD25" s="5"/>
      <c r="AG25" s="18"/>
      <c r="AH25" s="18"/>
      <c r="AI25" s="18"/>
      <c r="AJ25" s="18"/>
      <c r="AK25" s="18"/>
      <c r="AL25" s="18"/>
      <c r="AM25" s="18"/>
      <c r="AN25" s="18"/>
    </row>
    <row r="26" spans="2:40" ht="17.25"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1"/>
      <c r="AB26" s="761"/>
      <c r="AC26" s="762"/>
      <c r="AD26" s="5"/>
      <c r="AG26" s="18"/>
      <c r="AH26" s="18"/>
      <c r="AI26" s="18"/>
      <c r="AJ26" s="18"/>
      <c r="AK26" s="18"/>
      <c r="AL26" s="18"/>
      <c r="AM26" s="18"/>
      <c r="AN26" s="18"/>
    </row>
    <row r="27" spans="2:40" ht="17.25"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1"/>
      <c r="AB27" s="761"/>
      <c r="AC27" s="762"/>
      <c r="AD27" s="5"/>
      <c r="AG27" s="18"/>
      <c r="AH27" s="18"/>
      <c r="AI27" s="18"/>
      <c r="AJ27" s="18"/>
      <c r="AK27" s="18"/>
      <c r="AL27" s="18"/>
      <c r="AM27" s="18"/>
      <c r="AN27" s="18"/>
    </row>
    <row r="28" spans="2:40"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4"/>
      <c r="AB28" s="764"/>
      <c r="AC28" s="765"/>
      <c r="AD28" s="5"/>
      <c r="AG28" s="18"/>
      <c r="AH28" s="18"/>
      <c r="AI28" s="18"/>
      <c r="AJ28" s="18"/>
      <c r="AK28" s="18"/>
      <c r="AL28" s="18"/>
      <c r="AM28" s="18"/>
      <c r="AN28" s="18"/>
    </row>
    <row r="29" spans="2:40"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7"/>
      <c r="AB29" s="7"/>
      <c r="AC29" s="8"/>
      <c r="AD29" s="5"/>
      <c r="AG29" s="18"/>
      <c r="AH29" s="18"/>
      <c r="AI29" s="18"/>
      <c r="AJ29" s="18"/>
      <c r="AK29" s="18"/>
      <c r="AL29" s="18"/>
      <c r="AM29" s="18"/>
      <c r="AN29" s="18"/>
    </row>
    <row r="30" spans="2:40"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7"/>
      <c r="AB30" s="7"/>
      <c r="AC30" s="8"/>
      <c r="AD30" s="5"/>
      <c r="AG30" s="18"/>
      <c r="AH30" s="18"/>
      <c r="AI30" s="18"/>
      <c r="AJ30" s="18"/>
      <c r="AK30" s="18"/>
      <c r="AL30" s="18"/>
      <c r="AM30" s="18"/>
      <c r="AN30" s="18"/>
    </row>
    <row r="31" spans="2:40" ht="22.5" customHeight="1" x14ac:dyDescent="0.2">
      <c r="B31" s="4"/>
      <c r="C31" s="6"/>
      <c r="D31" s="70" t="s">
        <v>16</v>
      </c>
      <c r="E31" s="71"/>
      <c r="F31" s="572">
        <f>INDICADORES!H95</f>
        <v>14746</v>
      </c>
      <c r="G31" s="572">
        <f>INDICADORES!K95</f>
        <v>14354</v>
      </c>
      <c r="H31" s="572">
        <f>INDICADORES!N95</f>
        <v>16536</v>
      </c>
      <c r="I31" s="572">
        <f>INDICADORES!T95</f>
        <v>15253</v>
      </c>
      <c r="J31" s="572">
        <f>INDICADORES!W95</f>
        <v>16432</v>
      </c>
      <c r="K31" s="572">
        <f>INDICADORES!Z95</f>
        <v>15808</v>
      </c>
      <c r="L31" s="572">
        <f>INDICADORES!AF95</f>
        <v>16996</v>
      </c>
      <c r="M31" s="572">
        <f>INDICADORES!AI95</f>
        <v>16902</v>
      </c>
      <c r="N31" s="572">
        <f>INDICADORES!AL95</f>
        <v>18002</v>
      </c>
      <c r="O31" s="572">
        <f>INDICADORES!AR95</f>
        <v>18035</v>
      </c>
      <c r="P31" s="572">
        <f>INDICADORES!AU95</f>
        <v>14483</v>
      </c>
      <c r="Q31" s="572">
        <f>INDICADORES!AX95</f>
        <v>13400</v>
      </c>
      <c r="R31" s="573">
        <f>SUM(F31:Q31)</f>
        <v>190947</v>
      </c>
      <c r="U31" s="7"/>
      <c r="V31" s="7"/>
      <c r="W31" s="7"/>
      <c r="X31" s="7"/>
      <c r="Y31" s="7"/>
      <c r="Z31" s="7"/>
      <c r="AA31" s="7"/>
      <c r="AB31" s="7"/>
      <c r="AC31" s="8"/>
      <c r="AD31" s="5"/>
      <c r="AG31" s="18"/>
      <c r="AH31" s="18"/>
      <c r="AI31" s="18"/>
      <c r="AJ31" s="18"/>
      <c r="AK31" s="18"/>
      <c r="AL31" s="18"/>
      <c r="AM31" s="18"/>
      <c r="AN31" s="18"/>
    </row>
    <row r="32" spans="2:40" ht="22.5" customHeight="1" x14ac:dyDescent="0.2">
      <c r="B32" s="4"/>
      <c r="C32" s="6"/>
      <c r="D32" s="70" t="s">
        <v>18</v>
      </c>
      <c r="E32" s="71"/>
      <c r="F32" s="89" t="s">
        <v>168</v>
      </c>
      <c r="G32" s="89" t="s">
        <v>168</v>
      </c>
      <c r="H32" s="89" t="s">
        <v>168</v>
      </c>
      <c r="I32" s="89" t="s">
        <v>168</v>
      </c>
      <c r="J32" s="89" t="s">
        <v>168</v>
      </c>
      <c r="K32" s="89" t="s">
        <v>168</v>
      </c>
      <c r="L32" s="89" t="s">
        <v>168</v>
      </c>
      <c r="M32" s="89" t="s">
        <v>168</v>
      </c>
      <c r="N32" s="89" t="s">
        <v>168</v>
      </c>
      <c r="O32" s="89" t="s">
        <v>168</v>
      </c>
      <c r="P32" s="89" t="s">
        <v>168</v>
      </c>
      <c r="Q32" s="89" t="s">
        <v>168</v>
      </c>
      <c r="R32" s="149">
        <f>SUM(F32:Q32)</f>
        <v>0</v>
      </c>
      <c r="U32" s="7"/>
      <c r="V32" s="7"/>
      <c r="W32" s="7"/>
      <c r="X32" s="7"/>
      <c r="Y32" s="7"/>
      <c r="Z32" s="7"/>
      <c r="AA32" s="7"/>
      <c r="AB32" s="7"/>
      <c r="AC32" s="8"/>
      <c r="AD32" s="5"/>
      <c r="AG32" s="18"/>
      <c r="AH32" s="18"/>
      <c r="AI32" s="18"/>
      <c r="AJ32" s="18"/>
      <c r="AK32" s="18"/>
      <c r="AL32" s="18"/>
      <c r="AM32" s="18"/>
      <c r="AN32" s="18"/>
    </row>
    <row r="33" spans="2:40" ht="22.5" customHeight="1" thickBot="1" x14ac:dyDescent="0.25">
      <c r="B33" s="4"/>
      <c r="C33" s="6"/>
      <c r="D33" s="48" t="s">
        <v>692</v>
      </c>
      <c r="E33" s="72"/>
      <c r="F33" s="582">
        <f>F31</f>
        <v>14746</v>
      </c>
      <c r="G33" s="582">
        <f t="shared" ref="G33:Q33" si="0">G31</f>
        <v>14354</v>
      </c>
      <c r="H33" s="582">
        <f t="shared" si="0"/>
        <v>16536</v>
      </c>
      <c r="I33" s="582">
        <f t="shared" si="0"/>
        <v>15253</v>
      </c>
      <c r="J33" s="582">
        <f t="shared" si="0"/>
        <v>16432</v>
      </c>
      <c r="K33" s="582">
        <f t="shared" si="0"/>
        <v>15808</v>
      </c>
      <c r="L33" s="582">
        <f t="shared" si="0"/>
        <v>16996</v>
      </c>
      <c r="M33" s="582">
        <f t="shared" si="0"/>
        <v>16902</v>
      </c>
      <c r="N33" s="582">
        <f t="shared" si="0"/>
        <v>18002</v>
      </c>
      <c r="O33" s="582">
        <f t="shared" si="0"/>
        <v>18035</v>
      </c>
      <c r="P33" s="582">
        <f t="shared" si="0"/>
        <v>14483</v>
      </c>
      <c r="Q33" s="582">
        <f t="shared" si="0"/>
        <v>13400</v>
      </c>
      <c r="R33" s="573">
        <f>SUM(F33:Q33)</f>
        <v>190947</v>
      </c>
      <c r="T33" s="79">
        <f>AVERAGE(F33,G33,H33,I33,J33,K33,L33,M33,N33,O33,P33,Q33)</f>
        <v>15912.25</v>
      </c>
      <c r="U33" s="7"/>
      <c r="V33" s="7"/>
      <c r="W33" s="7"/>
      <c r="X33" s="7"/>
      <c r="Y33" s="7"/>
      <c r="Z33" s="7"/>
      <c r="AA33" s="7"/>
      <c r="AB33" s="7"/>
      <c r="AC33" s="8"/>
      <c r="AD33" s="5"/>
      <c r="AG33" s="18"/>
      <c r="AH33" s="18"/>
      <c r="AI33" s="18"/>
      <c r="AJ33" s="18"/>
      <c r="AK33" s="18"/>
      <c r="AL33" s="18"/>
      <c r="AM33" s="18"/>
      <c r="AN33" s="18"/>
    </row>
    <row r="34" spans="2:40" ht="22.5" customHeight="1" thickBot="1" x14ac:dyDescent="0.25">
      <c r="B34" s="4"/>
      <c r="C34" s="6"/>
      <c r="D34" s="48" t="s">
        <v>651</v>
      </c>
      <c r="E34" s="72"/>
      <c r="F34" s="274"/>
      <c r="G34" s="274"/>
      <c r="H34" s="274"/>
      <c r="I34" s="274"/>
      <c r="J34" s="274"/>
      <c r="K34" s="274"/>
      <c r="L34" s="274"/>
      <c r="M34" s="274"/>
      <c r="N34" s="411"/>
      <c r="O34" s="274"/>
      <c r="P34" s="274"/>
      <c r="Q34" s="274"/>
      <c r="R34" s="274"/>
      <c r="U34" s="7"/>
      <c r="V34" s="7"/>
      <c r="W34" s="7"/>
      <c r="X34" s="7"/>
      <c r="Y34" s="7"/>
      <c r="Z34" s="7"/>
      <c r="AA34" s="7"/>
      <c r="AB34" s="7"/>
      <c r="AC34" s="8"/>
      <c r="AD34" s="5"/>
      <c r="AG34" s="18"/>
      <c r="AH34" s="18"/>
      <c r="AI34" s="18"/>
      <c r="AJ34" s="18"/>
      <c r="AK34" s="18"/>
      <c r="AL34" s="18"/>
      <c r="AM34" s="18"/>
      <c r="AN34" s="18"/>
    </row>
    <row r="35" spans="2:40" ht="18" customHeight="1" x14ac:dyDescent="0.2">
      <c r="B35" s="4"/>
      <c r="C35" s="6"/>
      <c r="D35" s="809" t="s">
        <v>254</v>
      </c>
      <c r="E35" s="810"/>
      <c r="F35" s="277">
        <v>9930</v>
      </c>
      <c r="G35" s="277">
        <v>9930</v>
      </c>
      <c r="H35" s="277">
        <v>9930</v>
      </c>
      <c r="I35" s="277">
        <v>9930</v>
      </c>
      <c r="J35" s="277">
        <v>9930</v>
      </c>
      <c r="K35" s="277">
        <v>9930</v>
      </c>
      <c r="L35" s="277">
        <v>9930</v>
      </c>
      <c r="M35" s="277">
        <v>9930</v>
      </c>
      <c r="N35" s="277">
        <v>9930</v>
      </c>
      <c r="O35" s="277">
        <v>9930</v>
      </c>
      <c r="P35" s="277">
        <v>9930</v>
      </c>
      <c r="Q35" s="277">
        <v>9930</v>
      </c>
      <c r="R35" s="423">
        <f>SUM(F35:Q35)</f>
        <v>119160</v>
      </c>
      <c r="U35" s="7"/>
      <c r="V35" s="7"/>
      <c r="W35" s="7"/>
      <c r="X35" s="7"/>
      <c r="Y35" s="7"/>
      <c r="Z35" s="7"/>
      <c r="AA35" s="7"/>
      <c r="AB35" s="7"/>
      <c r="AC35" s="8"/>
      <c r="AD35" s="5"/>
      <c r="AG35" s="18"/>
      <c r="AH35" s="18"/>
      <c r="AI35" s="18"/>
      <c r="AJ35" s="18"/>
      <c r="AK35" s="18"/>
      <c r="AL35" s="18"/>
      <c r="AM35" s="18"/>
      <c r="AN35" s="18"/>
    </row>
    <row r="36" spans="2:40"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7"/>
      <c r="AB36" s="7"/>
      <c r="AC36" s="8"/>
      <c r="AD36" s="5"/>
      <c r="AG36" s="18"/>
      <c r="AH36" s="18"/>
      <c r="AI36" s="18"/>
      <c r="AJ36" s="18"/>
      <c r="AK36" s="18"/>
      <c r="AL36" s="18"/>
      <c r="AM36" s="18"/>
      <c r="AN36" s="18"/>
    </row>
    <row r="37" spans="2:40"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5"/>
      <c r="AB37" s="935"/>
      <c r="AC37" s="936"/>
      <c r="AD37" s="5"/>
      <c r="AG37" s="18"/>
      <c r="AH37" s="18"/>
      <c r="AI37" s="18"/>
      <c r="AJ37" s="18"/>
      <c r="AK37" s="18"/>
      <c r="AL37" s="18"/>
      <c r="AM37" s="18"/>
      <c r="AN37" s="18"/>
    </row>
    <row r="38" spans="2:40" ht="42.75" customHeight="1" x14ac:dyDescent="0.2">
      <c r="B38" s="4"/>
      <c r="C38" s="817" t="s">
        <v>16</v>
      </c>
      <c r="D38" s="818"/>
      <c r="E38" s="818"/>
      <c r="F38" s="818"/>
      <c r="G38" s="1128" t="s">
        <v>948</v>
      </c>
      <c r="H38" s="1128"/>
      <c r="I38" s="1128"/>
      <c r="J38" s="1128"/>
      <c r="K38" s="1128"/>
      <c r="L38" s="1128"/>
      <c r="M38" s="1128"/>
      <c r="N38" s="1129"/>
      <c r="O38" s="1064" t="s">
        <v>17</v>
      </c>
      <c r="P38" s="1065"/>
      <c r="Q38" s="1065"/>
      <c r="R38" s="1065"/>
      <c r="S38" s="1065"/>
      <c r="T38" s="1184"/>
      <c r="U38" s="1073"/>
      <c r="V38" s="1073"/>
      <c r="W38" s="1073"/>
      <c r="X38" s="1073"/>
      <c r="Y38" s="1073"/>
      <c r="Z38" s="1073"/>
      <c r="AA38" s="1073"/>
      <c r="AB38" s="1073"/>
      <c r="AC38" s="1074"/>
      <c r="AD38" s="5"/>
      <c r="AE38" s="20"/>
      <c r="AG38" s="9"/>
      <c r="AH38" s="877"/>
      <c r="AI38" s="877"/>
      <c r="AJ38" s="877"/>
      <c r="AK38" s="877"/>
      <c r="AL38" s="877"/>
      <c r="AM38" s="877"/>
      <c r="AN38" s="877"/>
    </row>
    <row r="39" spans="2:40"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8"/>
      <c r="AB39" s="948"/>
      <c r="AC39" s="949"/>
      <c r="AD39" s="5"/>
      <c r="AE39" s="20"/>
      <c r="AG39" s="9"/>
      <c r="AH39" s="877"/>
      <c r="AI39" s="877"/>
      <c r="AJ39" s="877"/>
      <c r="AK39" s="877"/>
      <c r="AL39" s="877"/>
      <c r="AM39" s="877"/>
      <c r="AN39" s="877"/>
    </row>
    <row r="40" spans="2:40" ht="27" customHeight="1" x14ac:dyDescent="0.2">
      <c r="B40" s="4"/>
      <c r="C40" s="827" t="s">
        <v>20</v>
      </c>
      <c r="D40" s="828"/>
      <c r="E40" s="828"/>
      <c r="F40" s="828"/>
      <c r="G40" s="861" t="s">
        <v>666</v>
      </c>
      <c r="H40" s="861"/>
      <c r="I40" s="861"/>
      <c r="J40" s="861"/>
      <c r="K40" s="861"/>
      <c r="L40" s="861"/>
      <c r="M40" s="861"/>
      <c r="N40" s="1101"/>
      <c r="O40" s="865" t="s">
        <v>88</v>
      </c>
      <c r="P40" s="866"/>
      <c r="Q40" s="866"/>
      <c r="R40" s="866"/>
      <c r="S40" s="866"/>
      <c r="T40" s="1182" t="s">
        <v>22</v>
      </c>
      <c r="U40" s="948"/>
      <c r="V40" s="948"/>
      <c r="W40" s="948"/>
      <c r="X40" s="948"/>
      <c r="Y40" s="948"/>
      <c r="Z40" s="948"/>
      <c r="AA40" s="948"/>
      <c r="AB40" s="948"/>
      <c r="AC40" s="949"/>
      <c r="AD40" s="5"/>
      <c r="AE40" s="20"/>
      <c r="AG40" s="9"/>
      <c r="AH40" s="19"/>
      <c r="AI40" s="19"/>
      <c r="AJ40" s="19"/>
      <c r="AK40" s="19"/>
      <c r="AL40" s="19"/>
      <c r="AM40" s="19"/>
      <c r="AN40" s="19"/>
    </row>
    <row r="41" spans="2:40" ht="21" customHeight="1" x14ac:dyDescent="0.2">
      <c r="B41" s="4"/>
      <c r="C41" s="827" t="s">
        <v>21</v>
      </c>
      <c r="D41" s="828"/>
      <c r="E41" s="828"/>
      <c r="F41" s="828"/>
      <c r="G41" s="861" t="s">
        <v>349</v>
      </c>
      <c r="H41" s="861"/>
      <c r="I41" s="861"/>
      <c r="J41" s="861"/>
      <c r="K41" s="861"/>
      <c r="L41" s="861"/>
      <c r="M41" s="861"/>
      <c r="N41" s="1101"/>
      <c r="O41" s="865" t="s">
        <v>24</v>
      </c>
      <c r="P41" s="866"/>
      <c r="Q41" s="866"/>
      <c r="R41" s="866"/>
      <c r="S41" s="866"/>
      <c r="T41" s="1182" t="s">
        <v>22</v>
      </c>
      <c r="U41" s="948"/>
      <c r="V41" s="948"/>
      <c r="W41" s="948"/>
      <c r="X41" s="948"/>
      <c r="Y41" s="948"/>
      <c r="Z41" s="948"/>
      <c r="AA41" s="948"/>
      <c r="AB41" s="948"/>
      <c r="AC41" s="949"/>
      <c r="AD41" s="5"/>
      <c r="AE41" s="20"/>
      <c r="AG41" s="9"/>
      <c r="AH41" s="792"/>
      <c r="AI41" s="792"/>
      <c r="AJ41" s="792"/>
      <c r="AK41" s="792"/>
      <c r="AL41" s="792"/>
      <c r="AM41" s="792"/>
      <c r="AN41" s="792"/>
    </row>
    <row r="42" spans="2:40"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8"/>
      <c r="AB42" s="948"/>
      <c r="AC42" s="949"/>
      <c r="AD42" s="5"/>
      <c r="AE42" s="20"/>
      <c r="AG42" s="9"/>
      <c r="AH42" s="792"/>
      <c r="AI42" s="792"/>
      <c r="AJ42" s="792"/>
      <c r="AK42" s="792"/>
      <c r="AL42" s="792"/>
      <c r="AM42" s="792"/>
      <c r="AN42" s="792"/>
    </row>
    <row r="43" spans="2:40"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3"/>
      <c r="AB43" s="953"/>
      <c r="AC43" s="954"/>
      <c r="AD43" s="5"/>
      <c r="AE43" s="20"/>
      <c r="AG43" s="9"/>
      <c r="AH43" s="20"/>
      <c r="AI43" s="20"/>
      <c r="AJ43" s="20"/>
      <c r="AK43" s="20"/>
      <c r="AL43" s="20"/>
      <c r="AM43" s="20"/>
      <c r="AN43" s="20"/>
    </row>
    <row r="44" spans="2:40"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29"/>
      <c r="AB44" s="929"/>
      <c r="AC44" s="930"/>
      <c r="AD44" s="5"/>
      <c r="AE44" s="20"/>
      <c r="AG44" s="9"/>
      <c r="AH44" s="792"/>
      <c r="AI44" s="792"/>
      <c r="AJ44" s="792"/>
      <c r="AK44" s="792"/>
      <c r="AL44" s="792"/>
      <c r="AM44" s="792"/>
      <c r="AN44" s="792"/>
    </row>
    <row r="45" spans="2:40"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8"/>
      <c r="AB45" s="1038"/>
      <c r="AC45" s="1039"/>
      <c r="AD45" s="5"/>
      <c r="AE45" s="20"/>
      <c r="AG45" s="9"/>
      <c r="AH45" s="20"/>
      <c r="AI45" s="20"/>
      <c r="AJ45" s="20"/>
      <c r="AK45" s="20"/>
      <c r="AL45" s="20"/>
      <c r="AM45" s="20"/>
      <c r="AN45" s="20"/>
    </row>
    <row r="46" spans="2:40"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583"/>
      <c r="X46" s="583"/>
      <c r="Y46" s="779"/>
      <c r="Z46" s="780"/>
      <c r="AA46" s="1029"/>
      <c r="AB46" s="863"/>
      <c r="AC46" s="864"/>
      <c r="AD46" s="5"/>
      <c r="AE46" s="20"/>
      <c r="AG46" s="9"/>
      <c r="AH46" s="792"/>
      <c r="AI46" s="792"/>
      <c r="AJ46" s="792"/>
      <c r="AK46" s="792"/>
      <c r="AL46" s="792"/>
      <c r="AM46" s="792"/>
      <c r="AN46" s="792"/>
    </row>
    <row r="47" spans="2:40"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584"/>
      <c r="X47" s="584"/>
      <c r="Y47" s="1111" t="s">
        <v>103</v>
      </c>
      <c r="Z47" s="1112"/>
      <c r="AA47" s="1113"/>
      <c r="AB47" s="1115"/>
      <c r="AC47" s="1116"/>
      <c r="AD47" s="5"/>
      <c r="AE47" s="20"/>
      <c r="AG47" s="9"/>
      <c r="AH47" s="792"/>
      <c r="AI47" s="792"/>
      <c r="AJ47" s="792"/>
      <c r="AK47" s="792"/>
      <c r="AL47" s="792"/>
      <c r="AM47" s="792"/>
      <c r="AN47" s="792"/>
    </row>
    <row r="48" spans="2:40" ht="22.5" customHeight="1" x14ac:dyDescent="0.2">
      <c r="B48" s="4"/>
      <c r="C48" s="829" t="s">
        <v>28</v>
      </c>
      <c r="D48" s="830"/>
      <c r="E48" s="830"/>
      <c r="F48" s="830"/>
      <c r="G48" s="938" t="s">
        <v>266</v>
      </c>
      <c r="H48" s="938"/>
      <c r="I48" s="938"/>
      <c r="J48" s="938"/>
      <c r="K48" s="938"/>
      <c r="L48" s="938"/>
      <c r="M48" s="938"/>
      <c r="N48" s="856"/>
      <c r="O48" s="1023"/>
      <c r="P48" s="1024"/>
      <c r="Q48" s="1024"/>
      <c r="R48" s="1024"/>
      <c r="S48" s="861"/>
      <c r="T48" s="861"/>
      <c r="U48" s="861"/>
      <c r="V48" s="869"/>
      <c r="W48" s="585"/>
      <c r="X48" s="585"/>
      <c r="Y48" s="991"/>
      <c r="Z48" s="992"/>
      <c r="AA48" s="1114"/>
      <c r="AB48" s="1115"/>
      <c r="AC48" s="1116"/>
      <c r="AD48" s="5"/>
      <c r="AE48" s="20"/>
      <c r="AG48" s="9"/>
      <c r="AH48" s="792"/>
      <c r="AI48" s="792"/>
      <c r="AJ48" s="792"/>
      <c r="AK48" s="792"/>
      <c r="AL48" s="792"/>
      <c r="AM48" s="792"/>
      <c r="AN48" s="792"/>
    </row>
    <row r="49" spans="1:40" ht="14.25" customHeight="1" x14ac:dyDescent="0.2">
      <c r="B49" s="4"/>
      <c r="C49" s="829" t="s">
        <v>27</v>
      </c>
      <c r="D49" s="830"/>
      <c r="E49" s="830"/>
      <c r="F49" s="830"/>
      <c r="G49" s="938" t="s">
        <v>1169</v>
      </c>
      <c r="H49" s="938"/>
      <c r="I49" s="938"/>
      <c r="J49" s="938"/>
      <c r="K49" s="938"/>
      <c r="L49" s="938"/>
      <c r="M49" s="938"/>
      <c r="N49" s="856"/>
      <c r="O49" s="1023"/>
      <c r="P49" s="1024"/>
      <c r="Q49" s="1024"/>
      <c r="R49" s="1024"/>
      <c r="S49" s="861" t="s">
        <v>105</v>
      </c>
      <c r="T49" s="861"/>
      <c r="U49" s="861"/>
      <c r="V49" s="869" t="s">
        <v>94</v>
      </c>
      <c r="W49" s="34"/>
      <c r="X49" s="34"/>
      <c r="Y49" s="697" t="s">
        <v>553</v>
      </c>
      <c r="Z49" s="697"/>
      <c r="AA49" s="697"/>
      <c r="AB49" s="685" t="s">
        <v>94</v>
      </c>
      <c r="AC49" s="686"/>
      <c r="AD49" s="5"/>
      <c r="AE49" s="20"/>
      <c r="AG49" s="9"/>
      <c r="AH49" s="792"/>
      <c r="AI49" s="792"/>
      <c r="AJ49" s="792"/>
      <c r="AK49" s="792"/>
      <c r="AL49" s="792"/>
      <c r="AM49" s="792"/>
      <c r="AN49" s="792"/>
    </row>
    <row r="50" spans="1:40"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34"/>
      <c r="X50" s="34"/>
      <c r="Y50" s="697"/>
      <c r="Z50" s="697"/>
      <c r="AA50" s="697"/>
      <c r="AB50" s="685"/>
      <c r="AC50" s="686"/>
      <c r="AD50" s="5"/>
      <c r="AE50" s="20"/>
      <c r="AG50" s="9"/>
      <c r="AH50" s="792"/>
      <c r="AI50" s="792"/>
      <c r="AJ50" s="792"/>
      <c r="AK50" s="792"/>
      <c r="AL50" s="792"/>
      <c r="AM50" s="792"/>
      <c r="AN50" s="792"/>
    </row>
    <row r="51" spans="1:40"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559"/>
      <c r="X51" s="559"/>
      <c r="Y51" s="707"/>
      <c r="Z51" s="707"/>
      <c r="AA51" s="707"/>
      <c r="AB51" s="703"/>
      <c r="AC51" s="704"/>
      <c r="AD51" s="5"/>
      <c r="AE51" s="20"/>
      <c r="AG51" s="9"/>
      <c r="AH51" s="792"/>
      <c r="AI51" s="792"/>
      <c r="AJ51" s="792"/>
      <c r="AK51" s="792"/>
      <c r="AL51" s="792"/>
      <c r="AM51" s="792"/>
      <c r="AN51" s="792"/>
    </row>
    <row r="52" spans="1:40"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23"/>
      <c r="AC52" s="23"/>
      <c r="AD52" s="14"/>
      <c r="AE52" s="20"/>
      <c r="AG52" s="9"/>
      <c r="AH52" s="877"/>
      <c r="AI52" s="877"/>
      <c r="AJ52" s="877"/>
      <c r="AK52" s="877"/>
      <c r="AL52" s="877"/>
      <c r="AM52" s="877"/>
      <c r="AN52" s="877"/>
    </row>
    <row r="53" spans="1:40" ht="22.5" customHeight="1" x14ac:dyDescent="0.2">
      <c r="C53" s="15"/>
      <c r="D53" s="20"/>
      <c r="E53" s="20"/>
      <c r="F53" s="20"/>
      <c r="G53" s="20"/>
      <c r="H53" s="20"/>
      <c r="I53" s="20"/>
      <c r="J53" s="20"/>
      <c r="K53" s="20"/>
      <c r="L53" s="20"/>
      <c r="M53" s="20"/>
      <c r="N53" s="20"/>
      <c r="AC53" s="16"/>
      <c r="AE53" s="20"/>
      <c r="AG53" s="9"/>
      <c r="AH53" s="877"/>
      <c r="AI53" s="877"/>
      <c r="AJ53" s="877"/>
      <c r="AK53" s="877"/>
      <c r="AL53" s="877"/>
      <c r="AM53" s="877"/>
      <c r="AN53" s="877"/>
    </row>
    <row r="54" spans="1:40" ht="22.5" customHeight="1" x14ac:dyDescent="0.2">
      <c r="A54" s="52"/>
      <c r="C54" s="15"/>
      <c r="D54" s="20"/>
      <c r="E54" s="20"/>
      <c r="F54" s="20"/>
      <c r="G54" s="20"/>
      <c r="H54" s="20"/>
      <c r="I54" s="20"/>
      <c r="J54" s="20"/>
      <c r="K54" s="20"/>
      <c r="L54" s="20"/>
      <c r="M54" s="20"/>
      <c r="N54" s="20"/>
      <c r="AC54" s="16"/>
      <c r="AE54" s="20"/>
      <c r="AG54" s="9"/>
      <c r="AH54" s="19"/>
      <c r="AI54" s="19"/>
      <c r="AJ54" s="19"/>
      <c r="AK54" s="19"/>
      <c r="AL54" s="19"/>
      <c r="AM54" s="19"/>
      <c r="AN54" s="19"/>
    </row>
    <row r="55" spans="1:40" ht="22.5" customHeight="1" x14ac:dyDescent="0.2">
      <c r="C55" s="15"/>
      <c r="D55" s="20"/>
      <c r="E55" s="20"/>
      <c r="F55" s="20"/>
      <c r="G55" s="20"/>
      <c r="H55" s="20"/>
      <c r="I55" s="20"/>
      <c r="J55" s="20"/>
      <c r="K55" s="20"/>
      <c r="L55" s="20"/>
      <c r="M55" s="20"/>
      <c r="N55" s="20"/>
      <c r="AE55" s="20"/>
      <c r="AG55" s="9"/>
      <c r="AH55" s="877"/>
      <c r="AI55" s="877"/>
      <c r="AJ55" s="877"/>
      <c r="AK55" s="877"/>
      <c r="AL55" s="877"/>
      <c r="AM55" s="877"/>
      <c r="AN55" s="877"/>
    </row>
    <row r="56" spans="1:40" ht="22.5" customHeight="1" x14ac:dyDescent="0.2">
      <c r="C56" s="15"/>
      <c r="D56" s="20"/>
      <c r="E56" s="20"/>
      <c r="F56" s="20"/>
      <c r="G56" s="20"/>
      <c r="H56" s="20"/>
      <c r="I56" s="20"/>
      <c r="J56" s="20"/>
      <c r="K56" s="20"/>
      <c r="L56" s="20"/>
      <c r="M56" s="20"/>
      <c r="N56" s="20"/>
      <c r="AE56" s="20"/>
      <c r="AG56" s="9"/>
      <c r="AH56" s="877"/>
      <c r="AI56" s="877"/>
      <c r="AJ56" s="877"/>
      <c r="AK56" s="877"/>
      <c r="AL56" s="877"/>
      <c r="AM56" s="877"/>
      <c r="AN56" s="877"/>
    </row>
    <row r="57" spans="1:40" ht="22.5" customHeight="1" x14ac:dyDescent="0.2">
      <c r="C57" s="15"/>
      <c r="D57" s="20"/>
      <c r="E57" s="20"/>
      <c r="F57" s="20"/>
      <c r="G57" s="20"/>
      <c r="H57" s="20"/>
      <c r="I57" s="20"/>
      <c r="J57" s="20"/>
      <c r="K57" s="20"/>
      <c r="L57" s="20"/>
      <c r="M57" s="20"/>
      <c r="N57" s="20"/>
      <c r="AE57" s="20"/>
      <c r="AG57" s="9"/>
      <c r="AH57" s="877"/>
      <c r="AI57" s="877"/>
      <c r="AJ57" s="877"/>
      <c r="AK57" s="877"/>
      <c r="AL57" s="877"/>
      <c r="AM57" s="877"/>
      <c r="AN57" s="877"/>
    </row>
    <row r="58" spans="1:40" ht="22.5" customHeight="1" x14ac:dyDescent="0.2">
      <c r="C58" s="15"/>
      <c r="D58" s="20"/>
      <c r="E58" s="20"/>
      <c r="F58" s="20"/>
      <c r="G58" s="20"/>
      <c r="H58" s="20"/>
      <c r="I58" s="20"/>
      <c r="J58" s="20"/>
      <c r="K58" s="20"/>
      <c r="L58" s="20"/>
      <c r="M58" s="20"/>
      <c r="N58" s="20"/>
    </row>
    <row r="59" spans="1:40" ht="22.5" customHeight="1" x14ac:dyDescent="0.2">
      <c r="C59" s="15"/>
      <c r="D59" s="20"/>
      <c r="E59" s="20"/>
      <c r="F59" s="20"/>
      <c r="G59" s="20"/>
      <c r="H59" s="20"/>
      <c r="I59" s="20"/>
      <c r="J59" s="20"/>
      <c r="K59" s="20"/>
      <c r="L59" s="20"/>
      <c r="M59" s="20"/>
      <c r="N59" s="20"/>
    </row>
    <row r="60" spans="1:40" ht="22.5" customHeight="1" x14ac:dyDescent="0.2">
      <c r="C60" s="15"/>
      <c r="D60" s="20"/>
      <c r="E60" s="20"/>
      <c r="F60" s="20"/>
      <c r="G60" s="20"/>
      <c r="H60" s="20"/>
      <c r="I60" s="20"/>
      <c r="J60" s="20"/>
      <c r="K60" s="20"/>
      <c r="L60" s="20"/>
      <c r="M60" s="20"/>
      <c r="N60" s="20"/>
    </row>
    <row r="61" spans="1:40"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c r="AB61" s="16"/>
      <c r="AC61" s="16"/>
    </row>
    <row r="62" spans="1:40"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c r="AB62" s="16"/>
      <c r="AC62" s="16"/>
    </row>
    <row r="63" spans="1:40"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c r="AB63" s="16"/>
      <c r="AC63" s="16"/>
    </row>
    <row r="64" spans="1:40"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c r="AB64" s="16"/>
      <c r="AC64" s="16"/>
    </row>
    <row r="65" spans="3:29"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c r="AB65" s="16"/>
      <c r="AC65" s="16"/>
    </row>
    <row r="66" spans="3:29"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c r="AB66" s="16"/>
      <c r="AC66" s="16"/>
    </row>
    <row r="67" spans="3:29"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c r="AB67" s="16"/>
      <c r="AC67" s="16"/>
    </row>
    <row r="68" spans="3:29"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c r="AB68" s="16"/>
      <c r="AC68" s="16"/>
    </row>
    <row r="69" spans="3:29"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c r="AB69" s="16"/>
      <c r="AC69" s="16"/>
    </row>
    <row r="70" spans="3:29"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c r="AB70" s="16"/>
      <c r="AC70" s="16"/>
    </row>
    <row r="71" spans="3:29"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c r="AB71" s="16"/>
      <c r="AC71" s="16"/>
    </row>
    <row r="72" spans="3:29"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c r="AB72" s="16"/>
      <c r="AC72" s="16"/>
    </row>
    <row r="73" spans="3:29"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c r="AB73" s="16"/>
      <c r="AC73" s="16"/>
    </row>
    <row r="74" spans="3:29"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c r="AB74" s="16"/>
      <c r="AC74" s="16"/>
    </row>
    <row r="75" spans="3:29"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c r="AB75" s="16"/>
      <c r="AC75" s="16"/>
    </row>
    <row r="76" spans="3:29"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c r="AB76" s="16"/>
      <c r="AC76" s="16"/>
    </row>
    <row r="77" spans="3:29"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c r="AB77" s="16"/>
      <c r="AC77" s="16"/>
    </row>
    <row r="78" spans="3:29"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c r="AB78" s="16"/>
      <c r="AC78" s="16"/>
    </row>
    <row r="79" spans="3:29"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c r="AB79" s="16"/>
      <c r="AC79" s="16"/>
    </row>
    <row r="80" spans="3:29"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c r="AB80" s="16"/>
      <c r="AC80" s="16"/>
    </row>
    <row r="81" spans="3:29"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c r="AB81" s="16"/>
      <c r="AC81" s="16"/>
    </row>
    <row r="82" spans="3:29"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c r="AB82" s="16"/>
      <c r="AC82" s="16"/>
    </row>
    <row r="83" spans="3:29"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c r="AB83" s="16"/>
      <c r="AC83" s="16"/>
    </row>
    <row r="84" spans="3:29"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c r="AB84" s="16"/>
      <c r="AC84" s="16"/>
    </row>
  </sheetData>
  <sheetProtection algorithmName="SHA-512" hashValue="9wGYhk/r2bVXJJS92cbfPACg4+um/gZNquIzlBrZDQpUO0l1te6OV1gkyLnP+1/nSrvo76Ba5U0Kp0AvThX2Nw==" saltValue="hGI67FFSmHF1qEYG9bBHqA==" spinCount="100000" sheet="1" objects="1" scenarios="1"/>
  <customSheetViews>
    <customSheetView guid="{9C949C4D-EB11-4549-99F8-6A6E19FEDD35}" showGridLines="0" topLeftCell="G4">
      <selection activeCell="R22" sqref="R22:AC28"/>
      <pageMargins left="0.5" right="0.43" top="1.04" bottom="0.45" header="0.31496062992125984" footer="0.31496062992125984"/>
      <pageSetup paperSize="9" scale="76" orientation="portrait" r:id="rId1"/>
      <headerFooter alignWithMargins="0"/>
    </customSheetView>
    <customSheetView guid="{B4BD0B13-0F90-4B98-B77F-542E51A48189}" showGridLines="0">
      <selection activeCell="R22" sqref="R22:AC28"/>
      <pageMargins left="0.5" right="0.43" top="1.04" bottom="0.45" header="0.31496062992125984" footer="0.31496062992125984"/>
      <pageSetup paperSize="9" scale="76" orientation="portrait" r:id="rId2"/>
      <headerFooter alignWithMargins="0"/>
    </customSheetView>
    <customSheetView guid="{1132D6BB-BD35-469F-BF41-A86B335BD97B}" showGridLines="0">
      <selection activeCell="R22" sqref="R22:AC28"/>
      <pageMargins left="0.5" right="0.43" top="1.04" bottom="0.45" header="0.31496062992125984" footer="0.31496062992125984"/>
      <pageSetup paperSize="9" scale="76" orientation="portrait" r:id="rId3"/>
      <headerFooter alignWithMargins="0"/>
    </customSheetView>
    <customSheetView guid="{A5C6589E-C55F-4BEC-9ECE-919FCABF52F8}" showGridLines="0">
      <selection activeCell="R22" sqref="R22:AC28"/>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17">
      <selection activeCell="R29" sqref="R29"/>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11">
      <selection activeCell="R29" sqref="R29"/>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11">
      <selection activeCell="R29" sqref="R29"/>
      <pageMargins left="0.5" right="0.43" top="1.04" bottom="0.45" header="0.31496062992125984" footer="0.31496062992125984"/>
      <pageSetup paperSize="9" scale="76" orientation="portrait" r:id="rId7"/>
      <headerFooter alignWithMargins="0"/>
    </customSheetView>
    <customSheetView guid="{8381FC96-6810-4EAA-ACD8-B607E0FD2281}" showGridLines="0" topLeftCell="R1">
      <selection activeCell="R29" sqref="R29"/>
      <pageMargins left="0.5" right="0.43" top="1.04" bottom="0.45" header="0.31496062992125984" footer="0.31496062992125984"/>
      <pageSetup paperSize="9" scale="76" orientation="portrait" r:id="rId8"/>
      <headerFooter alignWithMargins="0"/>
    </customSheetView>
    <customSheetView guid="{7315456F-420E-439E-9602-F32EDF9D3E94}" showGridLines="0" topLeftCell="R1">
      <selection activeCell="R29" sqref="R29"/>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I31" sqref="I31"/>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I31" sqref="I31"/>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I31" sqref="I31"/>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I31" sqref="I31"/>
      <pageMargins left="0.5" right="0.43" top="1.04" bottom="0.45" header="0.31496062992125984" footer="0.31496062992125984"/>
      <pageSetup paperSize="9" scale="76" orientation="portrait" r:id="rId13"/>
      <headerFooter alignWithMargins="0"/>
    </customSheetView>
    <customSheetView guid="{CAC1BF5B-64DA-4E65-B9F3-F58AF1593EA5}" showGridLines="0">
      <selection activeCell="I31" sqref="I31"/>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I31" sqref="I31"/>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I31" sqref="I31"/>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U32" sqref="U32"/>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U32" sqref="U32"/>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U32" sqref="U32"/>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U32" sqref="U32"/>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U32" sqref="U32"/>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R1">
      <selection activeCell="R29" sqref="R29"/>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11">
      <selection activeCell="R29" sqref="R29"/>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11">
      <selection activeCell="R29" sqref="R29"/>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17">
      <selection activeCell="R29" sqref="R29"/>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17">
      <selection activeCell="R29" sqref="R29"/>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17">
      <selection activeCell="R29" sqref="R29"/>
      <pageMargins left="0.5" right="0.43" top="1.04" bottom="0.45" header="0.31496062992125984" footer="0.31496062992125984"/>
      <pageSetup paperSize="9" scale="76" orientation="portrait" r:id="rId27"/>
      <headerFooter alignWithMargins="0"/>
    </customSheetView>
    <customSheetView guid="{11E60353-53A2-40FD-8DD1-6654D3943E00}" showGridLines="0">
      <selection activeCell="R22" sqref="R22:AC28"/>
      <pageMargins left="0.5" right="0.43" top="1.04" bottom="0.45" header="0.31496062992125984" footer="0.31496062992125984"/>
      <pageSetup paperSize="9" scale="76" orientation="portrait" r:id="rId28"/>
      <headerFooter alignWithMargins="0"/>
    </customSheetView>
    <customSheetView guid="{D405E5B0-829D-4CFF-BABC-C1974EED185D}" showGridLines="0">
      <selection activeCell="R22" sqref="R22:AC28"/>
      <pageMargins left="0.5" right="0.43" top="1.04" bottom="0.45" header="0.31496062992125984" footer="0.31496062992125984"/>
      <pageSetup paperSize="9" scale="76" orientation="portrait" r:id="rId29"/>
      <headerFooter alignWithMargins="0"/>
    </customSheetView>
  </customSheetViews>
  <mergeCells count="88">
    <mergeCell ref="R13:AC20"/>
    <mergeCell ref="G3:P3"/>
    <mergeCell ref="G4:P4"/>
    <mergeCell ref="G5:P5"/>
    <mergeCell ref="C7:AC7"/>
    <mergeCell ref="C8:E8"/>
    <mergeCell ref="F8:P8"/>
    <mergeCell ref="Q8:R8"/>
    <mergeCell ref="S8:T8"/>
    <mergeCell ref="U8:V8"/>
    <mergeCell ref="Y8:AC8"/>
    <mergeCell ref="AH8:AN8"/>
    <mergeCell ref="C9:E10"/>
    <mergeCell ref="F9:AC10"/>
    <mergeCell ref="AH9:AN9"/>
    <mergeCell ref="R12:AC12"/>
    <mergeCell ref="R21:AC21"/>
    <mergeCell ref="R22:AC28"/>
    <mergeCell ref="D35:E35"/>
    <mergeCell ref="C37:N37"/>
    <mergeCell ref="O37:AC37"/>
    <mergeCell ref="AH38:AN38"/>
    <mergeCell ref="C39:F39"/>
    <mergeCell ref="G39:N39"/>
    <mergeCell ref="O39:S39"/>
    <mergeCell ref="T39:AC39"/>
    <mergeCell ref="AH39:AN39"/>
    <mergeCell ref="C38:F38"/>
    <mergeCell ref="G38:N38"/>
    <mergeCell ref="O38:S38"/>
    <mergeCell ref="T38:AC38"/>
    <mergeCell ref="C40:F40"/>
    <mergeCell ref="G40:N40"/>
    <mergeCell ref="O40:S40"/>
    <mergeCell ref="T40:AC40"/>
    <mergeCell ref="C41:F41"/>
    <mergeCell ref="G41:N41"/>
    <mergeCell ref="O41:S41"/>
    <mergeCell ref="T41:AC41"/>
    <mergeCell ref="AH41:AN41"/>
    <mergeCell ref="C42:F43"/>
    <mergeCell ref="G42:N43"/>
    <mergeCell ref="O42:S42"/>
    <mergeCell ref="T42:AC42"/>
    <mergeCell ref="AH42:AN42"/>
    <mergeCell ref="O43:S43"/>
    <mergeCell ref="T43:AC43"/>
    <mergeCell ref="C44:N44"/>
    <mergeCell ref="O44:AC44"/>
    <mergeCell ref="AH44:AN44"/>
    <mergeCell ref="C45:F46"/>
    <mergeCell ref="G45:H45"/>
    <mergeCell ref="O45:R45"/>
    <mergeCell ref="S45:AC45"/>
    <mergeCell ref="G46:M46"/>
    <mergeCell ref="O46:R51"/>
    <mergeCell ref="S46:U46"/>
    <mergeCell ref="Y46:AA46"/>
    <mergeCell ref="AB46:AC46"/>
    <mergeCell ref="AH46:AN46"/>
    <mergeCell ref="C47:F47"/>
    <mergeCell ref="G47:N47"/>
    <mergeCell ref="S47:U48"/>
    <mergeCell ref="V47:V48"/>
    <mergeCell ref="Y47:AA48"/>
    <mergeCell ref="AB47:AC48"/>
    <mergeCell ref="AH47:AN47"/>
    <mergeCell ref="C48:F48"/>
    <mergeCell ref="G48:N48"/>
    <mergeCell ref="AH48:AN48"/>
    <mergeCell ref="AB49:AC51"/>
    <mergeCell ref="AH49:AN49"/>
    <mergeCell ref="C50:F50"/>
    <mergeCell ref="G50:N50"/>
    <mergeCell ref="AH50:AN50"/>
    <mergeCell ref="C51:F51"/>
    <mergeCell ref="G51:N51"/>
    <mergeCell ref="AH51:AN51"/>
    <mergeCell ref="C49:F49"/>
    <mergeCell ref="G49:N49"/>
    <mergeCell ref="S49:U51"/>
    <mergeCell ref="V49:V51"/>
    <mergeCell ref="Y49:AA51"/>
    <mergeCell ref="AH52:AN52"/>
    <mergeCell ref="AH53:AN53"/>
    <mergeCell ref="AH55:AN55"/>
    <mergeCell ref="AH56:AN56"/>
    <mergeCell ref="AH57:AN57"/>
  </mergeCells>
  <pageMargins left="0.5" right="0.43" top="1.04" bottom="0.45" header="0.31496062992125984" footer="0.31496062992125984"/>
  <pageSetup paperSize="9" scale="76" orientation="portrait" r:id="rId30"/>
  <headerFooter alignWithMargins="0"/>
  <drawing r:id="rId3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83"/>
  <sheetViews>
    <sheetView showGridLines="0" topLeftCell="A27" zoomScaleNormal="100" workbookViewId="0">
      <selection activeCell="F9" sqref="F9:AB10"/>
    </sheetView>
  </sheetViews>
  <sheetFormatPr baseColWidth="10" defaultColWidth="0" defaultRowHeight="12.75" customHeight="1" zeroHeight="1" x14ac:dyDescent="0.2"/>
  <cols>
    <col min="1" max="2" width="1.140625" style="103" customWidth="1"/>
    <col min="3" max="3" width="6.7109375" style="103" customWidth="1"/>
    <col min="4" max="4" width="13.42578125" style="103" customWidth="1"/>
    <col min="5" max="17" width="6.7109375" style="103" customWidth="1"/>
    <col min="18" max="28" width="8.7109375" style="103" customWidth="1"/>
    <col min="29" max="30" width="1.140625" style="103" customWidth="1"/>
    <col min="31" max="31" width="11.42578125" style="103" customWidth="1"/>
    <col min="32" max="32" width="11.42578125" style="103" hidden="1" customWidth="1"/>
    <col min="33" max="33" width="62.85546875" style="103" hidden="1" customWidth="1"/>
    <col min="34" max="39" width="0" style="103" hidden="1" customWidth="1"/>
    <col min="40" max="16384" width="11.42578125" style="103" hidden="1"/>
  </cols>
  <sheetData>
    <row r="1" spans="2:39" ht="6" customHeight="1" thickBot="1" x14ac:dyDescent="0.25"/>
    <row r="2" spans="2:39" ht="4.5" customHeight="1" x14ac:dyDescent="0.2">
      <c r="B2" s="104"/>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6"/>
    </row>
    <row r="3" spans="2:39" x14ac:dyDescent="0.2">
      <c r="B3" s="107"/>
      <c r="G3" s="740" t="str">
        <f>+'OP MEDICINA GRAL'!G3:P3</f>
        <v>HOSPITAL REGIONAL DE MONIQUIRÁ E.S.E.</v>
      </c>
      <c r="H3" s="740"/>
      <c r="I3" s="740"/>
      <c r="J3" s="740"/>
      <c r="K3" s="740"/>
      <c r="L3" s="740"/>
      <c r="M3" s="740"/>
      <c r="N3" s="740"/>
      <c r="O3" s="740"/>
      <c r="P3" s="740"/>
      <c r="AC3" s="108"/>
    </row>
    <row r="4" spans="2:39" x14ac:dyDescent="0.2">
      <c r="B4" s="107"/>
      <c r="G4" s="740" t="s">
        <v>58</v>
      </c>
      <c r="H4" s="740"/>
      <c r="I4" s="740"/>
      <c r="J4" s="740"/>
      <c r="K4" s="740"/>
      <c r="L4" s="740"/>
      <c r="M4" s="740"/>
      <c r="N4" s="740"/>
      <c r="O4" s="740"/>
      <c r="P4" s="740"/>
      <c r="AC4" s="108"/>
    </row>
    <row r="5" spans="2:39" x14ac:dyDescent="0.2">
      <c r="B5" s="107"/>
      <c r="G5" s="740" t="s">
        <v>0</v>
      </c>
      <c r="H5" s="740"/>
      <c r="I5" s="740"/>
      <c r="J5" s="740"/>
      <c r="K5" s="740"/>
      <c r="L5" s="740"/>
      <c r="M5" s="740"/>
      <c r="N5" s="740"/>
      <c r="O5" s="740"/>
      <c r="P5" s="740"/>
      <c r="AC5" s="108"/>
    </row>
    <row r="6" spans="2:39" ht="4.5" customHeight="1" thickBot="1" x14ac:dyDescent="0.25">
      <c r="B6" s="107"/>
      <c r="AC6" s="108"/>
    </row>
    <row r="7" spans="2:39" ht="9.75" customHeight="1" x14ac:dyDescent="0.2">
      <c r="B7" s="107"/>
      <c r="C7" s="741" t="s">
        <v>81</v>
      </c>
      <c r="D7" s="742"/>
      <c r="E7" s="742"/>
      <c r="F7" s="742"/>
      <c r="G7" s="742"/>
      <c r="H7" s="742"/>
      <c r="I7" s="742"/>
      <c r="J7" s="742"/>
      <c r="K7" s="742"/>
      <c r="L7" s="742"/>
      <c r="M7" s="742"/>
      <c r="N7" s="742"/>
      <c r="O7" s="742"/>
      <c r="P7" s="742"/>
      <c r="Q7" s="742"/>
      <c r="R7" s="742"/>
      <c r="S7" s="742"/>
      <c r="T7" s="742"/>
      <c r="U7" s="742"/>
      <c r="V7" s="742"/>
      <c r="W7" s="742"/>
      <c r="X7" s="742"/>
      <c r="Y7" s="742"/>
      <c r="Z7" s="742"/>
      <c r="AA7" s="742"/>
      <c r="AB7" s="743"/>
      <c r="AC7" s="108"/>
    </row>
    <row r="8" spans="2:39" ht="24" customHeight="1" x14ac:dyDescent="0.2">
      <c r="B8" s="107"/>
      <c r="C8" s="744" t="s">
        <v>1</v>
      </c>
      <c r="D8" s="745"/>
      <c r="E8" s="746"/>
      <c r="F8" s="747" t="s">
        <v>678</v>
      </c>
      <c r="G8" s="748"/>
      <c r="H8" s="748"/>
      <c r="I8" s="748"/>
      <c r="J8" s="748"/>
      <c r="K8" s="748"/>
      <c r="L8" s="748"/>
      <c r="M8" s="748"/>
      <c r="N8" s="748"/>
      <c r="O8" s="748"/>
      <c r="P8" s="749"/>
      <c r="Q8" s="750" t="s">
        <v>82</v>
      </c>
      <c r="R8" s="746"/>
      <c r="S8" s="897"/>
      <c r="T8" s="898"/>
      <c r="U8" s="750" t="s">
        <v>83</v>
      </c>
      <c r="V8" s="746"/>
      <c r="W8" s="751" t="s">
        <v>84</v>
      </c>
      <c r="X8" s="752"/>
      <c r="Y8" s="752"/>
      <c r="Z8" s="752"/>
      <c r="AA8" s="752"/>
      <c r="AB8" s="753"/>
      <c r="AC8" s="108"/>
      <c r="AF8" s="109"/>
      <c r="AG8" s="109"/>
      <c r="AH8" s="109"/>
    </row>
    <row r="9" spans="2:39" ht="27.75" customHeight="1" x14ac:dyDescent="0.2">
      <c r="B9" s="107"/>
      <c r="C9" s="731" t="s">
        <v>2</v>
      </c>
      <c r="D9" s="732"/>
      <c r="E9" s="733"/>
      <c r="F9" s="734" t="s">
        <v>679</v>
      </c>
      <c r="G9" s="735"/>
      <c r="H9" s="735"/>
      <c r="I9" s="735"/>
      <c r="J9" s="735"/>
      <c r="K9" s="735"/>
      <c r="L9" s="735"/>
      <c r="M9" s="735"/>
      <c r="N9" s="735"/>
      <c r="O9" s="735"/>
      <c r="P9" s="735"/>
      <c r="Q9" s="735"/>
      <c r="R9" s="735"/>
      <c r="S9" s="735"/>
      <c r="T9" s="735"/>
      <c r="U9" s="735"/>
      <c r="V9" s="735"/>
      <c r="W9" s="735"/>
      <c r="X9" s="735"/>
      <c r="Y9" s="735"/>
      <c r="Z9" s="735"/>
      <c r="AA9" s="735"/>
      <c r="AB9" s="736"/>
      <c r="AC9" s="108"/>
      <c r="AF9" s="109"/>
      <c r="AG9" s="109"/>
      <c r="AH9" s="109"/>
    </row>
    <row r="10" spans="2:39" ht="18" customHeight="1" x14ac:dyDescent="0.2">
      <c r="B10" s="107"/>
      <c r="C10" s="636"/>
      <c r="D10" s="637"/>
      <c r="E10" s="638"/>
      <c r="F10" s="737"/>
      <c r="G10" s="738"/>
      <c r="H10" s="738"/>
      <c r="I10" s="738"/>
      <c r="J10" s="738"/>
      <c r="K10" s="738"/>
      <c r="L10" s="738"/>
      <c r="M10" s="738"/>
      <c r="N10" s="738"/>
      <c r="O10" s="738"/>
      <c r="P10" s="738"/>
      <c r="Q10" s="738"/>
      <c r="R10" s="738"/>
      <c r="S10" s="738"/>
      <c r="T10" s="738"/>
      <c r="U10" s="738"/>
      <c r="V10" s="738"/>
      <c r="W10" s="738"/>
      <c r="X10" s="738"/>
      <c r="Y10" s="738"/>
      <c r="Z10" s="738"/>
      <c r="AA10" s="738"/>
      <c r="AB10" s="739"/>
      <c r="AC10" s="108"/>
      <c r="AF10" s="109"/>
      <c r="AG10" s="109"/>
      <c r="AH10" s="109"/>
    </row>
    <row r="11" spans="2:39" ht="3.75" customHeight="1" thickBot="1" x14ac:dyDescent="0.25">
      <c r="B11" s="107"/>
      <c r="C11" s="110"/>
      <c r="D11" s="111"/>
      <c r="E11" s="111"/>
      <c r="F11" s="111"/>
      <c r="G11" s="112"/>
      <c r="H11" s="112"/>
      <c r="I11" s="112"/>
      <c r="J11" s="112"/>
      <c r="K11" s="112"/>
      <c r="L11" s="112"/>
      <c r="M11" s="112"/>
      <c r="N11" s="112"/>
      <c r="O11" s="112"/>
      <c r="P11" s="112"/>
      <c r="Q11" s="112"/>
      <c r="R11" s="112"/>
      <c r="S11" s="112"/>
      <c r="T11" s="112"/>
      <c r="U11" s="112"/>
      <c r="V11" s="112"/>
      <c r="W11" s="112"/>
      <c r="X11" s="112"/>
      <c r="Y11" s="112"/>
      <c r="Z11" s="112"/>
      <c r="AA11" s="112"/>
      <c r="AB11" s="113"/>
      <c r="AC11" s="108"/>
      <c r="AF11" s="109"/>
      <c r="AG11" s="109"/>
      <c r="AH11" s="109"/>
      <c r="AI11" s="109"/>
      <c r="AJ11" s="109"/>
      <c r="AK11" s="109"/>
      <c r="AL11" s="109"/>
      <c r="AM11" s="109"/>
    </row>
    <row r="12" spans="2:39" ht="17.25" customHeight="1" thickBot="1" x14ac:dyDescent="0.25">
      <c r="B12" s="107"/>
      <c r="C12" s="114"/>
      <c r="D12" s="115"/>
      <c r="E12" s="115"/>
      <c r="F12" s="115"/>
      <c r="G12" s="115"/>
      <c r="H12" s="115"/>
      <c r="I12" s="115"/>
      <c r="J12" s="115"/>
      <c r="K12" s="115"/>
      <c r="L12" s="115"/>
      <c r="M12" s="115"/>
      <c r="N12" s="115"/>
      <c r="O12" s="115"/>
      <c r="P12" s="115"/>
      <c r="Q12" s="115"/>
      <c r="R12" s="794" t="s">
        <v>191</v>
      </c>
      <c r="S12" s="795"/>
      <c r="T12" s="795"/>
      <c r="U12" s="795"/>
      <c r="V12" s="795"/>
      <c r="W12" s="795"/>
      <c r="X12" s="795"/>
      <c r="Y12" s="795"/>
      <c r="Z12" s="795"/>
      <c r="AA12" s="917"/>
      <c r="AB12" s="796"/>
      <c r="AC12" s="108"/>
    </row>
    <row r="13" spans="2:39" ht="17.25" customHeight="1" x14ac:dyDescent="0.2">
      <c r="B13" s="107"/>
      <c r="C13" s="114"/>
      <c r="D13" s="115"/>
      <c r="E13" s="115"/>
      <c r="F13" s="115"/>
      <c r="G13" s="115"/>
      <c r="H13" s="115"/>
      <c r="I13" s="115"/>
      <c r="J13" s="115"/>
      <c r="K13" s="115"/>
      <c r="L13" s="115"/>
      <c r="M13" s="115"/>
      <c r="N13" s="115"/>
      <c r="O13" s="115"/>
      <c r="P13" s="115"/>
      <c r="Q13" s="115"/>
      <c r="R13" s="797" t="s">
        <v>983</v>
      </c>
      <c r="S13" s="798"/>
      <c r="T13" s="798"/>
      <c r="U13" s="798"/>
      <c r="V13" s="798"/>
      <c r="W13" s="798"/>
      <c r="X13" s="798"/>
      <c r="Y13" s="798"/>
      <c r="Z13" s="798"/>
      <c r="AA13" s="798"/>
      <c r="AB13" s="799"/>
      <c r="AC13" s="108"/>
    </row>
    <row r="14" spans="2:39" ht="17.25" customHeight="1" x14ac:dyDescent="0.2">
      <c r="B14" s="107"/>
      <c r="C14" s="114"/>
      <c r="D14" s="115"/>
      <c r="E14" s="115"/>
      <c r="F14" s="115"/>
      <c r="G14" s="115"/>
      <c r="H14" s="115"/>
      <c r="I14" s="115"/>
      <c r="J14" s="115"/>
      <c r="K14" s="115"/>
      <c r="L14" s="115"/>
      <c r="M14" s="115"/>
      <c r="N14" s="115"/>
      <c r="O14" s="115"/>
      <c r="P14" s="115"/>
      <c r="Q14" s="115"/>
      <c r="R14" s="800"/>
      <c r="S14" s="801"/>
      <c r="T14" s="801"/>
      <c r="U14" s="801"/>
      <c r="V14" s="801"/>
      <c r="W14" s="801"/>
      <c r="X14" s="801"/>
      <c r="Y14" s="801"/>
      <c r="Z14" s="801"/>
      <c r="AA14" s="801"/>
      <c r="AB14" s="802"/>
      <c r="AC14" s="108"/>
    </row>
    <row r="15" spans="2:39" ht="17.25" customHeight="1" x14ac:dyDescent="0.2">
      <c r="B15" s="107"/>
      <c r="C15" s="114"/>
      <c r="D15" s="115"/>
      <c r="E15" s="115"/>
      <c r="F15" s="115"/>
      <c r="G15" s="115"/>
      <c r="H15" s="115"/>
      <c r="I15" s="115"/>
      <c r="J15" s="115"/>
      <c r="K15" s="115"/>
      <c r="L15" s="115"/>
      <c r="M15" s="115"/>
      <c r="N15" s="115"/>
      <c r="O15" s="115"/>
      <c r="P15" s="115"/>
      <c r="Q15" s="115"/>
      <c r="R15" s="800"/>
      <c r="S15" s="801"/>
      <c r="T15" s="801"/>
      <c r="U15" s="801"/>
      <c r="V15" s="801"/>
      <c r="W15" s="801"/>
      <c r="X15" s="801"/>
      <c r="Y15" s="801"/>
      <c r="Z15" s="801"/>
      <c r="AA15" s="801"/>
      <c r="AB15" s="802"/>
      <c r="AC15" s="108"/>
    </row>
    <row r="16" spans="2:39" ht="17.25" customHeight="1" x14ac:dyDescent="0.2">
      <c r="B16" s="107"/>
      <c r="C16" s="114"/>
      <c r="D16" s="115"/>
      <c r="E16" s="115"/>
      <c r="F16" s="115"/>
      <c r="G16" s="115"/>
      <c r="H16" s="115"/>
      <c r="I16" s="115"/>
      <c r="J16" s="115"/>
      <c r="K16" s="115"/>
      <c r="L16" s="115"/>
      <c r="M16" s="115"/>
      <c r="N16" s="115"/>
      <c r="O16" s="115"/>
      <c r="P16" s="115"/>
      <c r="Q16" s="115"/>
      <c r="R16" s="800"/>
      <c r="S16" s="801"/>
      <c r="T16" s="801"/>
      <c r="U16" s="801"/>
      <c r="V16" s="801"/>
      <c r="W16" s="801"/>
      <c r="X16" s="801"/>
      <c r="Y16" s="801"/>
      <c r="Z16" s="801"/>
      <c r="AA16" s="801"/>
      <c r="AB16" s="802"/>
      <c r="AC16" s="108"/>
    </row>
    <row r="17" spans="2:39" ht="17.25" customHeight="1" x14ac:dyDescent="0.2">
      <c r="B17" s="107"/>
      <c r="C17" s="114"/>
      <c r="D17" s="115"/>
      <c r="E17" s="115"/>
      <c r="F17" s="115"/>
      <c r="G17" s="115"/>
      <c r="H17" s="115"/>
      <c r="I17" s="115"/>
      <c r="J17" s="115"/>
      <c r="K17" s="115"/>
      <c r="L17" s="115"/>
      <c r="M17" s="115"/>
      <c r="N17" s="115"/>
      <c r="O17" s="115"/>
      <c r="P17" s="115"/>
      <c r="Q17" s="115"/>
      <c r="R17" s="800"/>
      <c r="S17" s="801"/>
      <c r="T17" s="801"/>
      <c r="U17" s="801"/>
      <c r="V17" s="801"/>
      <c r="W17" s="801"/>
      <c r="X17" s="801"/>
      <c r="Y17" s="801"/>
      <c r="Z17" s="801"/>
      <c r="AA17" s="801"/>
      <c r="AB17" s="802"/>
      <c r="AC17" s="108"/>
    </row>
    <row r="18" spans="2:39" ht="17.25" customHeight="1" x14ac:dyDescent="0.2">
      <c r="B18" s="107"/>
      <c r="C18" s="114"/>
      <c r="D18" s="115"/>
      <c r="E18" s="115"/>
      <c r="F18" s="115"/>
      <c r="G18" s="115"/>
      <c r="H18" s="115"/>
      <c r="I18" s="115"/>
      <c r="J18" s="115"/>
      <c r="K18" s="115"/>
      <c r="L18" s="115"/>
      <c r="M18" s="115"/>
      <c r="N18" s="115"/>
      <c r="O18" s="115"/>
      <c r="P18" s="115"/>
      <c r="Q18" s="115"/>
      <c r="R18" s="800"/>
      <c r="S18" s="801"/>
      <c r="T18" s="801"/>
      <c r="U18" s="801"/>
      <c r="V18" s="801"/>
      <c r="W18" s="801"/>
      <c r="X18" s="801"/>
      <c r="Y18" s="801"/>
      <c r="Z18" s="801"/>
      <c r="AA18" s="801"/>
      <c r="AB18" s="802"/>
      <c r="AC18" s="108"/>
    </row>
    <row r="19" spans="2:39" ht="17.25" customHeight="1" x14ac:dyDescent="0.2">
      <c r="B19" s="107"/>
      <c r="C19" s="114"/>
      <c r="D19" s="115"/>
      <c r="E19" s="115"/>
      <c r="F19" s="115"/>
      <c r="G19" s="115"/>
      <c r="H19" s="115"/>
      <c r="I19" s="115"/>
      <c r="J19" s="115"/>
      <c r="K19" s="115"/>
      <c r="L19" s="115"/>
      <c r="M19" s="115"/>
      <c r="N19" s="115"/>
      <c r="O19" s="115"/>
      <c r="P19" s="115"/>
      <c r="Q19" s="115"/>
      <c r="R19" s="800"/>
      <c r="S19" s="801"/>
      <c r="T19" s="801"/>
      <c r="U19" s="801"/>
      <c r="V19" s="801"/>
      <c r="W19" s="801"/>
      <c r="X19" s="801"/>
      <c r="Y19" s="801"/>
      <c r="Z19" s="801"/>
      <c r="AA19" s="801"/>
      <c r="AB19" s="802"/>
      <c r="AC19" s="108"/>
    </row>
    <row r="20" spans="2:39" ht="17.25" customHeight="1" thickBot="1" x14ac:dyDescent="0.25">
      <c r="B20" s="107"/>
      <c r="C20" s="114"/>
      <c r="D20" s="115"/>
      <c r="E20" s="115"/>
      <c r="F20" s="115"/>
      <c r="G20" s="115"/>
      <c r="H20" s="115"/>
      <c r="I20" s="115"/>
      <c r="J20" s="115"/>
      <c r="K20" s="115"/>
      <c r="L20" s="115"/>
      <c r="M20" s="115"/>
      <c r="N20" s="115"/>
      <c r="O20" s="115"/>
      <c r="P20" s="115"/>
      <c r="Q20" s="115"/>
      <c r="R20" s="803"/>
      <c r="S20" s="804"/>
      <c r="T20" s="804"/>
      <c r="U20" s="804"/>
      <c r="V20" s="804"/>
      <c r="W20" s="804"/>
      <c r="X20" s="804"/>
      <c r="Y20" s="804"/>
      <c r="Z20" s="804"/>
      <c r="AA20" s="804"/>
      <c r="AB20" s="805"/>
      <c r="AC20" s="108"/>
    </row>
    <row r="21" spans="2:39" ht="17.25" customHeight="1" thickBot="1" x14ac:dyDescent="0.25">
      <c r="B21" s="107"/>
      <c r="C21" s="114"/>
      <c r="D21" s="115"/>
      <c r="E21" s="115"/>
      <c r="F21" s="115"/>
      <c r="G21" s="115"/>
      <c r="H21" s="115"/>
      <c r="I21" s="115"/>
      <c r="J21" s="115"/>
      <c r="K21" s="115"/>
      <c r="L21" s="115"/>
      <c r="M21" s="115"/>
      <c r="N21" s="115"/>
      <c r="O21" s="115"/>
      <c r="P21" s="115"/>
      <c r="Q21" s="115"/>
      <c r="R21" s="806" t="s">
        <v>192</v>
      </c>
      <c r="S21" s="807"/>
      <c r="T21" s="807"/>
      <c r="U21" s="807"/>
      <c r="V21" s="807"/>
      <c r="W21" s="807"/>
      <c r="X21" s="807"/>
      <c r="Y21" s="807"/>
      <c r="Z21" s="807"/>
      <c r="AA21" s="918"/>
      <c r="AB21" s="808"/>
      <c r="AC21" s="108"/>
    </row>
    <row r="22" spans="2:39" ht="17.25" customHeight="1" x14ac:dyDescent="0.2">
      <c r="B22" s="107"/>
      <c r="C22" s="114"/>
      <c r="D22" s="115"/>
      <c r="E22" s="115"/>
      <c r="F22" s="115"/>
      <c r="G22" s="115"/>
      <c r="H22" s="115"/>
      <c r="I22" s="115"/>
      <c r="J22" s="115"/>
      <c r="K22" s="115"/>
      <c r="L22" s="115"/>
      <c r="M22" s="115"/>
      <c r="N22" s="115"/>
      <c r="O22" s="115"/>
      <c r="P22" s="115"/>
      <c r="Q22" s="115"/>
      <c r="R22" s="760" t="s">
        <v>1091</v>
      </c>
      <c r="S22" s="761"/>
      <c r="T22" s="761"/>
      <c r="U22" s="761"/>
      <c r="V22" s="761"/>
      <c r="W22" s="761"/>
      <c r="X22" s="761"/>
      <c r="Y22" s="761"/>
      <c r="Z22" s="761"/>
      <c r="AA22" s="761"/>
      <c r="AB22" s="762"/>
      <c r="AC22" s="108"/>
    </row>
    <row r="23" spans="2:39" ht="17.25" customHeight="1" x14ac:dyDescent="0.2">
      <c r="B23" s="107"/>
      <c r="C23" s="114"/>
      <c r="D23" s="115"/>
      <c r="E23" s="115"/>
      <c r="F23" s="115"/>
      <c r="G23" s="115"/>
      <c r="H23" s="115"/>
      <c r="I23" s="115"/>
      <c r="J23" s="115"/>
      <c r="K23" s="115"/>
      <c r="L23" s="115"/>
      <c r="M23" s="115"/>
      <c r="N23" s="115"/>
      <c r="O23" s="115"/>
      <c r="P23" s="115"/>
      <c r="Q23" s="115"/>
      <c r="R23" s="760"/>
      <c r="S23" s="761"/>
      <c r="T23" s="761"/>
      <c r="U23" s="761"/>
      <c r="V23" s="761"/>
      <c r="W23" s="761"/>
      <c r="X23" s="761"/>
      <c r="Y23" s="761"/>
      <c r="Z23" s="761"/>
      <c r="AA23" s="761"/>
      <c r="AB23" s="762"/>
      <c r="AC23" s="108"/>
    </row>
    <row r="24" spans="2:39" ht="17.25" customHeight="1" x14ac:dyDescent="0.2">
      <c r="B24" s="107"/>
      <c r="C24" s="114"/>
      <c r="D24" s="115"/>
      <c r="E24" s="115"/>
      <c r="F24" s="115"/>
      <c r="G24" s="115"/>
      <c r="H24" s="115"/>
      <c r="I24" s="115"/>
      <c r="J24" s="115"/>
      <c r="K24" s="115"/>
      <c r="L24" s="115"/>
      <c r="M24" s="115"/>
      <c r="N24" s="115"/>
      <c r="O24" s="115"/>
      <c r="P24" s="115"/>
      <c r="Q24" s="115"/>
      <c r="R24" s="760"/>
      <c r="S24" s="761"/>
      <c r="T24" s="761"/>
      <c r="U24" s="761"/>
      <c r="V24" s="761"/>
      <c r="W24" s="761"/>
      <c r="X24" s="761"/>
      <c r="Y24" s="761"/>
      <c r="Z24" s="761"/>
      <c r="AA24" s="761"/>
      <c r="AB24" s="762"/>
      <c r="AC24" s="108"/>
    </row>
    <row r="25" spans="2:39" ht="17.25" customHeight="1" x14ac:dyDescent="0.2">
      <c r="B25" s="107"/>
      <c r="C25" s="114"/>
      <c r="D25" s="115"/>
      <c r="E25" s="115"/>
      <c r="F25" s="115"/>
      <c r="G25" s="115"/>
      <c r="H25" s="115"/>
      <c r="I25" s="115"/>
      <c r="J25" s="115"/>
      <c r="K25" s="115"/>
      <c r="L25" s="115"/>
      <c r="M25" s="115"/>
      <c r="N25" s="115"/>
      <c r="O25" s="115"/>
      <c r="P25" s="115"/>
      <c r="Q25" s="115"/>
      <c r="R25" s="760"/>
      <c r="S25" s="761"/>
      <c r="T25" s="761"/>
      <c r="U25" s="761"/>
      <c r="V25" s="761"/>
      <c r="W25" s="761"/>
      <c r="X25" s="761"/>
      <c r="Y25" s="761"/>
      <c r="Z25" s="761"/>
      <c r="AA25" s="761"/>
      <c r="AB25" s="762"/>
      <c r="AC25" s="108"/>
    </row>
    <row r="26" spans="2:39" ht="17.25" customHeight="1" x14ac:dyDescent="0.2">
      <c r="B26" s="107"/>
      <c r="C26" s="114"/>
      <c r="D26" s="115"/>
      <c r="E26" s="115"/>
      <c r="F26" s="115"/>
      <c r="G26" s="115"/>
      <c r="H26" s="115"/>
      <c r="I26" s="115"/>
      <c r="J26" s="115"/>
      <c r="K26" s="115"/>
      <c r="L26" s="115"/>
      <c r="M26" s="115"/>
      <c r="N26" s="115"/>
      <c r="O26" s="115"/>
      <c r="P26" s="115"/>
      <c r="Q26" s="115"/>
      <c r="R26" s="760"/>
      <c r="S26" s="761"/>
      <c r="T26" s="761"/>
      <c r="U26" s="761"/>
      <c r="V26" s="761"/>
      <c r="W26" s="761"/>
      <c r="X26" s="761"/>
      <c r="Y26" s="761"/>
      <c r="Z26" s="761"/>
      <c r="AA26" s="761"/>
      <c r="AB26" s="762"/>
      <c r="AC26" s="108"/>
    </row>
    <row r="27" spans="2:39" ht="17.25" customHeight="1" x14ac:dyDescent="0.2">
      <c r="B27" s="107"/>
      <c r="C27" s="114"/>
      <c r="D27" s="115"/>
      <c r="E27" s="115"/>
      <c r="F27" s="115"/>
      <c r="G27" s="115"/>
      <c r="H27" s="115"/>
      <c r="I27" s="115"/>
      <c r="J27" s="115"/>
      <c r="K27" s="115"/>
      <c r="L27" s="115"/>
      <c r="M27" s="115"/>
      <c r="N27" s="115"/>
      <c r="O27" s="115"/>
      <c r="P27" s="115"/>
      <c r="Q27" s="115"/>
      <c r="R27" s="760"/>
      <c r="S27" s="761"/>
      <c r="T27" s="761"/>
      <c r="U27" s="761"/>
      <c r="V27" s="761"/>
      <c r="W27" s="761"/>
      <c r="X27" s="761"/>
      <c r="Y27" s="761"/>
      <c r="Z27" s="761"/>
      <c r="AA27" s="761"/>
      <c r="AB27" s="762"/>
      <c r="AC27" s="108"/>
    </row>
    <row r="28" spans="2:39" ht="17.25" customHeight="1" thickBot="1" x14ac:dyDescent="0.25">
      <c r="B28" s="107"/>
      <c r="C28" s="114"/>
      <c r="D28" s="115"/>
      <c r="E28" s="115"/>
      <c r="F28" s="115"/>
      <c r="G28" s="115"/>
      <c r="H28" s="115"/>
      <c r="I28" s="115"/>
      <c r="J28" s="115"/>
      <c r="K28" s="115"/>
      <c r="L28" s="115"/>
      <c r="M28" s="115"/>
      <c r="N28" s="115"/>
      <c r="O28" s="115"/>
      <c r="P28" s="115"/>
      <c r="Q28" s="115"/>
      <c r="R28" s="763"/>
      <c r="S28" s="764"/>
      <c r="T28" s="764"/>
      <c r="U28" s="764"/>
      <c r="V28" s="764"/>
      <c r="W28" s="764"/>
      <c r="X28" s="764"/>
      <c r="Y28" s="764"/>
      <c r="Z28" s="764"/>
      <c r="AA28" s="764"/>
      <c r="AB28" s="765"/>
      <c r="AC28" s="108"/>
    </row>
    <row r="29" spans="2:39" ht="3.75" customHeight="1" thickBot="1" x14ac:dyDescent="0.25">
      <c r="B29" s="107"/>
      <c r="C29" s="114"/>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6"/>
      <c r="AC29" s="108"/>
      <c r="AF29" s="109"/>
      <c r="AG29" s="109"/>
      <c r="AH29" s="109"/>
      <c r="AI29" s="109"/>
      <c r="AJ29" s="109"/>
      <c r="AK29" s="109"/>
      <c r="AL29" s="109"/>
      <c r="AM29" s="109"/>
    </row>
    <row r="30" spans="2:39" ht="22.5" customHeight="1" x14ac:dyDescent="0.2">
      <c r="B30" s="107"/>
      <c r="C30" s="114"/>
      <c r="D30" s="891" t="s">
        <v>3</v>
      </c>
      <c r="E30" s="892"/>
      <c r="F30" s="293" t="s">
        <v>4</v>
      </c>
      <c r="G30" s="293" t="s">
        <v>5</v>
      </c>
      <c r="H30" s="293" t="s">
        <v>6</v>
      </c>
      <c r="I30" s="293" t="s">
        <v>7</v>
      </c>
      <c r="J30" s="293" t="s">
        <v>8</v>
      </c>
      <c r="K30" s="293" t="s">
        <v>9</v>
      </c>
      <c r="L30" s="293" t="s">
        <v>10</v>
      </c>
      <c r="M30" s="293" t="s">
        <v>11</v>
      </c>
      <c r="N30" s="293" t="s">
        <v>12</v>
      </c>
      <c r="O30" s="293" t="s">
        <v>13</v>
      </c>
      <c r="P30" s="293" t="s">
        <v>14</v>
      </c>
      <c r="Q30" s="293" t="s">
        <v>15</v>
      </c>
      <c r="R30" s="294" t="s">
        <v>71</v>
      </c>
      <c r="T30" s="115"/>
      <c r="U30" s="115"/>
      <c r="V30" s="115"/>
      <c r="W30" s="115"/>
      <c r="AB30" s="116"/>
      <c r="AC30" s="108"/>
      <c r="AD30" s="109"/>
      <c r="AE30" s="109"/>
      <c r="AF30" s="109"/>
      <c r="AG30" s="109"/>
      <c r="AH30" s="109"/>
      <c r="AI30" s="109"/>
      <c r="AJ30" s="109"/>
    </row>
    <row r="31" spans="2:39" ht="22.5" customHeight="1" x14ac:dyDescent="0.25">
      <c r="B31" s="107"/>
      <c r="C31" s="114"/>
      <c r="D31" s="893" t="s">
        <v>133</v>
      </c>
      <c r="E31" s="894"/>
      <c r="F31" s="117">
        <f>+INDICADORES!H12</f>
        <v>3089</v>
      </c>
      <c r="G31" s="117">
        <f>+INDICADORES!K12</f>
        <v>1952</v>
      </c>
      <c r="H31" s="117">
        <f>+INDICADORES!N12</f>
        <v>2654</v>
      </c>
      <c r="I31" s="117">
        <f>+INDICADORES!T12</f>
        <v>2192</v>
      </c>
      <c r="J31" s="117">
        <f>+INDICADORES!W12</f>
        <v>2452</v>
      </c>
      <c r="K31" s="117">
        <f>+INDICADORES!Z12</f>
        <v>1068</v>
      </c>
      <c r="L31" s="117">
        <f>+INDICADORES!AF12</f>
        <v>1319</v>
      </c>
      <c r="M31" s="117">
        <f>+INDICADORES!AI12</f>
        <v>1290</v>
      </c>
      <c r="N31" s="117">
        <f>+INDICADORES!AL12</f>
        <v>5494</v>
      </c>
      <c r="O31" s="117">
        <f>+INDICADORES!AR12</f>
        <v>2851</v>
      </c>
      <c r="P31" s="117">
        <f>+INDICADORES!AU12</f>
        <v>3056</v>
      </c>
      <c r="Q31" s="117">
        <f>+INDICADORES!AX12</f>
        <v>2612</v>
      </c>
      <c r="R31" s="118">
        <f>SUM(F31:Q31)</f>
        <v>30029</v>
      </c>
      <c r="T31" s="119"/>
      <c r="U31" s="119"/>
      <c r="V31" s="115"/>
      <c r="W31" s="115"/>
      <c r="AB31" s="116"/>
      <c r="AC31" s="108"/>
      <c r="AD31" s="109"/>
      <c r="AE31" s="109"/>
      <c r="AF31" s="109"/>
      <c r="AG31" s="109"/>
      <c r="AH31" s="109"/>
      <c r="AI31" s="109"/>
      <c r="AJ31" s="109"/>
    </row>
    <row r="32" spans="2:39" ht="22.5" customHeight="1" x14ac:dyDescent="0.25">
      <c r="B32" s="107"/>
      <c r="C32" s="114"/>
      <c r="D32" s="893" t="s">
        <v>134</v>
      </c>
      <c r="E32" s="894"/>
      <c r="F32" s="117">
        <f>+INDICADORES!I12</f>
        <v>162</v>
      </c>
      <c r="G32" s="117">
        <f>+INDICADORES!L12</f>
        <v>104</v>
      </c>
      <c r="H32" s="117">
        <f>+INDICADORES!O12</f>
        <v>111</v>
      </c>
      <c r="I32" s="117">
        <f>+INDICADORES!U12</f>
        <v>104</v>
      </c>
      <c r="J32" s="117">
        <f>+INDICADORES!X12</f>
        <v>134</v>
      </c>
      <c r="K32" s="117">
        <f>+INDICADORES!AA12</f>
        <v>123</v>
      </c>
      <c r="L32" s="117">
        <f>+INDICADORES!AG12</f>
        <v>74</v>
      </c>
      <c r="M32" s="117">
        <f>+INDICADORES!AJ12</f>
        <v>48</v>
      </c>
      <c r="N32" s="117">
        <f>+INDICADORES!AM12</f>
        <v>100</v>
      </c>
      <c r="O32" s="117">
        <f>+INDICADORES!AS12</f>
        <v>84</v>
      </c>
      <c r="P32" s="117">
        <f>+INDICADORES!AV12</f>
        <v>125</v>
      </c>
      <c r="Q32" s="117">
        <f>+INDICADORES!AY12</f>
        <v>112</v>
      </c>
      <c r="R32" s="118">
        <f>SUM(F32:Q32)</f>
        <v>1281</v>
      </c>
      <c r="T32" s="119"/>
      <c r="U32" s="119"/>
      <c r="V32" s="115"/>
      <c r="W32" s="115"/>
      <c r="AB32" s="116"/>
      <c r="AC32" s="108"/>
      <c r="AD32" s="109"/>
      <c r="AE32" s="109"/>
      <c r="AF32" s="109"/>
      <c r="AG32" s="109"/>
      <c r="AH32" s="109"/>
      <c r="AI32" s="109"/>
      <c r="AJ32" s="109"/>
    </row>
    <row r="33" spans="2:39" ht="22.5" customHeight="1" thickBot="1" x14ac:dyDescent="0.3">
      <c r="B33" s="107"/>
      <c r="C33" s="114"/>
      <c r="D33" s="48" t="s">
        <v>692</v>
      </c>
      <c r="E33" s="50"/>
      <c r="F33" s="120">
        <f t="shared" ref="F33:R33" si="0">F31/F32</f>
        <v>19.067901234567902</v>
      </c>
      <c r="G33" s="120">
        <f t="shared" si="0"/>
        <v>18.76923076923077</v>
      </c>
      <c r="H33" s="120">
        <f t="shared" si="0"/>
        <v>23.90990990990991</v>
      </c>
      <c r="I33" s="120">
        <f t="shared" si="0"/>
        <v>21.076923076923077</v>
      </c>
      <c r="J33" s="120">
        <f t="shared" si="0"/>
        <v>18.298507462686569</v>
      </c>
      <c r="K33" s="120">
        <f t="shared" si="0"/>
        <v>8.6829268292682933</v>
      </c>
      <c r="L33" s="120">
        <f t="shared" si="0"/>
        <v>17.824324324324323</v>
      </c>
      <c r="M33" s="120">
        <f t="shared" si="0"/>
        <v>26.875</v>
      </c>
      <c r="N33" s="120">
        <f t="shared" si="0"/>
        <v>54.94</v>
      </c>
      <c r="O33" s="120">
        <f t="shared" si="0"/>
        <v>33.94047619047619</v>
      </c>
      <c r="P33" s="120">
        <f t="shared" si="0"/>
        <v>24.448</v>
      </c>
      <c r="Q33" s="120">
        <f t="shared" si="0"/>
        <v>23.321428571428573</v>
      </c>
      <c r="R33" s="121">
        <f t="shared" si="0"/>
        <v>23.441842310694771</v>
      </c>
      <c r="T33" s="119"/>
      <c r="U33" s="119"/>
      <c r="V33" s="115"/>
      <c r="W33" s="115"/>
      <c r="AB33" s="116"/>
      <c r="AC33" s="108"/>
      <c r="AD33" s="109"/>
      <c r="AE33" s="109"/>
      <c r="AF33" s="109"/>
      <c r="AG33" s="109"/>
      <c r="AH33" s="109"/>
      <c r="AI33" s="109"/>
      <c r="AJ33" s="109"/>
    </row>
    <row r="34" spans="2:39" ht="22.5" customHeight="1" thickBot="1" x14ac:dyDescent="0.3">
      <c r="B34" s="107"/>
      <c r="C34" s="114"/>
      <c r="D34" s="48" t="s">
        <v>651</v>
      </c>
      <c r="E34" s="59"/>
      <c r="F34" s="235"/>
      <c r="G34" s="235"/>
      <c r="H34" s="235"/>
      <c r="I34" s="235"/>
      <c r="J34" s="235"/>
      <c r="K34" s="235"/>
      <c r="L34" s="235"/>
      <c r="M34" s="235"/>
      <c r="N34" s="235"/>
      <c r="O34" s="235"/>
      <c r="P34" s="235"/>
      <c r="Q34" s="235"/>
      <c r="R34" s="236"/>
      <c r="T34" s="119"/>
      <c r="U34" s="119"/>
      <c r="V34" s="115"/>
      <c r="W34" s="115"/>
      <c r="AB34" s="116"/>
      <c r="AC34" s="108"/>
      <c r="AD34" s="109"/>
      <c r="AE34" s="109"/>
      <c r="AF34" s="109"/>
      <c r="AG34" s="109"/>
      <c r="AH34" s="109"/>
      <c r="AI34" s="109"/>
      <c r="AJ34" s="109"/>
    </row>
    <row r="35" spans="2:39" ht="31.5" customHeight="1" thickBot="1" x14ac:dyDescent="0.25">
      <c r="B35" s="107"/>
      <c r="C35" s="114"/>
      <c r="D35" s="895" t="s">
        <v>78</v>
      </c>
      <c r="E35" s="896"/>
      <c r="F35" s="237">
        <v>15</v>
      </c>
      <c r="G35" s="237">
        <v>15</v>
      </c>
      <c r="H35" s="237">
        <v>15</v>
      </c>
      <c r="I35" s="237">
        <v>15</v>
      </c>
      <c r="J35" s="237">
        <v>15</v>
      </c>
      <c r="K35" s="237">
        <v>15</v>
      </c>
      <c r="L35" s="237">
        <v>15</v>
      </c>
      <c r="M35" s="237">
        <v>15</v>
      </c>
      <c r="N35" s="237">
        <v>15</v>
      </c>
      <c r="O35" s="237">
        <v>15</v>
      </c>
      <c r="P35" s="237">
        <v>15</v>
      </c>
      <c r="Q35" s="237">
        <v>15</v>
      </c>
      <c r="R35" s="237">
        <v>15</v>
      </c>
      <c r="T35" s="115"/>
      <c r="U35" s="115"/>
      <c r="V35" s="115"/>
      <c r="W35" s="115"/>
      <c r="AB35" s="116"/>
      <c r="AC35" s="108"/>
      <c r="AD35" s="109"/>
      <c r="AE35" s="109"/>
      <c r="AF35" s="109"/>
      <c r="AG35" s="109"/>
      <c r="AH35" s="109"/>
      <c r="AI35" s="109"/>
      <c r="AJ35" s="109"/>
    </row>
    <row r="36" spans="2:39" ht="16.5" customHeight="1" thickBot="1" x14ac:dyDescent="0.25">
      <c r="B36" s="107"/>
      <c r="C36" s="114"/>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6"/>
      <c r="AC36" s="108"/>
      <c r="AF36" s="109"/>
      <c r="AG36" s="109"/>
      <c r="AH36" s="109"/>
      <c r="AI36" s="109"/>
      <c r="AJ36" s="109"/>
      <c r="AK36" s="109"/>
      <c r="AL36" s="109"/>
      <c r="AM36" s="109"/>
    </row>
    <row r="37" spans="2:39" ht="12.75" customHeight="1" thickBot="1" x14ac:dyDescent="0.25">
      <c r="B37" s="107"/>
      <c r="C37" s="633" t="s">
        <v>85</v>
      </c>
      <c r="D37" s="634"/>
      <c r="E37" s="634"/>
      <c r="F37" s="634"/>
      <c r="G37" s="634"/>
      <c r="H37" s="634"/>
      <c r="I37" s="634"/>
      <c r="J37" s="634"/>
      <c r="K37" s="634"/>
      <c r="L37" s="634"/>
      <c r="M37" s="634"/>
      <c r="N37" s="635"/>
      <c r="O37" s="728" t="s">
        <v>86</v>
      </c>
      <c r="P37" s="729"/>
      <c r="Q37" s="729"/>
      <c r="R37" s="729"/>
      <c r="S37" s="729"/>
      <c r="T37" s="729"/>
      <c r="U37" s="729"/>
      <c r="V37" s="729"/>
      <c r="W37" s="729"/>
      <c r="X37" s="729"/>
      <c r="Y37" s="729"/>
      <c r="Z37" s="729"/>
      <c r="AA37" s="729"/>
      <c r="AB37" s="730"/>
      <c r="AC37" s="108"/>
      <c r="AE37" s="109"/>
      <c r="AF37" s="109"/>
      <c r="AG37" s="109"/>
    </row>
    <row r="38" spans="2:39" ht="36" customHeight="1" thickBot="1" x14ac:dyDescent="0.25">
      <c r="B38" s="107"/>
      <c r="C38" s="656" t="s">
        <v>16</v>
      </c>
      <c r="D38" s="657"/>
      <c r="E38" s="657"/>
      <c r="F38" s="657"/>
      <c r="G38" s="655" t="s">
        <v>680</v>
      </c>
      <c r="H38" s="655"/>
      <c r="I38" s="655"/>
      <c r="J38" s="655"/>
      <c r="K38" s="655"/>
      <c r="L38" s="655"/>
      <c r="M38" s="655"/>
      <c r="N38" s="655"/>
      <c r="O38" s="723" t="s">
        <v>17</v>
      </c>
      <c r="P38" s="724"/>
      <c r="Q38" s="724"/>
      <c r="R38" s="724"/>
      <c r="S38" s="724"/>
      <c r="T38" s="824"/>
      <c r="U38" s="825"/>
      <c r="V38" s="825"/>
      <c r="W38" s="825"/>
      <c r="X38" s="825"/>
      <c r="Y38" s="825"/>
      <c r="Z38" s="825"/>
      <c r="AA38" s="825"/>
      <c r="AB38" s="826"/>
      <c r="AC38" s="122"/>
      <c r="AE38" s="123"/>
      <c r="AF38" s="124"/>
      <c r="AG38" s="124"/>
    </row>
    <row r="39" spans="2:39" ht="20.25" customHeight="1" x14ac:dyDescent="0.2">
      <c r="B39" s="107"/>
      <c r="C39" s="653" t="s">
        <v>18</v>
      </c>
      <c r="D39" s="654"/>
      <c r="E39" s="654"/>
      <c r="F39" s="654"/>
      <c r="G39" s="655" t="s">
        <v>681</v>
      </c>
      <c r="H39" s="655"/>
      <c r="I39" s="655"/>
      <c r="J39" s="655"/>
      <c r="K39" s="655"/>
      <c r="L39" s="655"/>
      <c r="M39" s="655"/>
      <c r="N39" s="655"/>
      <c r="O39" s="653" t="s">
        <v>19</v>
      </c>
      <c r="P39" s="654"/>
      <c r="Q39" s="654"/>
      <c r="R39" s="654"/>
      <c r="S39" s="654"/>
      <c r="T39" s="824"/>
      <c r="U39" s="825"/>
      <c r="V39" s="825"/>
      <c r="W39" s="825"/>
      <c r="X39" s="825"/>
      <c r="Y39" s="825"/>
      <c r="Z39" s="825"/>
      <c r="AA39" s="825"/>
      <c r="AB39" s="826"/>
      <c r="AC39" s="122"/>
      <c r="AE39" s="123"/>
      <c r="AF39" s="124"/>
      <c r="AG39" s="124"/>
    </row>
    <row r="40" spans="2:39" ht="30" customHeight="1" x14ac:dyDescent="0.2">
      <c r="B40" s="107"/>
      <c r="C40" s="653" t="s">
        <v>20</v>
      </c>
      <c r="D40" s="654"/>
      <c r="E40" s="654"/>
      <c r="F40" s="654"/>
      <c r="G40" s="655" t="s">
        <v>87</v>
      </c>
      <c r="H40" s="655"/>
      <c r="I40" s="655"/>
      <c r="J40" s="655"/>
      <c r="K40" s="655"/>
      <c r="L40" s="655"/>
      <c r="M40" s="655"/>
      <c r="N40" s="655"/>
      <c r="O40" s="631" t="s">
        <v>88</v>
      </c>
      <c r="P40" s="632"/>
      <c r="Q40" s="632"/>
      <c r="R40" s="632"/>
      <c r="S40" s="632"/>
      <c r="T40" s="831" t="s">
        <v>22</v>
      </c>
      <c r="U40" s="831"/>
      <c r="V40" s="831"/>
      <c r="W40" s="831"/>
      <c r="X40" s="831"/>
      <c r="Y40" s="831"/>
      <c r="Z40" s="831"/>
      <c r="AA40" s="919"/>
      <c r="AB40" s="832"/>
      <c r="AC40" s="122"/>
      <c r="AE40" s="123"/>
      <c r="AF40" s="124"/>
      <c r="AG40" s="124"/>
    </row>
    <row r="41" spans="2:39" ht="18.75" customHeight="1" x14ac:dyDescent="0.2">
      <c r="B41" s="107"/>
      <c r="C41" s="653" t="s">
        <v>21</v>
      </c>
      <c r="D41" s="654"/>
      <c r="E41" s="654"/>
      <c r="F41" s="654"/>
      <c r="G41" s="655" t="s">
        <v>34</v>
      </c>
      <c r="H41" s="655"/>
      <c r="I41" s="655"/>
      <c r="J41" s="655"/>
      <c r="K41" s="655"/>
      <c r="L41" s="655"/>
      <c r="M41" s="655"/>
      <c r="N41" s="655"/>
      <c r="O41" s="631" t="s">
        <v>24</v>
      </c>
      <c r="P41" s="632"/>
      <c r="Q41" s="632"/>
      <c r="R41" s="632"/>
      <c r="S41" s="632"/>
      <c r="T41" s="831" t="s">
        <v>25</v>
      </c>
      <c r="U41" s="831"/>
      <c r="V41" s="831"/>
      <c r="W41" s="831"/>
      <c r="X41" s="831"/>
      <c r="Y41" s="831"/>
      <c r="Z41" s="831"/>
      <c r="AA41" s="919"/>
      <c r="AB41" s="832"/>
      <c r="AC41" s="122"/>
      <c r="AE41" s="123"/>
      <c r="AF41" s="125"/>
      <c r="AG41" s="125"/>
    </row>
    <row r="42" spans="2:39" ht="12.75" customHeight="1" x14ac:dyDescent="0.2">
      <c r="B42" s="107"/>
      <c r="C42" s="653" t="s">
        <v>23</v>
      </c>
      <c r="D42" s="654"/>
      <c r="E42" s="654"/>
      <c r="F42" s="654"/>
      <c r="G42" s="652">
        <v>1</v>
      </c>
      <c r="H42" s="652"/>
      <c r="I42" s="652"/>
      <c r="J42" s="652"/>
      <c r="K42" s="652"/>
      <c r="L42" s="652"/>
      <c r="M42" s="652"/>
      <c r="N42" s="716"/>
      <c r="O42" s="653" t="s">
        <v>26</v>
      </c>
      <c r="P42" s="654"/>
      <c r="Q42" s="654"/>
      <c r="R42" s="654"/>
      <c r="S42" s="654"/>
      <c r="T42" s="831"/>
      <c r="U42" s="831"/>
      <c r="V42" s="831"/>
      <c r="W42" s="831"/>
      <c r="X42" s="831"/>
      <c r="Y42" s="831"/>
      <c r="Z42" s="831"/>
      <c r="AA42" s="919"/>
      <c r="AB42" s="832"/>
      <c r="AC42" s="122"/>
      <c r="AE42" s="123"/>
      <c r="AF42" s="125"/>
      <c r="AG42" s="125"/>
    </row>
    <row r="43" spans="2:39" ht="20.25" customHeight="1" thickBot="1" x14ac:dyDescent="0.25">
      <c r="B43" s="107"/>
      <c r="C43" s="714"/>
      <c r="D43" s="715"/>
      <c r="E43" s="715"/>
      <c r="F43" s="715"/>
      <c r="G43" s="705"/>
      <c r="H43" s="705"/>
      <c r="I43" s="705"/>
      <c r="J43" s="705"/>
      <c r="K43" s="705"/>
      <c r="L43" s="705"/>
      <c r="M43" s="705"/>
      <c r="N43" s="717"/>
      <c r="O43" s="714" t="s">
        <v>89</v>
      </c>
      <c r="P43" s="715"/>
      <c r="Q43" s="715"/>
      <c r="R43" s="715"/>
      <c r="S43" s="715"/>
      <c r="T43" s="841" t="s">
        <v>90</v>
      </c>
      <c r="U43" s="841"/>
      <c r="V43" s="841"/>
      <c r="W43" s="841"/>
      <c r="X43" s="841"/>
      <c r="Y43" s="841"/>
      <c r="Z43" s="841"/>
      <c r="AA43" s="920"/>
      <c r="AB43" s="842"/>
      <c r="AC43" s="122"/>
      <c r="AE43" s="123"/>
      <c r="AF43" s="125"/>
      <c r="AG43" s="125"/>
    </row>
    <row r="44" spans="2:39" ht="15" customHeight="1" thickBot="1" x14ac:dyDescent="0.25">
      <c r="B44" s="107"/>
      <c r="C44" s="633" t="s">
        <v>80</v>
      </c>
      <c r="D44" s="634"/>
      <c r="E44" s="634"/>
      <c r="F44" s="634"/>
      <c r="G44" s="634"/>
      <c r="H44" s="634"/>
      <c r="I44" s="634"/>
      <c r="J44" s="634"/>
      <c r="K44" s="634"/>
      <c r="L44" s="634"/>
      <c r="M44" s="634"/>
      <c r="N44" s="635"/>
      <c r="O44" s="687" t="s">
        <v>91</v>
      </c>
      <c r="P44" s="688"/>
      <c r="Q44" s="688"/>
      <c r="R44" s="688"/>
      <c r="S44" s="688"/>
      <c r="T44" s="688"/>
      <c r="U44" s="688"/>
      <c r="V44" s="688"/>
      <c r="W44" s="688"/>
      <c r="X44" s="688"/>
      <c r="Y44" s="688"/>
      <c r="Z44" s="688"/>
      <c r="AA44" s="688"/>
      <c r="AB44" s="689"/>
      <c r="AC44" s="122"/>
      <c r="AE44" s="123"/>
      <c r="AF44" s="125"/>
      <c r="AG44" s="125"/>
    </row>
    <row r="45" spans="2:39" ht="27.75" customHeight="1" x14ac:dyDescent="0.2">
      <c r="B45" s="107"/>
      <c r="C45" s="636" t="s">
        <v>92</v>
      </c>
      <c r="D45" s="637"/>
      <c r="E45" s="637"/>
      <c r="F45" s="638"/>
      <c r="G45" s="650" t="s">
        <v>93</v>
      </c>
      <c r="H45" s="651"/>
      <c r="I45" s="126" t="s">
        <v>94</v>
      </c>
      <c r="J45" s="127" t="s">
        <v>95</v>
      </c>
      <c r="K45" s="126"/>
      <c r="L45" s="127" t="s">
        <v>96</v>
      </c>
      <c r="M45" s="128"/>
      <c r="N45" s="168"/>
      <c r="O45" s="690" t="s">
        <v>97</v>
      </c>
      <c r="P45" s="691"/>
      <c r="Q45" s="691"/>
      <c r="R45" s="691"/>
      <c r="S45" s="692" t="s">
        <v>98</v>
      </c>
      <c r="T45" s="693"/>
      <c r="U45" s="693"/>
      <c r="V45" s="693"/>
      <c r="W45" s="693"/>
      <c r="X45" s="693"/>
      <c r="Y45" s="693"/>
      <c r="Z45" s="693"/>
      <c r="AA45" s="693"/>
      <c r="AB45" s="694"/>
      <c r="AC45" s="122"/>
      <c r="AE45" s="123"/>
      <c r="AF45" s="125"/>
      <c r="AG45" s="125"/>
    </row>
    <row r="46" spans="2:39" ht="21.75" customHeight="1" x14ac:dyDescent="0.2">
      <c r="B46" s="107"/>
      <c r="C46" s="639"/>
      <c r="D46" s="640"/>
      <c r="E46" s="640"/>
      <c r="F46" s="641"/>
      <c r="G46" s="888"/>
      <c r="H46" s="888"/>
      <c r="I46" s="888"/>
      <c r="J46" s="888"/>
      <c r="K46" s="888"/>
      <c r="L46" s="888"/>
      <c r="M46" s="888"/>
      <c r="N46" s="168"/>
      <c r="O46" s="631" t="s">
        <v>99</v>
      </c>
      <c r="P46" s="632"/>
      <c r="Q46" s="632"/>
      <c r="R46" s="632"/>
      <c r="S46" s="655" t="s">
        <v>100</v>
      </c>
      <c r="T46" s="655"/>
      <c r="U46" s="655"/>
      <c r="V46" s="130" t="s">
        <v>94</v>
      </c>
      <c r="W46" s="697" t="s">
        <v>101</v>
      </c>
      <c r="X46" s="697"/>
      <c r="Y46" s="697"/>
      <c r="Z46" s="685"/>
      <c r="AA46" s="924"/>
      <c r="AB46" s="686"/>
      <c r="AC46" s="122"/>
      <c r="AE46" s="123"/>
      <c r="AF46" s="125"/>
      <c r="AG46" s="125"/>
    </row>
    <row r="47" spans="2:39" ht="18.75" customHeight="1" x14ac:dyDescent="0.2">
      <c r="B47" s="107"/>
      <c r="C47" s="642" t="s">
        <v>102</v>
      </c>
      <c r="D47" s="643"/>
      <c r="E47" s="643"/>
      <c r="F47" s="644"/>
      <c r="G47" s="888"/>
      <c r="H47" s="888"/>
      <c r="I47" s="888"/>
      <c r="J47" s="888"/>
      <c r="K47" s="888"/>
      <c r="L47" s="888"/>
      <c r="M47" s="888"/>
      <c r="N47" s="889"/>
      <c r="O47" s="631"/>
      <c r="P47" s="632"/>
      <c r="Q47" s="632"/>
      <c r="R47" s="632"/>
      <c r="S47" s="697" t="s">
        <v>89</v>
      </c>
      <c r="T47" s="697"/>
      <c r="U47" s="697"/>
      <c r="V47" s="698" t="s">
        <v>94</v>
      </c>
      <c r="W47" s="697" t="s">
        <v>103</v>
      </c>
      <c r="X47" s="697"/>
      <c r="Y47" s="697"/>
      <c r="Z47" s="699"/>
      <c r="AA47" s="926"/>
      <c r="AB47" s="700"/>
      <c r="AC47" s="122"/>
      <c r="AE47" s="123"/>
      <c r="AF47" s="125"/>
      <c r="AG47" s="125"/>
    </row>
    <row r="48" spans="2:39" ht="20.25" customHeight="1" x14ac:dyDescent="0.2">
      <c r="B48" s="107"/>
      <c r="C48" s="631" t="s">
        <v>28</v>
      </c>
      <c r="D48" s="632"/>
      <c r="E48" s="632"/>
      <c r="F48" s="632"/>
      <c r="G48" s="890" t="s">
        <v>104</v>
      </c>
      <c r="H48" s="890"/>
      <c r="I48" s="890"/>
      <c r="J48" s="890"/>
      <c r="K48" s="890"/>
      <c r="L48" s="890"/>
      <c r="M48" s="890"/>
      <c r="N48" s="708"/>
      <c r="O48" s="631"/>
      <c r="P48" s="632"/>
      <c r="Q48" s="632"/>
      <c r="R48" s="632"/>
      <c r="S48" s="697"/>
      <c r="T48" s="697"/>
      <c r="U48" s="697"/>
      <c r="V48" s="698"/>
      <c r="W48" s="697"/>
      <c r="X48" s="697"/>
      <c r="Y48" s="697"/>
      <c r="Z48" s="701"/>
      <c r="AA48" s="927"/>
      <c r="AB48" s="702"/>
      <c r="AC48" s="122"/>
      <c r="AE48" s="123"/>
      <c r="AF48" s="125"/>
      <c r="AG48" s="125"/>
    </row>
    <row r="49" spans="2:39" ht="13.5" customHeight="1" x14ac:dyDescent="0.2">
      <c r="B49" s="107"/>
      <c r="C49" s="631" t="s">
        <v>27</v>
      </c>
      <c r="D49" s="632"/>
      <c r="E49" s="632"/>
      <c r="F49" s="632"/>
      <c r="G49" s="887" t="s">
        <v>1109</v>
      </c>
      <c r="H49" s="888"/>
      <c r="I49" s="888"/>
      <c r="J49" s="888"/>
      <c r="K49" s="888"/>
      <c r="L49" s="888"/>
      <c r="M49" s="888"/>
      <c r="N49" s="889"/>
      <c r="O49" s="631"/>
      <c r="P49" s="632"/>
      <c r="Q49" s="632"/>
      <c r="R49" s="632"/>
      <c r="S49" s="697" t="s">
        <v>105</v>
      </c>
      <c r="T49" s="697"/>
      <c r="U49" s="697"/>
      <c r="V49" s="698" t="s">
        <v>94</v>
      </c>
      <c r="W49" s="697" t="s">
        <v>553</v>
      </c>
      <c r="X49" s="697"/>
      <c r="Y49" s="697"/>
      <c r="Z49" s="685" t="s">
        <v>94</v>
      </c>
      <c r="AA49" s="924"/>
      <c r="AB49" s="686"/>
      <c r="AC49" s="122"/>
      <c r="AE49" s="123"/>
      <c r="AF49" s="125"/>
      <c r="AG49" s="125"/>
    </row>
    <row r="50" spans="2:39" ht="12.75" customHeight="1" x14ac:dyDescent="0.2">
      <c r="B50" s="107"/>
      <c r="C50" s="631" t="s">
        <v>106</v>
      </c>
      <c r="D50" s="632"/>
      <c r="E50" s="632"/>
      <c r="F50" s="632"/>
      <c r="G50" s="887"/>
      <c r="H50" s="888"/>
      <c r="I50" s="888"/>
      <c r="J50" s="888"/>
      <c r="K50" s="888"/>
      <c r="L50" s="888"/>
      <c r="M50" s="888"/>
      <c r="N50" s="889"/>
      <c r="O50" s="631"/>
      <c r="P50" s="632"/>
      <c r="Q50" s="632"/>
      <c r="R50" s="632"/>
      <c r="S50" s="697"/>
      <c r="T50" s="697"/>
      <c r="U50" s="697"/>
      <c r="V50" s="698"/>
      <c r="W50" s="697"/>
      <c r="X50" s="697"/>
      <c r="Y50" s="697"/>
      <c r="Z50" s="685"/>
      <c r="AA50" s="924"/>
      <c r="AB50" s="686"/>
      <c r="AC50" s="122"/>
      <c r="AE50" s="123"/>
      <c r="AF50" s="125"/>
      <c r="AG50" s="125"/>
    </row>
    <row r="51" spans="2:39" ht="12.75" customHeight="1" thickBot="1" x14ac:dyDescent="0.25">
      <c r="B51" s="107"/>
      <c r="C51" s="695" t="s">
        <v>107</v>
      </c>
      <c r="D51" s="696"/>
      <c r="E51" s="696"/>
      <c r="F51" s="696"/>
      <c r="G51" s="722" t="s">
        <v>402</v>
      </c>
      <c r="H51" s="705"/>
      <c r="I51" s="705"/>
      <c r="J51" s="705"/>
      <c r="K51" s="705"/>
      <c r="L51" s="705"/>
      <c r="M51" s="705"/>
      <c r="N51" s="717"/>
      <c r="O51" s="695"/>
      <c r="P51" s="696"/>
      <c r="Q51" s="696"/>
      <c r="R51" s="696"/>
      <c r="S51" s="707"/>
      <c r="T51" s="707"/>
      <c r="U51" s="707"/>
      <c r="V51" s="706"/>
      <c r="W51" s="707"/>
      <c r="X51" s="707"/>
      <c r="Y51" s="707"/>
      <c r="Z51" s="703"/>
      <c r="AA51" s="925"/>
      <c r="AB51" s="704"/>
      <c r="AC51" s="122"/>
      <c r="AE51" s="123"/>
      <c r="AF51" s="125"/>
      <c r="AG51" s="125"/>
    </row>
    <row r="52" spans="2:39" ht="4.5" customHeight="1" thickBot="1" x14ac:dyDescent="0.25">
      <c r="B52" s="131"/>
      <c r="C52" s="132"/>
      <c r="D52" s="133"/>
      <c r="E52" s="133"/>
      <c r="F52" s="133"/>
      <c r="G52" s="133"/>
      <c r="H52" s="133"/>
      <c r="I52" s="133"/>
      <c r="J52" s="133"/>
      <c r="K52" s="133"/>
      <c r="L52" s="133"/>
      <c r="M52" s="133"/>
      <c r="N52" s="133"/>
      <c r="O52" s="134"/>
      <c r="P52" s="132"/>
      <c r="Q52" s="135"/>
      <c r="R52" s="135"/>
      <c r="S52" s="135"/>
      <c r="T52" s="135"/>
      <c r="U52" s="135"/>
      <c r="V52" s="135"/>
      <c r="W52" s="135"/>
      <c r="X52" s="135"/>
      <c r="Y52" s="135"/>
      <c r="Z52" s="135"/>
      <c r="AA52" s="135"/>
      <c r="AB52" s="136"/>
      <c r="AC52" s="137"/>
      <c r="AE52" s="123"/>
      <c r="AF52" s="124"/>
      <c r="AG52" s="124"/>
    </row>
    <row r="53" spans="2:39" ht="22.5" customHeight="1" x14ac:dyDescent="0.2">
      <c r="C53" s="138"/>
      <c r="D53" s="125"/>
      <c r="E53" s="125"/>
      <c r="F53" s="125"/>
      <c r="G53" s="125"/>
      <c r="H53" s="125"/>
      <c r="I53" s="125"/>
      <c r="J53" s="125"/>
      <c r="K53" s="125"/>
      <c r="L53" s="125"/>
      <c r="M53" s="125"/>
      <c r="N53" s="125"/>
      <c r="AB53" s="139"/>
      <c r="AD53" s="125"/>
      <c r="AF53" s="123"/>
      <c r="AG53" s="886"/>
      <c r="AH53" s="886"/>
      <c r="AI53" s="886"/>
      <c r="AJ53" s="886"/>
      <c r="AK53" s="886"/>
      <c r="AL53" s="886"/>
      <c r="AM53" s="886"/>
    </row>
    <row r="54" spans="2:39" ht="22.5" hidden="1" customHeight="1" x14ac:dyDescent="0.2">
      <c r="C54" s="138"/>
      <c r="D54" s="125"/>
      <c r="E54" s="125"/>
      <c r="F54" s="125"/>
      <c r="G54" s="125"/>
      <c r="H54" s="125"/>
      <c r="I54" s="125"/>
      <c r="J54" s="125"/>
      <c r="K54" s="125"/>
      <c r="L54" s="125"/>
      <c r="M54" s="125"/>
      <c r="N54" s="125"/>
      <c r="AB54" s="139"/>
      <c r="AD54" s="125"/>
      <c r="AF54" s="123"/>
      <c r="AG54" s="886"/>
      <c r="AH54" s="886"/>
      <c r="AI54" s="886"/>
      <c r="AJ54" s="886"/>
      <c r="AK54" s="886"/>
      <c r="AL54" s="886"/>
      <c r="AM54" s="886"/>
    </row>
    <row r="55" spans="2:39" ht="22.5" hidden="1" customHeight="1" x14ac:dyDescent="0.2">
      <c r="C55" s="138"/>
      <c r="D55" s="125"/>
      <c r="E55" s="125"/>
      <c r="F55" s="125"/>
      <c r="G55" s="125"/>
      <c r="H55" s="125"/>
      <c r="I55" s="125"/>
      <c r="J55" s="125"/>
      <c r="K55" s="125"/>
      <c r="L55" s="125"/>
      <c r="M55" s="125"/>
      <c r="N55" s="125"/>
      <c r="AB55" s="139"/>
      <c r="AD55" s="125"/>
      <c r="AF55" s="123"/>
      <c r="AG55" s="886"/>
      <c r="AH55" s="886"/>
      <c r="AI55" s="886"/>
      <c r="AJ55" s="886"/>
      <c r="AK55" s="886"/>
      <c r="AL55" s="886"/>
      <c r="AM55" s="886"/>
    </row>
    <row r="56" spans="2:39" ht="22.5" hidden="1" customHeight="1" x14ac:dyDescent="0.2">
      <c r="C56" s="138"/>
      <c r="D56" s="125"/>
      <c r="E56" s="125"/>
      <c r="F56" s="125"/>
      <c r="G56" s="125"/>
      <c r="H56" s="125"/>
      <c r="I56" s="125"/>
      <c r="J56" s="125"/>
      <c r="K56" s="125"/>
      <c r="L56" s="125"/>
      <c r="M56" s="125"/>
      <c r="N56" s="125"/>
      <c r="AB56" s="139"/>
      <c r="AD56" s="125"/>
      <c r="AF56" s="123"/>
      <c r="AG56" s="886"/>
      <c r="AH56" s="886"/>
      <c r="AI56" s="886"/>
      <c r="AJ56" s="886"/>
      <c r="AK56" s="886"/>
      <c r="AL56" s="886"/>
      <c r="AM56" s="886"/>
    </row>
    <row r="57" spans="2:39" ht="22.5" hidden="1" customHeight="1" x14ac:dyDescent="0.2">
      <c r="C57" s="138"/>
      <c r="D57" s="125"/>
      <c r="E57" s="125"/>
      <c r="F57" s="125"/>
      <c r="G57" s="125"/>
      <c r="H57" s="125"/>
      <c r="I57" s="125"/>
      <c r="J57" s="125"/>
      <c r="K57" s="125"/>
      <c r="L57" s="125"/>
      <c r="M57" s="125"/>
      <c r="N57" s="125"/>
      <c r="P57" s="138"/>
      <c r="Q57" s="139"/>
      <c r="R57" s="139"/>
      <c r="S57" s="139"/>
      <c r="T57" s="139"/>
      <c r="U57" s="139"/>
      <c r="V57" s="139"/>
      <c r="W57" s="139"/>
      <c r="X57" s="139"/>
      <c r="Y57" s="139"/>
      <c r="Z57" s="139"/>
      <c r="AA57" s="139"/>
      <c r="AB57" s="139"/>
    </row>
    <row r="58" spans="2:39" ht="22.5" hidden="1" customHeight="1" x14ac:dyDescent="0.2">
      <c r="C58" s="138"/>
      <c r="D58" s="125"/>
      <c r="E58" s="125"/>
      <c r="F58" s="125"/>
      <c r="G58" s="125"/>
      <c r="H58" s="125"/>
      <c r="I58" s="125"/>
      <c r="J58" s="125"/>
      <c r="K58" s="125"/>
      <c r="L58" s="125"/>
      <c r="M58" s="125"/>
      <c r="N58" s="125"/>
      <c r="P58" s="138"/>
      <c r="Q58" s="139"/>
      <c r="R58" s="139"/>
      <c r="S58" s="139"/>
      <c r="T58" s="139"/>
      <c r="U58" s="139"/>
      <c r="V58" s="139"/>
      <c r="W58" s="139"/>
      <c r="X58" s="139"/>
      <c r="Y58" s="139"/>
      <c r="Z58" s="139"/>
      <c r="AA58" s="139"/>
      <c r="AB58" s="139"/>
    </row>
    <row r="59" spans="2:39" ht="22.5" hidden="1" customHeight="1" x14ac:dyDescent="0.2">
      <c r="C59" s="138"/>
      <c r="D59" s="125"/>
      <c r="E59" s="125"/>
      <c r="F59" s="125"/>
      <c r="G59" s="125"/>
      <c r="H59" s="125"/>
      <c r="I59" s="125"/>
      <c r="J59" s="125"/>
      <c r="K59" s="125"/>
      <c r="L59" s="125"/>
      <c r="M59" s="125"/>
      <c r="N59" s="125"/>
      <c r="P59" s="138"/>
      <c r="Q59" s="139"/>
      <c r="R59" s="139"/>
      <c r="S59" s="139"/>
      <c r="T59" s="139"/>
      <c r="U59" s="139"/>
      <c r="V59" s="139"/>
      <c r="W59" s="139"/>
      <c r="X59" s="139"/>
      <c r="Y59" s="139"/>
      <c r="Z59" s="139"/>
      <c r="AA59" s="139"/>
      <c r="AB59" s="139"/>
    </row>
    <row r="60" spans="2:39" ht="22.5" hidden="1" customHeight="1" x14ac:dyDescent="0.2">
      <c r="C60" s="138"/>
      <c r="D60" s="125"/>
      <c r="E60" s="125"/>
      <c r="F60" s="125"/>
      <c r="G60" s="125"/>
      <c r="H60" s="125"/>
      <c r="I60" s="125"/>
      <c r="J60" s="125"/>
      <c r="K60" s="125"/>
      <c r="L60" s="125"/>
      <c r="M60" s="125"/>
      <c r="N60" s="125"/>
      <c r="P60" s="138"/>
      <c r="Q60" s="139"/>
      <c r="R60" s="139"/>
      <c r="S60" s="139"/>
      <c r="T60" s="139"/>
      <c r="U60" s="139"/>
      <c r="V60" s="139"/>
      <c r="W60" s="139"/>
      <c r="X60" s="139"/>
      <c r="Y60" s="139"/>
      <c r="Z60" s="139"/>
      <c r="AA60" s="139"/>
      <c r="AB60" s="139"/>
    </row>
    <row r="61" spans="2:39" ht="22.5" hidden="1" customHeight="1" x14ac:dyDescent="0.2">
      <c r="C61" s="138"/>
      <c r="D61" s="125"/>
      <c r="E61" s="125"/>
      <c r="F61" s="125"/>
      <c r="G61" s="125"/>
      <c r="H61" s="125"/>
      <c r="I61" s="125"/>
      <c r="J61" s="125"/>
      <c r="K61" s="125"/>
      <c r="L61" s="125"/>
      <c r="M61" s="125"/>
      <c r="N61" s="125"/>
      <c r="P61" s="138"/>
      <c r="Q61" s="139"/>
      <c r="R61" s="139"/>
      <c r="S61" s="139"/>
      <c r="T61" s="139"/>
      <c r="U61" s="139"/>
      <c r="V61" s="139"/>
      <c r="W61" s="139"/>
      <c r="X61" s="139"/>
      <c r="Y61" s="139"/>
      <c r="Z61" s="139"/>
      <c r="AA61" s="139"/>
      <c r="AB61" s="139"/>
    </row>
    <row r="62" spans="2:39" ht="22.5" hidden="1" customHeight="1" x14ac:dyDescent="0.2">
      <c r="C62" s="138"/>
      <c r="D62" s="125"/>
      <c r="E62" s="125"/>
      <c r="F62" s="125"/>
      <c r="G62" s="125"/>
      <c r="H62" s="125"/>
      <c r="I62" s="125"/>
      <c r="J62" s="125"/>
      <c r="K62" s="125"/>
      <c r="L62" s="125"/>
      <c r="M62" s="125"/>
      <c r="N62" s="125"/>
      <c r="P62" s="138"/>
      <c r="Q62" s="139"/>
      <c r="R62" s="139"/>
      <c r="S62" s="139"/>
      <c r="T62" s="139"/>
      <c r="U62" s="139"/>
      <c r="V62" s="139"/>
      <c r="W62" s="139"/>
      <c r="X62" s="139"/>
      <c r="Y62" s="139"/>
      <c r="Z62" s="139"/>
      <c r="AA62" s="139"/>
      <c r="AB62" s="139"/>
    </row>
    <row r="63" spans="2:39" ht="22.5" hidden="1" customHeight="1" x14ac:dyDescent="0.2">
      <c r="C63" s="138"/>
      <c r="D63" s="125"/>
      <c r="E63" s="125"/>
      <c r="F63" s="125"/>
      <c r="G63" s="125"/>
      <c r="H63" s="125"/>
      <c r="I63" s="125"/>
      <c r="J63" s="125"/>
      <c r="K63" s="125"/>
      <c r="L63" s="125"/>
      <c r="M63" s="125"/>
      <c r="N63" s="125"/>
      <c r="P63" s="138"/>
      <c r="Q63" s="139"/>
      <c r="R63" s="139"/>
      <c r="S63" s="139"/>
      <c r="T63" s="139"/>
      <c r="U63" s="139"/>
      <c r="V63" s="139"/>
      <c r="W63" s="139"/>
      <c r="X63" s="139"/>
      <c r="Y63" s="139"/>
      <c r="Z63" s="139"/>
      <c r="AA63" s="139"/>
      <c r="AB63" s="139"/>
    </row>
    <row r="64" spans="2:39" ht="22.5" hidden="1" customHeight="1" x14ac:dyDescent="0.2">
      <c r="C64" s="138"/>
      <c r="D64" s="125"/>
      <c r="E64" s="125"/>
      <c r="F64" s="125"/>
      <c r="G64" s="125"/>
      <c r="H64" s="125"/>
      <c r="I64" s="125"/>
      <c r="J64" s="125"/>
      <c r="K64" s="125"/>
      <c r="L64" s="125"/>
      <c r="M64" s="125"/>
      <c r="N64" s="125"/>
      <c r="P64" s="138"/>
      <c r="Q64" s="139"/>
      <c r="R64" s="139"/>
      <c r="S64" s="139"/>
      <c r="T64" s="139"/>
      <c r="U64" s="139"/>
      <c r="V64" s="139"/>
      <c r="W64" s="139"/>
      <c r="X64" s="139"/>
      <c r="Y64" s="139"/>
      <c r="Z64" s="139"/>
      <c r="AA64" s="139"/>
      <c r="AB64" s="139"/>
    </row>
    <row r="65" spans="3:28" ht="22.5" hidden="1" customHeight="1" x14ac:dyDescent="0.2">
      <c r="C65" s="138"/>
      <c r="D65" s="125"/>
      <c r="E65" s="125"/>
      <c r="F65" s="125"/>
      <c r="G65" s="125"/>
      <c r="H65" s="125"/>
      <c r="I65" s="125"/>
      <c r="J65" s="125"/>
      <c r="K65" s="125"/>
      <c r="L65" s="125"/>
      <c r="M65" s="125"/>
      <c r="N65" s="125"/>
      <c r="P65" s="138"/>
      <c r="Q65" s="139"/>
      <c r="R65" s="139"/>
      <c r="S65" s="139"/>
      <c r="T65" s="139"/>
      <c r="U65" s="139"/>
      <c r="V65" s="139"/>
      <c r="W65" s="139"/>
      <c r="X65" s="139"/>
      <c r="Y65" s="139"/>
      <c r="Z65" s="139"/>
      <c r="AA65" s="139"/>
      <c r="AB65" s="139"/>
    </row>
    <row r="66" spans="3:28" ht="22.5" hidden="1" customHeight="1" x14ac:dyDescent="0.2">
      <c r="C66" s="138"/>
      <c r="D66" s="125"/>
      <c r="E66" s="125"/>
      <c r="F66" s="125"/>
      <c r="G66" s="125"/>
      <c r="H66" s="125"/>
      <c r="I66" s="125"/>
      <c r="J66" s="125"/>
      <c r="K66" s="125"/>
      <c r="L66" s="125"/>
      <c r="M66" s="125"/>
      <c r="N66" s="125"/>
      <c r="P66" s="138"/>
      <c r="Q66" s="139"/>
      <c r="R66" s="139"/>
      <c r="S66" s="139"/>
      <c r="T66" s="139"/>
      <c r="U66" s="139"/>
      <c r="V66" s="139"/>
      <c r="W66" s="139"/>
      <c r="X66" s="139"/>
      <c r="Y66" s="139"/>
      <c r="Z66" s="139"/>
      <c r="AA66" s="139"/>
      <c r="AB66" s="139"/>
    </row>
    <row r="67" spans="3:28" ht="22.5" hidden="1" customHeight="1" x14ac:dyDescent="0.2">
      <c r="C67" s="138"/>
      <c r="D67" s="125"/>
      <c r="E67" s="125"/>
      <c r="F67" s="125"/>
      <c r="G67" s="125"/>
      <c r="H67" s="125"/>
      <c r="I67" s="125"/>
      <c r="J67" s="125"/>
      <c r="K67" s="125"/>
      <c r="L67" s="125"/>
      <c r="M67" s="125"/>
      <c r="N67" s="125"/>
      <c r="P67" s="138"/>
      <c r="Q67" s="139"/>
      <c r="R67" s="139"/>
      <c r="S67" s="139"/>
      <c r="T67" s="139"/>
      <c r="U67" s="139"/>
      <c r="V67" s="139"/>
      <c r="W67" s="139"/>
      <c r="X67" s="139"/>
      <c r="Y67" s="139"/>
      <c r="Z67" s="139"/>
      <c r="AA67" s="139"/>
      <c r="AB67" s="139"/>
    </row>
    <row r="68" spans="3:28" ht="22.5" hidden="1" customHeight="1" x14ac:dyDescent="0.2">
      <c r="C68" s="138"/>
      <c r="D68" s="125"/>
      <c r="E68" s="125"/>
      <c r="F68" s="125"/>
      <c r="G68" s="125"/>
      <c r="H68" s="125"/>
      <c r="I68" s="125"/>
      <c r="J68" s="125"/>
      <c r="K68" s="125"/>
      <c r="L68" s="125"/>
      <c r="M68" s="125"/>
      <c r="N68" s="125"/>
      <c r="P68" s="138"/>
      <c r="Q68" s="139"/>
      <c r="R68" s="139"/>
      <c r="S68" s="139"/>
      <c r="T68" s="139"/>
      <c r="U68" s="139"/>
      <c r="V68" s="139"/>
      <c r="W68" s="139"/>
      <c r="X68" s="139"/>
      <c r="Y68" s="139"/>
      <c r="Z68" s="139"/>
      <c r="AA68" s="139"/>
      <c r="AB68" s="139"/>
    </row>
    <row r="69" spans="3:28" ht="22.5" hidden="1" customHeight="1" x14ac:dyDescent="0.2">
      <c r="C69" s="138"/>
      <c r="D69" s="125"/>
      <c r="E69" s="125"/>
      <c r="F69" s="125"/>
      <c r="G69" s="125"/>
      <c r="H69" s="125"/>
      <c r="I69" s="125"/>
      <c r="J69" s="125"/>
      <c r="K69" s="125"/>
      <c r="L69" s="125"/>
      <c r="M69" s="125"/>
      <c r="N69" s="125"/>
      <c r="P69" s="138"/>
      <c r="Q69" s="139"/>
      <c r="R69" s="139"/>
      <c r="S69" s="139"/>
      <c r="T69" s="139"/>
      <c r="U69" s="139"/>
      <c r="V69" s="139"/>
      <c r="W69" s="139"/>
      <c r="X69" s="139"/>
      <c r="Y69" s="139"/>
      <c r="Z69" s="139"/>
      <c r="AA69" s="139"/>
      <c r="AB69" s="139"/>
    </row>
    <row r="70" spans="3:28" ht="22.5" hidden="1" customHeight="1" x14ac:dyDescent="0.2">
      <c r="C70" s="138"/>
      <c r="D70" s="125"/>
      <c r="E70" s="125"/>
      <c r="F70" s="125"/>
      <c r="G70" s="125"/>
      <c r="H70" s="125"/>
      <c r="I70" s="125"/>
      <c r="J70" s="125"/>
      <c r="K70" s="125"/>
      <c r="L70" s="125"/>
      <c r="M70" s="125"/>
      <c r="N70" s="125"/>
      <c r="P70" s="138"/>
      <c r="Q70" s="139"/>
      <c r="R70" s="139"/>
      <c r="S70" s="139"/>
      <c r="T70" s="139"/>
      <c r="U70" s="139"/>
      <c r="V70" s="139"/>
      <c r="W70" s="139"/>
      <c r="X70" s="139"/>
      <c r="Y70" s="139"/>
      <c r="Z70" s="139"/>
      <c r="AA70" s="139"/>
      <c r="AB70" s="139"/>
    </row>
    <row r="71" spans="3:28" ht="22.5" hidden="1" customHeight="1" x14ac:dyDescent="0.2">
      <c r="C71" s="138"/>
      <c r="D71" s="125"/>
      <c r="E71" s="125"/>
      <c r="F71" s="125"/>
      <c r="G71" s="125"/>
      <c r="H71" s="125"/>
      <c r="I71" s="125"/>
      <c r="J71" s="125"/>
      <c r="K71" s="125"/>
      <c r="L71" s="125"/>
      <c r="M71" s="125"/>
      <c r="N71" s="125"/>
      <c r="P71" s="138"/>
      <c r="Q71" s="139"/>
      <c r="R71" s="139"/>
      <c r="S71" s="139"/>
      <c r="T71" s="139"/>
      <c r="U71" s="139"/>
      <c r="V71" s="139"/>
      <c r="W71" s="139"/>
      <c r="X71" s="139"/>
      <c r="Y71" s="139"/>
      <c r="Z71" s="139"/>
      <c r="AA71" s="139"/>
      <c r="AB71" s="139"/>
    </row>
    <row r="72" spans="3:28" ht="22.5" hidden="1" customHeight="1" x14ac:dyDescent="0.2">
      <c r="C72" s="138"/>
      <c r="D72" s="125"/>
      <c r="E72" s="125"/>
      <c r="F72" s="125"/>
      <c r="G72" s="125"/>
      <c r="H72" s="125"/>
      <c r="I72" s="125"/>
      <c r="J72" s="125"/>
      <c r="K72" s="125"/>
      <c r="L72" s="125"/>
      <c r="M72" s="125"/>
      <c r="N72" s="125"/>
      <c r="P72" s="138"/>
      <c r="Q72" s="139"/>
      <c r="R72" s="139"/>
      <c r="S72" s="139"/>
      <c r="T72" s="139"/>
      <c r="U72" s="139"/>
      <c r="V72" s="139"/>
      <c r="W72" s="139"/>
      <c r="X72" s="139"/>
      <c r="Y72" s="139"/>
      <c r="Z72" s="139"/>
      <c r="AA72" s="139"/>
      <c r="AB72" s="139"/>
    </row>
    <row r="73" spans="3:28" ht="22.5" hidden="1" customHeight="1" x14ac:dyDescent="0.2">
      <c r="C73" s="138"/>
      <c r="D73" s="125"/>
      <c r="E73" s="125"/>
      <c r="F73" s="125"/>
      <c r="G73" s="125"/>
      <c r="H73" s="125"/>
      <c r="I73" s="125"/>
      <c r="J73" s="125"/>
      <c r="K73" s="125"/>
      <c r="L73" s="125"/>
      <c r="M73" s="125"/>
      <c r="N73" s="125"/>
      <c r="P73" s="138"/>
      <c r="Q73" s="139"/>
      <c r="R73" s="139"/>
      <c r="S73" s="139"/>
      <c r="T73" s="139"/>
      <c r="U73" s="139"/>
      <c r="V73" s="139"/>
      <c r="W73" s="139"/>
      <c r="X73" s="139"/>
      <c r="Y73" s="139"/>
      <c r="Z73" s="139"/>
      <c r="AA73" s="139"/>
      <c r="AB73" s="139"/>
    </row>
    <row r="74" spans="3:28" ht="22.5" hidden="1" customHeight="1" x14ac:dyDescent="0.2">
      <c r="C74" s="138"/>
      <c r="D74" s="125"/>
      <c r="E74" s="125"/>
      <c r="F74" s="125"/>
      <c r="G74" s="125"/>
      <c r="H74" s="125"/>
      <c r="I74" s="125"/>
      <c r="J74" s="125"/>
      <c r="K74" s="125"/>
      <c r="L74" s="125"/>
      <c r="M74" s="125"/>
      <c r="N74" s="125"/>
      <c r="P74" s="138"/>
      <c r="Q74" s="139"/>
      <c r="R74" s="139"/>
      <c r="S74" s="139"/>
      <c r="T74" s="139"/>
      <c r="U74" s="139"/>
      <c r="V74" s="139"/>
      <c r="W74" s="139"/>
      <c r="X74" s="139"/>
      <c r="Y74" s="139"/>
      <c r="Z74" s="139"/>
      <c r="AA74" s="139"/>
      <c r="AB74" s="139"/>
    </row>
    <row r="75" spans="3:28" hidden="1" x14ac:dyDescent="0.2">
      <c r="C75" s="138"/>
      <c r="D75" s="125"/>
      <c r="E75" s="125"/>
      <c r="F75" s="125"/>
      <c r="G75" s="125"/>
      <c r="H75" s="125"/>
      <c r="I75" s="125"/>
      <c r="J75" s="125"/>
      <c r="K75" s="125"/>
      <c r="L75" s="125"/>
      <c r="M75" s="125"/>
      <c r="N75" s="125"/>
      <c r="P75" s="138"/>
      <c r="Q75" s="139"/>
      <c r="R75" s="139"/>
      <c r="S75" s="139"/>
      <c r="T75" s="139"/>
      <c r="U75" s="139"/>
      <c r="V75" s="139"/>
      <c r="W75" s="139"/>
      <c r="X75" s="139"/>
      <c r="Y75" s="139"/>
      <c r="Z75" s="139"/>
      <c r="AA75" s="139"/>
      <c r="AB75" s="139"/>
    </row>
    <row r="76" spans="3:28" hidden="1" x14ac:dyDescent="0.2">
      <c r="C76" s="138"/>
      <c r="D76" s="125"/>
      <c r="E76" s="125"/>
      <c r="F76" s="125"/>
      <c r="G76" s="125"/>
      <c r="H76" s="125"/>
      <c r="I76" s="125"/>
      <c r="J76" s="125"/>
      <c r="K76" s="125"/>
      <c r="L76" s="125"/>
      <c r="M76" s="125"/>
      <c r="N76" s="125"/>
      <c r="P76" s="138"/>
      <c r="Q76" s="139"/>
      <c r="R76" s="139"/>
      <c r="S76" s="139"/>
      <c r="T76" s="139"/>
      <c r="U76" s="139"/>
      <c r="V76" s="139"/>
      <c r="W76" s="139"/>
      <c r="X76" s="139"/>
      <c r="Y76" s="139"/>
      <c r="Z76" s="139"/>
      <c r="AA76" s="139"/>
      <c r="AB76" s="139"/>
    </row>
    <row r="77" spans="3:28" hidden="1" x14ac:dyDescent="0.2">
      <c r="C77" s="138"/>
      <c r="D77" s="125"/>
      <c r="E77" s="125"/>
      <c r="F77" s="125"/>
      <c r="G77" s="125"/>
      <c r="H77" s="125"/>
      <c r="I77" s="125"/>
      <c r="J77" s="125"/>
      <c r="K77" s="125"/>
      <c r="L77" s="125"/>
      <c r="M77" s="125"/>
      <c r="N77" s="125"/>
      <c r="O77" s="140"/>
      <c r="P77" s="138"/>
      <c r="Q77" s="139"/>
      <c r="R77" s="139"/>
      <c r="S77" s="139"/>
      <c r="T77" s="139"/>
      <c r="U77" s="139"/>
      <c r="V77" s="139"/>
      <c r="W77" s="139"/>
      <c r="X77" s="139"/>
      <c r="Y77" s="139"/>
      <c r="Z77" s="139"/>
      <c r="AA77" s="139"/>
      <c r="AB77" s="139"/>
    </row>
    <row r="78" spans="3:28" hidden="1" x14ac:dyDescent="0.2">
      <c r="C78" s="138"/>
      <c r="D78" s="125"/>
      <c r="E78" s="125"/>
      <c r="F78" s="125"/>
      <c r="G78" s="125"/>
      <c r="H78" s="125"/>
      <c r="I78" s="125"/>
      <c r="J78" s="125"/>
      <c r="K78" s="125"/>
      <c r="L78" s="125"/>
      <c r="M78" s="125"/>
      <c r="N78" s="125"/>
      <c r="P78" s="138"/>
      <c r="Q78" s="139"/>
      <c r="R78" s="139"/>
      <c r="S78" s="139"/>
      <c r="T78" s="139"/>
      <c r="U78" s="139"/>
      <c r="V78" s="139"/>
      <c r="W78" s="139"/>
      <c r="X78" s="139"/>
      <c r="Y78" s="139"/>
      <c r="Z78" s="139"/>
      <c r="AA78" s="139"/>
      <c r="AB78" s="139"/>
    </row>
    <row r="79" spans="3:28" hidden="1" x14ac:dyDescent="0.2">
      <c r="C79" s="138"/>
      <c r="D79" s="125"/>
      <c r="E79" s="125"/>
      <c r="F79" s="125"/>
      <c r="G79" s="125"/>
      <c r="H79" s="125"/>
      <c r="I79" s="125"/>
      <c r="J79" s="125"/>
      <c r="K79" s="125"/>
      <c r="L79" s="125"/>
      <c r="M79" s="125"/>
      <c r="N79" s="125"/>
      <c r="P79" s="138"/>
      <c r="Q79" s="139"/>
      <c r="R79" s="139"/>
      <c r="S79" s="139"/>
      <c r="T79" s="139"/>
      <c r="U79" s="139"/>
      <c r="V79" s="139"/>
      <c r="W79" s="139"/>
      <c r="X79" s="139"/>
      <c r="Y79" s="139"/>
      <c r="Z79" s="139"/>
      <c r="AA79" s="139"/>
      <c r="AB79" s="139"/>
    </row>
    <row r="80" spans="3:28" hidden="1" x14ac:dyDescent="0.2">
      <c r="C80" s="138"/>
      <c r="D80" s="125"/>
      <c r="E80" s="125"/>
      <c r="F80" s="125"/>
      <c r="G80" s="125"/>
      <c r="H80" s="125"/>
      <c r="I80" s="125"/>
      <c r="J80" s="125"/>
      <c r="K80" s="125"/>
      <c r="L80" s="125"/>
      <c r="M80" s="125"/>
      <c r="N80" s="125"/>
      <c r="P80" s="138"/>
      <c r="Q80" s="139"/>
      <c r="R80" s="139"/>
      <c r="S80" s="139"/>
      <c r="T80" s="139"/>
      <c r="U80" s="139"/>
      <c r="V80" s="139"/>
      <c r="W80" s="139"/>
      <c r="X80" s="139"/>
      <c r="Y80" s="139"/>
      <c r="Z80" s="139"/>
      <c r="AA80" s="139"/>
      <c r="AB80" s="139"/>
    </row>
    <row r="81" spans="3:28" hidden="1" x14ac:dyDescent="0.2">
      <c r="C81" s="138"/>
      <c r="D81" s="125"/>
      <c r="E81" s="125"/>
      <c r="F81" s="125"/>
      <c r="G81" s="125"/>
      <c r="H81" s="125"/>
      <c r="I81" s="125"/>
      <c r="J81" s="125"/>
      <c r="K81" s="125"/>
      <c r="L81" s="125"/>
      <c r="M81" s="125"/>
      <c r="N81" s="125"/>
      <c r="P81" s="138"/>
      <c r="Q81" s="139"/>
      <c r="R81" s="139"/>
      <c r="S81" s="139"/>
      <c r="T81" s="139"/>
      <c r="U81" s="139"/>
      <c r="V81" s="139"/>
      <c r="W81" s="139"/>
      <c r="X81" s="139"/>
      <c r="Y81" s="139"/>
      <c r="Z81" s="139"/>
      <c r="AA81" s="139"/>
      <c r="AB81" s="139"/>
    </row>
    <row r="82" spans="3:28" hidden="1" x14ac:dyDescent="0.2">
      <c r="C82" s="138"/>
      <c r="D82" s="125"/>
      <c r="E82" s="125"/>
      <c r="F82" s="125"/>
      <c r="G82" s="125"/>
      <c r="H82" s="125"/>
      <c r="I82" s="125"/>
      <c r="J82" s="125"/>
      <c r="K82" s="125"/>
      <c r="L82" s="125"/>
      <c r="M82" s="125"/>
      <c r="N82" s="125"/>
      <c r="O82" s="140"/>
      <c r="P82" s="138"/>
      <c r="Q82" s="139"/>
      <c r="R82" s="139"/>
      <c r="S82" s="139"/>
      <c r="T82" s="139"/>
      <c r="U82" s="139"/>
      <c r="V82" s="139"/>
      <c r="W82" s="139"/>
      <c r="X82" s="139"/>
      <c r="Y82" s="139"/>
      <c r="Z82" s="139"/>
      <c r="AA82" s="139"/>
      <c r="AB82" s="139"/>
    </row>
    <row r="83" spans="3:28" hidden="1" x14ac:dyDescent="0.2">
      <c r="C83" s="138"/>
      <c r="D83" s="125"/>
      <c r="E83" s="125"/>
      <c r="F83" s="125"/>
      <c r="G83" s="125"/>
      <c r="H83" s="125"/>
      <c r="I83" s="125"/>
      <c r="J83" s="125"/>
      <c r="K83" s="125"/>
      <c r="L83" s="125"/>
      <c r="M83" s="125"/>
      <c r="N83" s="125"/>
      <c r="P83" s="138"/>
      <c r="Q83" s="139"/>
      <c r="R83" s="139"/>
      <c r="S83" s="139"/>
      <c r="T83" s="139"/>
      <c r="U83" s="139"/>
      <c r="V83" s="139"/>
      <c r="W83" s="139"/>
      <c r="X83" s="139"/>
      <c r="Y83" s="139"/>
      <c r="Z83" s="139"/>
      <c r="AA83" s="139"/>
      <c r="AB83" s="139"/>
    </row>
  </sheetData>
  <sheetProtection algorithmName="SHA-512" hashValue="tjm3v+Svuxxm9YLu3gT58bh6A+JT2T+wR0QVyxv1/aVPeHnVyFC9NIAwVgvDxyjbVi88NLhlKawo3Jt6CLKFjA==" saltValue="7NAYWq+BUpSx0DPG3OGZjg==" spinCount="100000" sheet="1" objects="1" scenarios="1"/>
  <customSheetViews>
    <customSheetView guid="{9C949C4D-EB11-4549-99F8-6A6E19FEDD35}"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1"/>
      <headerFooter alignWithMargins="0"/>
    </customSheetView>
    <customSheetView guid="{B4BD0B13-0F90-4B98-B77F-542E51A48189}"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2"/>
      <headerFooter alignWithMargins="0"/>
    </customSheetView>
    <customSheetView guid="{1132D6BB-BD35-469F-BF41-A86B335BD97B}"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3"/>
      <headerFooter alignWithMargins="0"/>
    </customSheetView>
    <customSheetView guid="{A5C6589E-C55F-4BEC-9ECE-919FCABF52F8}"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4"/>
      <headerFooter alignWithMargins="0"/>
    </customSheetView>
    <customSheetView guid="{01A85145-F11B-4D07-813B-8A8758CDD710}"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5"/>
      <headerFooter alignWithMargins="0"/>
    </customSheetView>
    <customSheetView guid="{4F27A6F2-707D-47B2-BF4A-F027B75A33FC}"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6"/>
      <headerFooter alignWithMargins="0"/>
    </customSheetView>
    <customSheetView guid="{F4F98609-4C61-4A0E-851B-59BEC64AAB9F}" showGridLines="0" hiddenRows="1" hiddenColumns="1" topLeftCell="A28">
      <selection activeCell="F9" sqref="F9:AB10"/>
      <pageMargins left="0.39370078740157483" right="0.51181102362204722" top="0.43307086614173229" bottom="0.39370078740157483" header="0.31496062992125984" footer="0.31496062992125984"/>
      <pageSetup scale="85" orientation="portrait" r:id="rId7"/>
      <headerFooter alignWithMargins="0"/>
    </customSheetView>
    <customSheetView guid="{8381FC96-6810-4EAA-ACD8-B607E0FD2281}" showGridLines="0" hiddenRows="1" hiddenColumns="1">
      <selection activeCell="F9" sqref="F9:AB10"/>
      <pageMargins left="0.39370078740157483" right="0.51181102362204722" top="0.43307086614173229" bottom="0.39370078740157483" header="0.31496062992125984" footer="0.31496062992125984"/>
      <pageSetup scale="85" orientation="portrait" r:id="rId8"/>
      <headerFooter alignWithMargins="0"/>
    </customSheetView>
    <customSheetView guid="{7315456F-420E-439E-9602-F32EDF9D3E94}" showGridLines="0" hiddenRows="1" hiddenColumns="1">
      <selection activeCell="F9" sqref="F9:AB10"/>
      <pageMargins left="0.39370078740157483" right="0.51181102362204722" top="0.43307086614173229" bottom="0.39370078740157483" header="0.31496062992125984" footer="0.31496062992125984"/>
      <pageSetup scale="85" orientation="portrait" r:id="rId9"/>
      <headerFooter alignWithMargins="0"/>
    </customSheetView>
    <customSheetView guid="{216CB5F9-6788-4A70-880A-08553118F167}" showGridLines="0" hiddenRows="1" hiddenColumns="1" topLeftCell="A23">
      <selection activeCell="R22" sqref="R22:AA28"/>
      <pageMargins left="0.39370078740157483" right="0.51181102362204722" top="0.43307086614173229" bottom="0.39370078740157483" header="0.31496062992125984" footer="0.31496062992125984"/>
      <pageSetup scale="85" orientation="portrait" r:id="rId10"/>
      <headerFooter alignWithMargins="0"/>
    </customSheetView>
    <customSheetView guid="{B0451CD7-59C4-4E11-B7C2-BC13CF4127A6}" showGridLines="0" hiddenRows="1" hiddenColumns="1" topLeftCell="A23">
      <selection activeCell="R22" sqref="R22:AA28"/>
      <pageMargins left="0.39370078740157483" right="0.51181102362204722" top="0.43307086614173229" bottom="0.39370078740157483" header="0.31496062992125984" footer="0.31496062992125984"/>
      <pageSetup scale="85" orientation="portrait" r:id="rId11"/>
      <headerFooter alignWithMargins="0"/>
    </customSheetView>
    <customSheetView guid="{7A5BCE0F-1F1B-4E52-9652-01329CBCC77F}" showGridLines="0" hiddenRows="1" hiddenColumns="1" topLeftCell="A23">
      <selection activeCell="R22" sqref="R22:AA28"/>
      <pageMargins left="0.39370078740157483" right="0.51181102362204722" top="0.43307086614173229" bottom="0.39370078740157483" header="0.31496062992125984" footer="0.31496062992125984"/>
      <pageSetup scale="85" orientation="portrait" r:id="rId12"/>
      <headerFooter alignWithMargins="0"/>
    </customSheetView>
    <customSheetView guid="{62DF5315-3D99-4C8E-BAEC-100B3280B10D}" showGridLines="0" hiddenRows="1" hiddenColumns="1" topLeftCell="A23">
      <selection activeCell="R22" sqref="R22:AA28"/>
      <pageMargins left="0.39370078740157483" right="0.51181102362204722" top="0.43307086614173229" bottom="0.39370078740157483" header="0.31496062992125984" footer="0.31496062992125984"/>
      <pageSetup scale="85" orientation="portrait" r:id="rId13"/>
      <headerFooter alignWithMargins="0"/>
    </customSheetView>
    <customSheetView guid="{CAC1BF5B-64DA-4E65-B9F3-F58AF1593EA5}" showGridLines="0" hiddenRows="1" hiddenColumns="1">
      <selection activeCell="O32" sqref="O32"/>
      <pageMargins left="0.39370078740157483" right="0.51181102362204722" top="0.43307086614173229" bottom="0.39370078740157483" header="0.31496062992125984" footer="0.31496062992125984"/>
      <pageSetup scale="85" orientation="portrait" r:id="rId14"/>
      <headerFooter alignWithMargins="0"/>
    </customSheetView>
    <customSheetView guid="{E4188361-4B87-4969-89CB-DD6AB944FA81}" showGridLines="0" hiddenRows="1" hiddenColumns="1" topLeftCell="A23">
      <selection activeCell="R22" sqref="R22:AA28"/>
      <pageMargins left="0.39370078740157483" right="0.51181102362204722" top="0.43307086614173229" bottom="0.39370078740157483" header="0.31496062992125984" footer="0.31496062992125984"/>
      <pageSetup scale="85" orientation="portrait" r:id="rId15"/>
      <headerFooter alignWithMargins="0"/>
    </customSheetView>
    <customSheetView guid="{0001DF65-3B0F-497C-ACF5-D49EC607FD88}" showGridLines="0" hiddenRows="1" hiddenColumns="1" topLeftCell="A23">
      <selection activeCell="R22" sqref="R22:AA28"/>
      <pageMargins left="0.39370078740157483" right="0.51181102362204722" top="0.43307086614173229" bottom="0.39370078740157483" header="0.31496062992125984" footer="0.31496062992125984"/>
      <pageSetup scale="85" orientation="portrait" r:id="rId16"/>
      <headerFooter alignWithMargins="0"/>
    </customSheetView>
    <customSheetView guid="{39DA2FDD-4E3D-481D-A336-9D29DBC11B08}" showGridLines="0" hiddenRows="1" hiddenColumns="1">
      <selection activeCell="F9" sqref="F9:AB10"/>
      <pageMargins left="0.39370078740157483" right="0.51181102362204722" top="0.43307086614173229" bottom="0.39370078740157483" header="0.31496062992125984" footer="0.31496062992125984"/>
      <pageSetup scale="85" orientation="portrait" r:id="rId17"/>
      <headerFooter alignWithMargins="0"/>
    </customSheetView>
    <customSheetView guid="{95329FFD-9B66-4A76-A861-4EF913CB9438}" showGridLines="0" hiddenRows="1" hiddenColumns="1">
      <selection activeCell="F9" sqref="F9:AB10"/>
      <pageMargins left="0.39370078740157483" right="0.51181102362204722" top="0.43307086614173229" bottom="0.39370078740157483" header="0.31496062992125984" footer="0.31496062992125984"/>
      <pageSetup scale="85" orientation="portrait" r:id="rId18"/>
      <headerFooter alignWithMargins="0"/>
    </customSheetView>
    <customSheetView guid="{F7DB7EE5-42A9-41B9-A823-ADC3C22C28DE}" showGridLines="0" hiddenRows="1" hiddenColumns="1">
      <selection activeCell="F9" sqref="F9:AB10"/>
      <pageMargins left="0.39370078740157483" right="0.51181102362204722" top="0.43307086614173229" bottom="0.39370078740157483" header="0.31496062992125984" footer="0.31496062992125984"/>
      <pageSetup scale="85" orientation="portrait" r:id="rId19"/>
      <headerFooter alignWithMargins="0"/>
    </customSheetView>
    <customSheetView guid="{187695E8-F439-4E8B-9390-62D53A41785B}" showGridLines="0" hiddenRows="1" hiddenColumns="1">
      <selection activeCell="F9" sqref="F9:AB10"/>
      <pageMargins left="0.39370078740157483" right="0.51181102362204722" top="0.43307086614173229" bottom="0.39370078740157483" header="0.31496062992125984" footer="0.31496062992125984"/>
      <pageSetup scale="85" orientation="portrait" r:id="rId20"/>
      <headerFooter alignWithMargins="0"/>
    </customSheetView>
    <customSheetView guid="{C3D58349-1F04-4F6C-B93C-BB0D41DB41D6}" showGridLines="0" hiddenRows="1" hiddenColumns="1">
      <selection activeCell="F9" sqref="F9:AB10"/>
      <pageMargins left="0.39370078740157483" right="0.51181102362204722" top="0.43307086614173229" bottom="0.39370078740157483" header="0.31496062992125984" footer="0.31496062992125984"/>
      <pageSetup scale="85" orientation="portrait" r:id="rId21"/>
      <headerFooter alignWithMargins="0"/>
    </customSheetView>
    <customSheetView guid="{71206789-1A95-4243-B1E4-204F0D4BB0C1}" showGridLines="0" hiddenRows="1" hiddenColumns="1">
      <selection activeCell="F9" sqref="F9:AB10"/>
      <pageMargins left="0.39370078740157483" right="0.51181102362204722" top="0.43307086614173229" bottom="0.39370078740157483" header="0.31496062992125984" footer="0.31496062992125984"/>
      <pageSetup scale="85" orientation="portrait" r:id="rId22"/>
      <headerFooter alignWithMargins="0"/>
    </customSheetView>
    <customSheetView guid="{DAB8803B-91D8-4FA1-8E83-BA8E4F51ECEF}" showGridLines="0" hiddenRows="1" hiddenColumns="1" topLeftCell="A28">
      <selection activeCell="F9" sqref="F9:AB10"/>
      <pageMargins left="0.39370078740157483" right="0.51181102362204722" top="0.43307086614173229" bottom="0.39370078740157483" header="0.31496062992125984" footer="0.31496062992125984"/>
      <pageSetup scale="85" orientation="portrait" r:id="rId23"/>
      <headerFooter alignWithMargins="0"/>
    </customSheetView>
    <customSheetView guid="{4B06A440-0745-43CE-8047-97DB98249CF6}"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24"/>
      <headerFooter alignWithMargins="0"/>
    </customSheetView>
    <customSheetView guid="{201C1097-0C3C-4AFA-814C-99E885BB3BA9}"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25"/>
      <headerFooter alignWithMargins="0"/>
    </customSheetView>
    <customSheetView guid="{44F0F931-FF8F-4146-9628-099A7B02EE59}"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26"/>
      <headerFooter alignWithMargins="0"/>
    </customSheetView>
    <customSheetView guid="{DE4F901A-4159-44A8-9F61-37E29931259E}"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27"/>
      <headerFooter alignWithMargins="0"/>
    </customSheetView>
    <customSheetView guid="{11E60353-53A2-40FD-8DD1-6654D3943E00}"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28"/>
      <headerFooter alignWithMargins="0"/>
    </customSheetView>
    <customSheetView guid="{D405E5B0-829D-4CFF-BABC-C1974EED185D}" showGridLines="0" hiddenRows="1" hiddenColumns="1" topLeftCell="A27">
      <selection activeCell="F9" sqref="F9:AB10"/>
      <pageMargins left="0.39370078740157483" right="0.51181102362204722" top="0.43307086614173229" bottom="0.39370078740157483" header="0.31496062992125984" footer="0.31496062992125984"/>
      <pageSetup scale="85" orientation="portrait" r:id="rId29"/>
      <headerFooter alignWithMargins="0"/>
    </customSheetView>
  </customSheetViews>
  <mergeCells count="77">
    <mergeCell ref="G3:P3"/>
    <mergeCell ref="G4:P4"/>
    <mergeCell ref="G5:P5"/>
    <mergeCell ref="C7:AB7"/>
    <mergeCell ref="C8:E8"/>
    <mergeCell ref="F8:P8"/>
    <mergeCell ref="Q8:R8"/>
    <mergeCell ref="S8:T8"/>
    <mergeCell ref="U8:V8"/>
    <mergeCell ref="W8:AB8"/>
    <mergeCell ref="O37:AB37"/>
    <mergeCell ref="C9:E10"/>
    <mergeCell ref="F9:AB10"/>
    <mergeCell ref="R12:AB12"/>
    <mergeCell ref="R13:AB20"/>
    <mergeCell ref="R21:AB21"/>
    <mergeCell ref="R22:AB28"/>
    <mergeCell ref="D30:E30"/>
    <mergeCell ref="D31:E31"/>
    <mergeCell ref="D32:E32"/>
    <mergeCell ref="D35:E35"/>
    <mergeCell ref="C37:N37"/>
    <mergeCell ref="C38:F38"/>
    <mergeCell ref="G38:N38"/>
    <mergeCell ref="O38:S38"/>
    <mergeCell ref="T38:AB38"/>
    <mergeCell ref="C39:F39"/>
    <mergeCell ref="G39:N39"/>
    <mergeCell ref="O39:S39"/>
    <mergeCell ref="T39:AB39"/>
    <mergeCell ref="C40:F40"/>
    <mergeCell ref="G40:N40"/>
    <mergeCell ref="O40:S40"/>
    <mergeCell ref="T40:AB40"/>
    <mergeCell ref="C41:F41"/>
    <mergeCell ref="G41:N41"/>
    <mergeCell ref="O41:S41"/>
    <mergeCell ref="T41:AB41"/>
    <mergeCell ref="C42:F43"/>
    <mergeCell ref="G42:N43"/>
    <mergeCell ref="O42:S42"/>
    <mergeCell ref="T42:AB42"/>
    <mergeCell ref="O43:S43"/>
    <mergeCell ref="T43:AB43"/>
    <mergeCell ref="C44:N44"/>
    <mergeCell ref="O44:AB44"/>
    <mergeCell ref="C45:F46"/>
    <mergeCell ref="G45:H45"/>
    <mergeCell ref="O45:R45"/>
    <mergeCell ref="S45:AB45"/>
    <mergeCell ref="G46:M46"/>
    <mergeCell ref="O46:R51"/>
    <mergeCell ref="S46:U46"/>
    <mergeCell ref="W46:Y46"/>
    <mergeCell ref="Z46:AB46"/>
    <mergeCell ref="C47:F47"/>
    <mergeCell ref="G47:N47"/>
    <mergeCell ref="S47:U48"/>
    <mergeCell ref="V47:V48"/>
    <mergeCell ref="W47:Y48"/>
    <mergeCell ref="Z47:AB48"/>
    <mergeCell ref="C48:F48"/>
    <mergeCell ref="G48:N48"/>
    <mergeCell ref="AG53:AM53"/>
    <mergeCell ref="AG54:AM54"/>
    <mergeCell ref="AG55:AM55"/>
    <mergeCell ref="AG56:AM56"/>
    <mergeCell ref="C49:F49"/>
    <mergeCell ref="G49:N49"/>
    <mergeCell ref="S49:U51"/>
    <mergeCell ref="V49:V51"/>
    <mergeCell ref="W49:Y51"/>
    <mergeCell ref="Z49:AB51"/>
    <mergeCell ref="C50:F50"/>
    <mergeCell ref="G50:N50"/>
    <mergeCell ref="C51:F51"/>
    <mergeCell ref="G51:N51"/>
  </mergeCells>
  <pageMargins left="0.39370078740157483" right="0.51181102362204722" top="0.43307086614173229" bottom="0.39370078740157483" header="0.31496062992125984" footer="0.31496062992125984"/>
  <pageSetup scale="85" orientation="portrait" r:id="rId30"/>
  <headerFooter alignWithMargins="0"/>
  <drawing r:id="rId3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39"/>
  <dimension ref="A1:AL84"/>
  <sheetViews>
    <sheetView showGridLines="0" topLeftCell="J19" zoomScale="110" zoomScaleNormal="110" workbookViewId="0">
      <selection activeCell="R22" sqref="R22:AA28"/>
    </sheetView>
  </sheetViews>
  <sheetFormatPr baseColWidth="10" defaultColWidth="11.42578125" defaultRowHeight="12.75" x14ac:dyDescent="0.2"/>
  <cols>
    <col min="1" max="2" width="1.140625" customWidth="1"/>
    <col min="3" max="3" width="4.28515625" customWidth="1"/>
    <col min="4" max="4" width="6.7109375" customWidth="1"/>
    <col min="5" max="5" width="4.285156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321</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861" t="s">
        <v>324</v>
      </c>
      <c r="G9" s="861"/>
      <c r="H9" s="861"/>
      <c r="I9" s="861"/>
      <c r="J9" s="861"/>
      <c r="K9" s="861"/>
      <c r="L9" s="861"/>
      <c r="M9" s="861"/>
      <c r="N9" s="861"/>
      <c r="O9" s="861"/>
      <c r="P9" s="861"/>
      <c r="Q9" s="861"/>
      <c r="R9" s="861"/>
      <c r="S9" s="861"/>
      <c r="T9" s="861"/>
      <c r="U9" s="861"/>
      <c r="V9" s="861"/>
      <c r="W9" s="861"/>
      <c r="X9" s="861"/>
      <c r="Y9" s="861"/>
      <c r="Z9" s="861"/>
      <c r="AA9" s="1101"/>
      <c r="AB9" s="5"/>
      <c r="AE9" s="18"/>
      <c r="AF9" s="966"/>
      <c r="AG9" s="966"/>
      <c r="AH9" s="966"/>
      <c r="AI9" s="966"/>
      <c r="AJ9" s="966"/>
      <c r="AK9" s="966"/>
      <c r="AL9" s="966"/>
    </row>
    <row r="10" spans="2:38" ht="17.25" customHeight="1" thickBot="1" x14ac:dyDescent="0.25">
      <c r="B10" s="4"/>
      <c r="C10" s="833"/>
      <c r="D10" s="834"/>
      <c r="E10" s="834"/>
      <c r="F10" s="1104"/>
      <c r="G10" s="1104"/>
      <c r="H10" s="1104"/>
      <c r="I10" s="1104"/>
      <c r="J10" s="1104"/>
      <c r="K10" s="1104"/>
      <c r="L10" s="1104"/>
      <c r="M10" s="1104"/>
      <c r="N10" s="1104"/>
      <c r="O10" s="1104"/>
      <c r="P10" s="1104"/>
      <c r="Q10" s="1104"/>
      <c r="R10" s="1104"/>
      <c r="S10" s="1104"/>
      <c r="T10" s="1104"/>
      <c r="U10" s="1104"/>
      <c r="V10" s="1104"/>
      <c r="W10" s="1104"/>
      <c r="X10" s="1104"/>
      <c r="Y10" s="1104"/>
      <c r="Z10" s="1104"/>
      <c r="AA10" s="1105"/>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64" t="s">
        <v>1255</v>
      </c>
      <c r="S13" s="1165"/>
      <c r="T13" s="1165"/>
      <c r="U13" s="1165"/>
      <c r="V13" s="1165"/>
      <c r="W13" s="1165"/>
      <c r="X13" s="1165"/>
      <c r="Y13" s="1165"/>
      <c r="Z13" s="1165"/>
      <c r="AA13" s="1166"/>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67"/>
      <c r="S14" s="1168"/>
      <c r="T14" s="1168"/>
      <c r="U14" s="1168"/>
      <c r="V14" s="1168"/>
      <c r="W14" s="1168"/>
      <c r="X14" s="1168"/>
      <c r="Y14" s="1168"/>
      <c r="Z14" s="1168"/>
      <c r="AA14" s="1169"/>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67"/>
      <c r="S15" s="1168"/>
      <c r="T15" s="1168"/>
      <c r="U15" s="1168"/>
      <c r="V15" s="1168"/>
      <c r="W15" s="1168"/>
      <c r="X15" s="1168"/>
      <c r="Y15" s="1168"/>
      <c r="Z15" s="1168"/>
      <c r="AA15" s="1169"/>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167"/>
      <c r="S16" s="1168"/>
      <c r="T16" s="1168"/>
      <c r="U16" s="1168"/>
      <c r="V16" s="1168"/>
      <c r="W16" s="1168"/>
      <c r="X16" s="1168"/>
      <c r="Y16" s="1168"/>
      <c r="Z16" s="1168"/>
      <c r="AA16" s="1169"/>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167"/>
      <c r="S17" s="1168"/>
      <c r="T17" s="1168"/>
      <c r="U17" s="1168"/>
      <c r="V17" s="1168"/>
      <c r="W17" s="1168"/>
      <c r="X17" s="1168"/>
      <c r="Y17" s="1168"/>
      <c r="Z17" s="1168"/>
      <c r="AA17" s="1169"/>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167"/>
      <c r="S18" s="1168"/>
      <c r="T18" s="1168"/>
      <c r="U18" s="1168"/>
      <c r="V18" s="1168"/>
      <c r="W18" s="1168"/>
      <c r="X18" s="1168"/>
      <c r="Y18" s="1168"/>
      <c r="Z18" s="1168"/>
      <c r="AA18" s="1169"/>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167"/>
      <c r="S19" s="1168"/>
      <c r="T19" s="1168"/>
      <c r="U19" s="1168"/>
      <c r="V19" s="1168"/>
      <c r="W19" s="1168"/>
      <c r="X19" s="1168"/>
      <c r="Y19" s="1168"/>
      <c r="Z19" s="1168"/>
      <c r="AA19" s="1169"/>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70"/>
      <c r="S20" s="1171"/>
      <c r="T20" s="1171"/>
      <c r="U20" s="1171"/>
      <c r="V20" s="1171"/>
      <c r="W20" s="1171"/>
      <c r="X20" s="1171"/>
      <c r="Y20" s="1171"/>
      <c r="Z20" s="1171"/>
      <c r="AA20" s="117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2.75" customHeight="1" x14ac:dyDescent="0.2">
      <c r="B22" s="4"/>
      <c r="C22" s="6"/>
      <c r="D22" s="7"/>
      <c r="E22" s="7"/>
      <c r="F22" s="7"/>
      <c r="G22" s="7"/>
      <c r="H22" s="7"/>
      <c r="I22" s="7"/>
      <c r="J22" s="7"/>
      <c r="K22" s="7"/>
      <c r="L22" s="7"/>
      <c r="M22" s="7"/>
      <c r="N22" s="7"/>
      <c r="O22" s="7"/>
      <c r="P22" s="7"/>
      <c r="Q22" s="7"/>
      <c r="R22" s="1164" t="s">
        <v>1314</v>
      </c>
      <c r="S22" s="1165"/>
      <c r="T22" s="1165"/>
      <c r="U22" s="1165"/>
      <c r="V22" s="1165"/>
      <c r="W22" s="1165"/>
      <c r="X22" s="1165"/>
      <c r="Y22" s="1165"/>
      <c r="Z22" s="1165"/>
      <c r="AA22" s="1166"/>
      <c r="AB22" s="5"/>
      <c r="AE22" s="18"/>
      <c r="AF22" s="18"/>
      <c r="AG22" s="18"/>
      <c r="AH22" s="18"/>
      <c r="AI22" s="18"/>
      <c r="AJ22" s="18"/>
      <c r="AK22" s="18"/>
      <c r="AL22" s="18"/>
    </row>
    <row r="23" spans="2:38" ht="21.75" customHeight="1" x14ac:dyDescent="0.2">
      <c r="B23" s="4"/>
      <c r="C23" s="6"/>
      <c r="D23" s="7"/>
      <c r="E23" s="7"/>
      <c r="F23" s="7"/>
      <c r="G23" s="7"/>
      <c r="H23" s="7"/>
      <c r="I23" s="7"/>
      <c r="J23" s="7"/>
      <c r="K23" s="7"/>
      <c r="L23" s="7"/>
      <c r="M23" s="7"/>
      <c r="N23" s="7"/>
      <c r="O23" s="7"/>
      <c r="P23" s="7"/>
      <c r="Q23" s="7"/>
      <c r="R23" s="1167"/>
      <c r="S23" s="1168"/>
      <c r="T23" s="1168"/>
      <c r="U23" s="1168"/>
      <c r="V23" s="1168"/>
      <c r="W23" s="1168"/>
      <c r="X23" s="1168"/>
      <c r="Y23" s="1168"/>
      <c r="Z23" s="1168"/>
      <c r="AA23" s="1169"/>
      <c r="AB23" s="5"/>
      <c r="AE23" s="18"/>
      <c r="AF23" s="18"/>
      <c r="AG23" s="18"/>
      <c r="AH23" s="18"/>
      <c r="AI23" s="18"/>
      <c r="AJ23" s="18"/>
      <c r="AK23" s="18"/>
      <c r="AL23" s="18"/>
    </row>
    <row r="24" spans="2:38" ht="27" customHeight="1" x14ac:dyDescent="0.2">
      <c r="B24" s="4"/>
      <c r="C24" s="6"/>
      <c r="D24" s="7"/>
      <c r="E24" s="7"/>
      <c r="F24" s="7"/>
      <c r="G24" s="7"/>
      <c r="H24" s="7"/>
      <c r="I24" s="7"/>
      <c r="J24" s="7"/>
      <c r="K24" s="7"/>
      <c r="L24" s="7"/>
      <c r="M24" s="7"/>
      <c r="N24" s="7"/>
      <c r="O24" s="7"/>
      <c r="P24" s="7"/>
      <c r="Q24" s="7"/>
      <c r="R24" s="1167"/>
      <c r="S24" s="1168"/>
      <c r="T24" s="1168"/>
      <c r="U24" s="1168"/>
      <c r="V24" s="1168"/>
      <c r="W24" s="1168"/>
      <c r="X24" s="1168"/>
      <c r="Y24" s="1168"/>
      <c r="Z24" s="1168"/>
      <c r="AA24" s="1169"/>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167"/>
      <c r="S25" s="1168"/>
      <c r="T25" s="1168"/>
      <c r="U25" s="1168"/>
      <c r="V25" s="1168"/>
      <c r="W25" s="1168"/>
      <c r="X25" s="1168"/>
      <c r="Y25" s="1168"/>
      <c r="Z25" s="1168"/>
      <c r="AA25" s="1169"/>
      <c r="AB25" s="5"/>
      <c r="AE25" s="18"/>
      <c r="AF25" s="18"/>
      <c r="AG25" s="18"/>
      <c r="AH25" s="18"/>
      <c r="AI25" s="18"/>
      <c r="AJ25" s="18"/>
      <c r="AK25" s="18"/>
      <c r="AL25" s="18"/>
    </row>
    <row r="26" spans="2:38" ht="26.25" customHeight="1" x14ac:dyDescent="0.2">
      <c r="B26" s="4"/>
      <c r="C26" s="6"/>
      <c r="D26" s="7"/>
      <c r="E26" s="7"/>
      <c r="F26" s="7"/>
      <c r="G26" s="7"/>
      <c r="H26" s="7"/>
      <c r="I26" s="7"/>
      <c r="J26" s="7"/>
      <c r="K26" s="7"/>
      <c r="L26" s="7"/>
      <c r="M26" s="7"/>
      <c r="N26" s="7"/>
      <c r="O26" s="7"/>
      <c r="P26" s="7"/>
      <c r="Q26" s="7"/>
      <c r="R26" s="1167"/>
      <c r="S26" s="1168"/>
      <c r="T26" s="1168"/>
      <c r="U26" s="1168"/>
      <c r="V26" s="1168"/>
      <c r="W26" s="1168"/>
      <c r="X26" s="1168"/>
      <c r="Y26" s="1168"/>
      <c r="Z26" s="1168"/>
      <c r="AA26" s="1169"/>
      <c r="AB26" s="5"/>
      <c r="AE26" s="18"/>
      <c r="AF26" s="18"/>
      <c r="AG26" s="18"/>
      <c r="AH26" s="18"/>
      <c r="AI26" s="18"/>
      <c r="AJ26" s="18"/>
      <c r="AK26" s="18"/>
      <c r="AL26" s="18"/>
    </row>
    <row r="27" spans="2:38" ht="36" customHeight="1" x14ac:dyDescent="0.2">
      <c r="B27" s="4"/>
      <c r="C27" s="6"/>
      <c r="D27" s="7"/>
      <c r="E27" s="7"/>
      <c r="F27" s="7"/>
      <c r="G27" s="7"/>
      <c r="H27" s="7"/>
      <c r="I27" s="7"/>
      <c r="J27" s="7"/>
      <c r="K27" s="7"/>
      <c r="L27" s="7"/>
      <c r="M27" s="7"/>
      <c r="N27" s="7"/>
      <c r="O27" s="7"/>
      <c r="P27" s="7"/>
      <c r="Q27" s="7"/>
      <c r="R27" s="1167"/>
      <c r="S27" s="1168"/>
      <c r="T27" s="1168"/>
      <c r="U27" s="1168"/>
      <c r="V27" s="1168"/>
      <c r="W27" s="1168"/>
      <c r="X27" s="1168"/>
      <c r="Y27" s="1168"/>
      <c r="Z27" s="1168"/>
      <c r="AA27" s="1169"/>
      <c r="AB27" s="5"/>
      <c r="AE27" s="18"/>
      <c r="AF27" s="18"/>
      <c r="AG27" s="18"/>
      <c r="AH27" s="18"/>
      <c r="AI27" s="18"/>
      <c r="AJ27" s="18"/>
      <c r="AK27" s="18"/>
      <c r="AL27" s="18"/>
    </row>
    <row r="28" spans="2:38" ht="9.75" customHeight="1" thickBot="1" x14ac:dyDescent="0.25">
      <c r="B28" s="4"/>
      <c r="C28" s="6"/>
      <c r="D28" s="7"/>
      <c r="E28" s="7"/>
      <c r="F28" s="7"/>
      <c r="G28" s="7"/>
      <c r="H28" s="7"/>
      <c r="I28" s="7"/>
      <c r="J28" s="7"/>
      <c r="K28" s="7"/>
      <c r="L28" s="7"/>
      <c r="M28" s="7"/>
      <c r="N28" s="7"/>
      <c r="O28" s="7"/>
      <c r="P28" s="7"/>
      <c r="Q28" s="7"/>
      <c r="R28" s="1170"/>
      <c r="S28" s="1171"/>
      <c r="T28" s="1171"/>
      <c r="U28" s="1171"/>
      <c r="V28" s="1171"/>
      <c r="W28" s="1171"/>
      <c r="X28" s="1171"/>
      <c r="Y28" s="1171"/>
      <c r="Z28" s="1171"/>
      <c r="AA28" s="1172"/>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INDICADORES!H80</f>
        <v>1866</v>
      </c>
      <c r="G31" s="569">
        <f>INDICADORES!K80</f>
        <v>1624</v>
      </c>
      <c r="H31" s="569">
        <f>INDICADORES!N80</f>
        <v>1849</v>
      </c>
      <c r="I31" s="569">
        <f>INDICADORES!T80</f>
        <v>1882</v>
      </c>
      <c r="J31" s="569">
        <f>INDICADORES!W80</f>
        <v>1602</v>
      </c>
      <c r="K31" s="569">
        <f>INDICADORES!Z80</f>
        <v>1969</v>
      </c>
      <c r="L31" s="569">
        <f>INDICADORES!AF80</f>
        <v>2011</v>
      </c>
      <c r="M31" s="569">
        <f>INDICADORES!AI80</f>
        <v>2043</v>
      </c>
      <c r="N31" s="569">
        <f>INDICADORES!AL80</f>
        <v>1805</v>
      </c>
      <c r="O31" s="569">
        <f>INDICADORES!AR80</f>
        <v>1876</v>
      </c>
      <c r="P31" s="569">
        <f>INDICADORES!AU80</f>
        <v>1781</v>
      </c>
      <c r="Q31" s="569">
        <f>INDICADORES!AX80</f>
        <v>1626</v>
      </c>
      <c r="R31" s="568">
        <f>SUM(F31:Q31)</f>
        <v>21934</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64">
        <f>INDICADORES!I80</f>
        <v>633</v>
      </c>
      <c r="G32" s="64">
        <f>INDICADORES!L80</f>
        <v>548</v>
      </c>
      <c r="H32" s="64">
        <f>INDICADORES!O80</f>
        <v>666</v>
      </c>
      <c r="I32" s="64">
        <f>INDICADORES!U80</f>
        <v>696</v>
      </c>
      <c r="J32" s="64">
        <f>INDICADORES!X80</f>
        <v>638</v>
      </c>
      <c r="K32" s="64">
        <f>INDICADORES!AA80</f>
        <v>705</v>
      </c>
      <c r="L32" s="64">
        <f>INDICADORES!AG80</f>
        <v>708</v>
      </c>
      <c r="M32" s="64">
        <f>INDICADORES!AJ80</f>
        <v>667</v>
      </c>
      <c r="N32" s="64">
        <f>INDICADORES!AM80</f>
        <v>688</v>
      </c>
      <c r="O32" s="64">
        <f>INDICADORES!AS80</f>
        <v>739</v>
      </c>
      <c r="P32" s="64">
        <f>INDICADORES!AV80</f>
        <v>713</v>
      </c>
      <c r="Q32" s="64">
        <f>INDICADORES!AY80</f>
        <v>643</v>
      </c>
      <c r="R32" s="85">
        <f>SUM(F32:Q32)</f>
        <v>8044</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96">
        <f>F31/F32</f>
        <v>2.9478672985781991</v>
      </c>
      <c r="G33" s="96">
        <f>G31/G32</f>
        <v>2.9635036496350367</v>
      </c>
      <c r="H33" s="96">
        <f t="shared" ref="H33:R33" si="0">H31/H32</f>
        <v>2.7762762762762763</v>
      </c>
      <c r="I33" s="96">
        <f t="shared" si="0"/>
        <v>2.7040229885057472</v>
      </c>
      <c r="J33" s="96">
        <f t="shared" si="0"/>
        <v>2.5109717868338559</v>
      </c>
      <c r="K33" s="96">
        <f t="shared" si="0"/>
        <v>2.7929078014184396</v>
      </c>
      <c r="L33" s="96">
        <f t="shared" si="0"/>
        <v>2.8403954802259888</v>
      </c>
      <c r="M33" s="96">
        <f t="shared" si="0"/>
        <v>3.0629685157421291</v>
      </c>
      <c r="N33" s="96">
        <f t="shared" si="0"/>
        <v>2.6235465116279069</v>
      </c>
      <c r="O33" s="96">
        <f t="shared" si="0"/>
        <v>2.5385656292286876</v>
      </c>
      <c r="P33" s="96">
        <f t="shared" si="0"/>
        <v>2.4978962131837306</v>
      </c>
      <c r="Q33" s="96">
        <f t="shared" si="0"/>
        <v>2.5287713841368586</v>
      </c>
      <c r="R33" s="96">
        <f t="shared" si="0"/>
        <v>2.7267528592739931</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76">
        <v>3.2019607843137257</v>
      </c>
      <c r="G34" s="276">
        <v>2.3291139240506329</v>
      </c>
      <c r="H34" s="276">
        <v>2.2972972972972974</v>
      </c>
      <c r="I34" s="276">
        <v>2.9668411867364748</v>
      </c>
      <c r="J34" s="276">
        <v>3.6884176182707993</v>
      </c>
      <c r="K34" s="276">
        <v>3.5804195804195804</v>
      </c>
      <c r="L34" s="276">
        <v>3.5125000000000002</v>
      </c>
      <c r="M34" s="276">
        <v>2.6343692870201099</v>
      </c>
      <c r="N34" s="276">
        <v>2.5123076923076924</v>
      </c>
      <c r="O34" s="276">
        <v>2.5595667870036101</v>
      </c>
      <c r="P34" s="276">
        <v>2.5250896057347672</v>
      </c>
      <c r="Q34" s="276">
        <v>2.4759450171821307</v>
      </c>
      <c r="R34" s="276"/>
      <c r="U34" s="7"/>
      <c r="V34" s="7"/>
      <c r="W34" s="7"/>
      <c r="X34" s="7"/>
      <c r="Y34" s="7"/>
      <c r="Z34" s="7"/>
      <c r="AA34" s="8"/>
      <c r="AB34" s="5"/>
      <c r="AE34" s="18"/>
      <c r="AF34" s="18"/>
      <c r="AG34" s="18"/>
      <c r="AH34" s="18"/>
      <c r="AI34" s="18"/>
      <c r="AJ34" s="18"/>
      <c r="AK34" s="18"/>
      <c r="AL34" s="18"/>
    </row>
    <row r="35" spans="2:38" ht="17.25" customHeight="1" x14ac:dyDescent="0.2">
      <c r="B35" s="4"/>
      <c r="C35" s="6"/>
      <c r="D35" s="809" t="s">
        <v>254</v>
      </c>
      <c r="E35" s="810"/>
      <c r="F35" s="270">
        <v>4</v>
      </c>
      <c r="G35" s="270">
        <v>4</v>
      </c>
      <c r="H35" s="270">
        <v>4</v>
      </c>
      <c r="I35" s="270">
        <v>4</v>
      </c>
      <c r="J35" s="270">
        <v>4</v>
      </c>
      <c r="K35" s="270">
        <v>4</v>
      </c>
      <c r="L35" s="270">
        <v>4</v>
      </c>
      <c r="M35" s="270">
        <v>4</v>
      </c>
      <c r="N35" s="270">
        <v>4</v>
      </c>
      <c r="O35" s="270">
        <v>4</v>
      </c>
      <c r="P35" s="270">
        <v>4</v>
      </c>
      <c r="Q35" s="270">
        <v>4</v>
      </c>
      <c r="R35" s="270"/>
      <c r="U35" s="7"/>
      <c r="V35" s="7"/>
      <c r="W35" s="7"/>
      <c r="X35" s="7"/>
      <c r="Y35" s="7"/>
      <c r="Z35" s="7"/>
      <c r="AA35" s="8"/>
      <c r="AB35" s="5"/>
      <c r="AE35" s="18"/>
      <c r="AF35" s="18"/>
      <c r="AG35" s="18"/>
      <c r="AH35" s="18"/>
      <c r="AI35" s="18"/>
      <c r="AJ35" s="18"/>
      <c r="AK35" s="18"/>
      <c r="AL35" s="18"/>
    </row>
    <row r="36" spans="2:38" ht="14.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322</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323</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271</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272</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980</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customSheetViews>
    <customSheetView guid="{9C949C4D-EB11-4549-99F8-6A6E19FEDD35}" scale="110" showGridLines="0" topLeftCell="A31">
      <selection activeCell="R13" sqref="R13:AA20"/>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A31">
      <selection activeCell="R13" sqref="R13:AA20"/>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A31">
      <selection activeCell="R13" sqref="R13:AA20"/>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A31">
      <selection activeCell="R13" sqref="R13:AA20"/>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A31">
      <selection activeCell="R13" sqref="R13:AA20"/>
      <pageMargins left="0.5" right="0.43" top="1.04" bottom="0.45" header="0.31496062992125984" footer="0.31496062992125984"/>
      <pageSetup paperSize="9" scale="76" orientation="portrait" r:id="rId5"/>
      <headerFooter alignWithMargins="0"/>
    </customSheetView>
    <customSheetView guid="{4F27A6F2-707D-47B2-BF4A-F027B75A33FC}" scale="110" showGridLines="0" topLeftCell="H1">
      <selection activeCell="R13" sqref="R13:AA20"/>
      <pageMargins left="0.5" right="0.43" top="1.04" bottom="0.45" header="0.31496062992125984" footer="0.31496062992125984"/>
      <pageSetup paperSize="9" scale="76" orientation="portrait" r:id="rId6"/>
      <headerFooter alignWithMargins="0"/>
    </customSheetView>
    <customSheetView guid="{F4F98609-4C61-4A0E-851B-59BEC64AAB9F}" scale="110" showGridLines="0" topLeftCell="H1">
      <selection activeCell="R13" sqref="R13:AA20"/>
      <pageMargins left="0.5" right="0.43" top="1.04" bottom="0.45" header="0.31496062992125984" footer="0.31496062992125984"/>
      <pageSetup paperSize="9" scale="76" orientation="portrait" r:id="rId7"/>
      <headerFooter alignWithMargins="0"/>
    </customSheetView>
    <customSheetView guid="{8381FC96-6810-4EAA-ACD8-B607E0FD2281}" showGridLines="0">
      <pageMargins left="0.5" right="0.43" top="1.04" bottom="0.45" header="0.31496062992125984" footer="0.31496062992125984"/>
      <pageSetup paperSize="9" scale="76" orientation="portrait" r:id="rId8"/>
      <headerFooter alignWithMargins="0"/>
    </customSheetView>
    <customSheetView guid="{7315456F-420E-439E-9602-F32EDF9D3E94}" showGridLines="0">
      <pageMargins left="0.5" right="0.43" top="1.04" bottom="0.45" header="0.31496062992125984" footer="0.31496062992125984"/>
      <pageSetup paperSize="9" scale="76" orientation="portrait" r:id="rId9"/>
      <headerFooter alignWithMargins="0"/>
    </customSheetView>
    <customSheetView guid="{216CB5F9-6788-4A70-880A-08553118F167}" showGridLines="0">
      <selection activeCell="T39" sqref="T39:AA39"/>
      <pageMargins left="0.5" right="0.43" top="1.04" bottom="0.45" header="0.31496062992125984" footer="0.31496062992125984"/>
      <pageSetup paperSize="9" scale="76" orientation="portrait" r:id="rId10"/>
      <headerFooter alignWithMargins="0"/>
    </customSheetView>
    <customSheetView guid="{B0451CD7-59C4-4E11-B7C2-BC13CF4127A6}" showGridLines="0">
      <selection activeCell="T39" sqref="T39:AA39"/>
      <pageMargins left="0.5" right="0.43" top="1.04" bottom="0.45" header="0.31496062992125984" footer="0.31496062992125984"/>
      <pageSetup paperSize="9" scale="76" orientation="portrait" r:id="rId11"/>
      <headerFooter alignWithMargins="0"/>
    </customSheetView>
    <customSheetView guid="{7A5BCE0F-1F1B-4E52-9652-01329CBCC77F}" showGridLines="0">
      <selection activeCell="T39" sqref="T39:AA39"/>
      <pageMargins left="0.5" right="0.43" top="1.04" bottom="0.45" header="0.31496062992125984" footer="0.31496062992125984"/>
      <pageSetup paperSize="9" scale="76" orientation="portrait" r:id="rId12"/>
      <headerFooter alignWithMargins="0"/>
    </customSheetView>
    <customSheetView guid="{62DF5315-3D99-4C8E-BAEC-100B3280B10D}" showGridLines="0">
      <selection activeCell="T39" sqref="T39:AA39"/>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A4">
      <pageMargins left="0.5" right="0.43" top="1.04" bottom="0.45" header="0.31496062992125984" footer="0.31496062992125984"/>
      <pageSetup paperSize="9" scale="76" orientation="portrait" r:id="rId14"/>
      <headerFooter alignWithMargins="0"/>
    </customSheetView>
    <customSheetView guid="{E4188361-4B87-4969-89CB-DD6AB944FA81}" showGridLines="0">
      <selection activeCell="T39" sqref="T39:AA39"/>
      <pageMargins left="0.5" right="0.43" top="1.04" bottom="0.45" header="0.31496062992125984" footer="0.31496062992125984"/>
      <pageSetup paperSize="9" scale="76" orientation="portrait" r:id="rId15"/>
      <headerFooter alignWithMargins="0"/>
    </customSheetView>
    <customSheetView guid="{0001DF65-3B0F-497C-ACF5-D49EC607FD88}" showGridLines="0">
      <selection activeCell="T39" sqref="T39:AA39"/>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R22" sqref="R22:AA28"/>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R22" sqref="R22:AA28"/>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R22" sqref="R22:AA28"/>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R22" sqref="R22:AA28"/>
      <pageMargins left="0.5" right="0.43" top="1.04" bottom="0.45" header="0.31496062992125984" footer="0.31496062992125984"/>
      <pageSetup paperSize="9" scale="76" orientation="portrait" r:id="rId20"/>
      <headerFooter alignWithMargins="0"/>
    </customSheetView>
    <customSheetView guid="{C3D58349-1F04-4F6C-B93C-BB0D41DB41D6}" showGridLines="0">
      <pageMargins left="0.5" right="0.43" top="1.04" bottom="0.45" header="0.31496062992125984" footer="0.31496062992125984"/>
      <pageSetup paperSize="9" scale="76" orientation="portrait" r:id="rId21"/>
      <headerFooter alignWithMargins="0"/>
    </customSheetView>
    <customSheetView guid="{71206789-1A95-4243-B1E4-204F0D4BB0C1}" showGridLines="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22">
      <pageMargins left="0.5" right="0.43" top="1.04" bottom="0.45" header="0.31496062992125984" footer="0.31496062992125984"/>
      <pageSetup paperSize="9" scale="76" orientation="portrait" r:id="rId23"/>
      <headerFooter alignWithMargins="0"/>
    </customSheetView>
    <customSheetView guid="{4B06A440-0745-43CE-8047-97DB98249CF6}" scale="110" showGridLines="0" topLeftCell="H1">
      <selection activeCell="R13" sqref="R13:AA20"/>
      <pageMargins left="0.5" right="0.43" top="1.04" bottom="0.45" header="0.31496062992125984" footer="0.31496062992125984"/>
      <pageSetup paperSize="9" scale="76" orientation="portrait" r:id="rId24"/>
      <headerFooter alignWithMargins="0"/>
    </customSheetView>
    <customSheetView guid="{201C1097-0C3C-4AFA-814C-99E885BB3BA9}" scale="110" showGridLines="0" topLeftCell="A31">
      <selection activeCell="R13" sqref="R13:AA20"/>
      <pageMargins left="0.5" right="0.43" top="1.04" bottom="0.45" header="0.31496062992125984" footer="0.31496062992125984"/>
      <pageSetup paperSize="9" scale="76" orientation="portrait" r:id="rId25"/>
      <headerFooter alignWithMargins="0"/>
    </customSheetView>
    <customSheetView guid="{44F0F931-FF8F-4146-9628-099A7B02EE59}" scale="110" showGridLines="0" topLeftCell="A31">
      <selection activeCell="R13" sqref="R13:AA20"/>
      <pageMargins left="0.5" right="0.43" top="1.04" bottom="0.45" header="0.31496062992125984" footer="0.31496062992125984"/>
      <pageSetup paperSize="9" scale="76" orientation="portrait" r:id="rId26"/>
      <headerFooter alignWithMargins="0"/>
    </customSheetView>
    <customSheetView guid="{DE4F901A-4159-44A8-9F61-37E29931259E}" scale="110" showGridLines="0" topLeftCell="A31">
      <selection activeCell="R13" sqref="R13:AA20"/>
      <pageMargins left="0.5" right="0.43" top="1.04" bottom="0.45" header="0.31496062992125984" footer="0.31496062992125984"/>
      <pageSetup paperSize="9" scale="76" orientation="portrait" r:id="rId27"/>
      <headerFooter alignWithMargins="0"/>
    </customSheetView>
    <customSheetView guid="{11E60353-53A2-40FD-8DD1-6654D3943E00}" scale="110" showGridLines="0" topLeftCell="A31">
      <selection activeCell="R13" sqref="R13:AA20"/>
      <pageMargins left="0.5" right="0.43" top="1.04" bottom="0.45" header="0.31496062992125984" footer="0.31496062992125984"/>
      <pageSetup paperSize="9" scale="76" orientation="portrait" r:id="rId28"/>
      <headerFooter alignWithMargins="0"/>
    </customSheetView>
    <customSheetView guid="{D405E5B0-829D-4CFF-BABC-C1974EED185D}" scale="110" showGridLines="0" topLeftCell="A31">
      <selection activeCell="R13" sqref="R13:AA20"/>
      <pageMargins left="0.5" right="0.43" top="1.04" bottom="0.45" header="0.31496062992125984" footer="0.31496062992125984"/>
      <pageSetup paperSize="9" scale="76" orientation="portrait" r:id="rId29"/>
      <headerFooter alignWithMargins="0"/>
    </customSheetView>
  </customSheetViews>
  <mergeCells count="8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AF38:AL38"/>
    <mergeCell ref="C39:F39"/>
    <mergeCell ref="G39:N39"/>
    <mergeCell ref="O39:S39"/>
    <mergeCell ref="T39:AA39"/>
    <mergeCell ref="AF39:AL39"/>
    <mergeCell ref="C38:F38"/>
    <mergeCell ref="G38:N38"/>
    <mergeCell ref="O38:S38"/>
    <mergeCell ref="T38:AA38"/>
    <mergeCell ref="R13:AA20"/>
    <mergeCell ref="R21:AA21"/>
    <mergeCell ref="R22:AA28"/>
    <mergeCell ref="C37:N37"/>
    <mergeCell ref="O37:AA37"/>
    <mergeCell ref="D35:E35"/>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40"/>
  <dimension ref="A1:AL84"/>
  <sheetViews>
    <sheetView showGridLines="0" topLeftCell="A16" zoomScale="110" zoomScaleNormal="110" zoomScalePageLayoutView="110" workbookViewId="0">
      <selection activeCell="R13" sqref="R13:AA20"/>
    </sheetView>
  </sheetViews>
  <sheetFormatPr baseColWidth="10" defaultColWidth="11.42578125" defaultRowHeight="12.75" x14ac:dyDescent="0.2"/>
  <cols>
    <col min="1" max="2" width="1.140625" customWidth="1"/>
    <col min="3" max="3" width="4.28515625" customWidth="1"/>
    <col min="4" max="4" width="5.28515625" customWidth="1"/>
    <col min="5" max="5" width="5.140625" customWidth="1"/>
    <col min="6" max="27" width="8.7109375" customWidth="1"/>
    <col min="28" max="29" width="1.140625" customWidth="1"/>
    <col min="32" max="32" width="62.85546875" customWidth="1"/>
  </cols>
  <sheetData>
    <row r="1" spans="1:38" ht="6" customHeight="1" thickBot="1" x14ac:dyDescent="0.25">
      <c r="A1" s="57"/>
    </row>
    <row r="2" spans="1: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1:38" x14ac:dyDescent="0.2">
      <c r="B3" s="4"/>
      <c r="G3" s="766" t="str">
        <f>+'OP MEDICINA GRAL'!G3</f>
        <v>HOSPITAL REGIONAL DE MONIQUIRÁ E.S.E.</v>
      </c>
      <c r="H3" s="766"/>
      <c r="I3" s="766"/>
      <c r="J3" s="766"/>
      <c r="K3" s="766"/>
      <c r="L3" s="766"/>
      <c r="M3" s="766"/>
      <c r="N3" s="766"/>
      <c r="O3" s="766"/>
      <c r="P3" s="766"/>
      <c r="AB3" s="5"/>
    </row>
    <row r="4" spans="1:38" x14ac:dyDescent="0.2">
      <c r="B4" s="4"/>
      <c r="G4" s="766" t="s">
        <v>58</v>
      </c>
      <c r="H4" s="766"/>
      <c r="I4" s="766"/>
      <c r="J4" s="766"/>
      <c r="K4" s="766"/>
      <c r="L4" s="766"/>
      <c r="M4" s="766"/>
      <c r="N4" s="766"/>
      <c r="O4" s="766"/>
      <c r="P4" s="766"/>
      <c r="AB4" s="5"/>
    </row>
    <row r="5" spans="1:38" x14ac:dyDescent="0.2">
      <c r="B5" s="4"/>
      <c r="G5" s="766" t="s">
        <v>219</v>
      </c>
      <c r="H5" s="766"/>
      <c r="I5" s="766"/>
      <c r="J5" s="766"/>
      <c r="K5" s="766"/>
      <c r="L5" s="766"/>
      <c r="M5" s="766"/>
      <c r="N5" s="766"/>
      <c r="O5" s="766"/>
      <c r="P5" s="766"/>
      <c r="AB5" s="5"/>
    </row>
    <row r="6" spans="1:38" ht="4.5" customHeight="1" thickBot="1" x14ac:dyDescent="0.25">
      <c r="B6" s="4"/>
      <c r="AB6" s="5"/>
    </row>
    <row r="7" spans="1: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1:38" ht="29.25" customHeight="1" x14ac:dyDescent="0.2">
      <c r="B8" s="4"/>
      <c r="C8" s="822" t="s">
        <v>1</v>
      </c>
      <c r="D8" s="823"/>
      <c r="E8" s="823"/>
      <c r="F8" s="773" t="s">
        <v>230</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1:38" ht="17.25" customHeight="1" x14ac:dyDescent="0.2">
      <c r="B9" s="4"/>
      <c r="C9" s="827" t="s">
        <v>2</v>
      </c>
      <c r="D9" s="828"/>
      <c r="E9" s="828"/>
      <c r="F9" s="1117" t="s">
        <v>327</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1: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1: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1: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1:38" ht="18" customHeight="1" x14ac:dyDescent="0.2">
      <c r="B13" s="4"/>
      <c r="C13" s="6"/>
      <c r="D13" s="7"/>
      <c r="E13" s="7"/>
      <c r="F13" s="7"/>
      <c r="G13" s="7"/>
      <c r="H13" s="7"/>
      <c r="I13" s="7"/>
      <c r="J13" s="7"/>
      <c r="K13" s="7"/>
      <c r="L13" s="7"/>
      <c r="M13" s="7"/>
      <c r="N13" s="7"/>
      <c r="O13" s="7"/>
      <c r="P13" s="7"/>
      <c r="Q13" s="7"/>
      <c r="R13" s="1075" t="s">
        <v>1256</v>
      </c>
      <c r="S13" s="1076"/>
      <c r="T13" s="1076"/>
      <c r="U13" s="1076"/>
      <c r="V13" s="1076"/>
      <c r="W13" s="1076"/>
      <c r="X13" s="1076"/>
      <c r="Y13" s="1076"/>
      <c r="Z13" s="1076"/>
      <c r="AA13" s="1077"/>
      <c r="AB13" s="5"/>
      <c r="AE13" s="18"/>
      <c r="AF13" s="18"/>
      <c r="AG13" s="18"/>
      <c r="AH13" s="18"/>
      <c r="AI13" s="18"/>
      <c r="AJ13" s="18"/>
      <c r="AK13" s="18"/>
      <c r="AL13" s="18"/>
    </row>
    <row r="14" spans="1:38" ht="18"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1:38" ht="18"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1:38" ht="18"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1258</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INDICADORES!H79</f>
        <v>633</v>
      </c>
      <c r="G31" s="569">
        <f>INDICADORES!K79</f>
        <v>548</v>
      </c>
      <c r="H31" s="569">
        <f>INDICADORES!N79</f>
        <v>666</v>
      </c>
      <c r="I31" s="569">
        <f>INDICADORES!T79</f>
        <v>696</v>
      </c>
      <c r="J31" s="569">
        <f>INDICADORES!W79</f>
        <v>638</v>
      </c>
      <c r="K31" s="569">
        <f>INDICADORES!Z79</f>
        <v>705</v>
      </c>
      <c r="L31" s="569">
        <f>INDICADORES!AF79</f>
        <v>708</v>
      </c>
      <c r="M31" s="569">
        <f>INDICADORES!AI79</f>
        <v>667</v>
      </c>
      <c r="N31" s="569">
        <f>INDICADORES!AL79</f>
        <v>688</v>
      </c>
      <c r="O31" s="569">
        <f>INDICADORES!AR80</f>
        <v>1876</v>
      </c>
      <c r="P31" s="569">
        <f>INDICADORES!AU79</f>
        <v>713</v>
      </c>
      <c r="Q31" s="569">
        <f>INDICADORES!AX79</f>
        <v>643</v>
      </c>
      <c r="R31" s="568">
        <f>SUM(F31:Q31)</f>
        <v>9181</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INDICADORES!I79</f>
        <v>58</v>
      </c>
      <c r="G32" s="569">
        <f>INDICADORES!L79</f>
        <v>58</v>
      </c>
      <c r="H32" s="569">
        <f>INDICADORES!O79</f>
        <v>58</v>
      </c>
      <c r="I32" s="569">
        <f>INDICADORES!U79</f>
        <v>58</v>
      </c>
      <c r="J32" s="569">
        <f>INDICADORES!X79</f>
        <v>58</v>
      </c>
      <c r="K32" s="569">
        <f>INDICADORES!AA79</f>
        <v>58</v>
      </c>
      <c r="L32" s="569">
        <f>INDICADORES!AG79</f>
        <v>58</v>
      </c>
      <c r="M32" s="569">
        <f>INDICADORES!AJ79</f>
        <v>58</v>
      </c>
      <c r="N32" s="569">
        <f>INDICADORES!AM79</f>
        <v>58</v>
      </c>
      <c r="O32" s="569">
        <f>INDICADORES!AS79</f>
        <v>59</v>
      </c>
      <c r="P32" s="569">
        <f>INDICADORES!AV79</f>
        <v>59</v>
      </c>
      <c r="Q32" s="569">
        <f>INDICADORES!AY79</f>
        <v>59</v>
      </c>
      <c r="R32" s="568">
        <f>SUM(F32:Q32)</f>
        <v>699</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F31/F32</f>
        <v>10.913793103448276</v>
      </c>
      <c r="G33" s="67">
        <f t="shared" ref="G33:R33" si="0">G31/G32</f>
        <v>9.4482758620689662</v>
      </c>
      <c r="H33" s="67">
        <f t="shared" si="0"/>
        <v>11.482758620689655</v>
      </c>
      <c r="I33" s="67">
        <f t="shared" si="0"/>
        <v>12</v>
      </c>
      <c r="J33" s="67">
        <f t="shared" si="0"/>
        <v>11</v>
      </c>
      <c r="K33" s="67">
        <f t="shared" si="0"/>
        <v>12.155172413793103</v>
      </c>
      <c r="L33" s="67">
        <f t="shared" si="0"/>
        <v>12.206896551724139</v>
      </c>
      <c r="M33" s="67">
        <f t="shared" si="0"/>
        <v>11.5</v>
      </c>
      <c r="N33" s="67">
        <f t="shared" si="0"/>
        <v>11.862068965517242</v>
      </c>
      <c r="O33" s="67">
        <f t="shared" si="0"/>
        <v>31.796610169491526</v>
      </c>
      <c r="P33" s="67">
        <f t="shared" si="0"/>
        <v>12.084745762711865</v>
      </c>
      <c r="Q33" s="67">
        <f t="shared" si="0"/>
        <v>10.898305084745763</v>
      </c>
      <c r="R33" s="67">
        <f t="shared" si="0"/>
        <v>13.13447782546495</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3">
        <v>9.8076923076923084</v>
      </c>
      <c r="G34" s="243">
        <v>6.0769230769230766</v>
      </c>
      <c r="H34" s="243">
        <v>6.5</v>
      </c>
      <c r="I34" s="243">
        <v>7.743243243243243</v>
      </c>
      <c r="J34" s="243">
        <v>8.2837837837837842</v>
      </c>
      <c r="K34" s="243">
        <v>7.7297297297297298</v>
      </c>
      <c r="L34" s="243">
        <v>7.5675675675675675</v>
      </c>
      <c r="M34" s="243">
        <v>10.12962962962963</v>
      </c>
      <c r="N34" s="243">
        <v>12.037037037037036</v>
      </c>
      <c r="O34" s="243">
        <v>10.25925925925926</v>
      </c>
      <c r="P34" s="243">
        <v>10.333333333333334</v>
      </c>
      <c r="Q34" s="243">
        <v>10.777777777777779</v>
      </c>
      <c r="R34" s="243"/>
      <c r="U34" s="7"/>
      <c r="V34" s="7"/>
      <c r="W34" s="7"/>
      <c r="X34" s="7"/>
      <c r="Y34" s="7"/>
      <c r="Z34" s="7"/>
      <c r="AA34" s="8"/>
      <c r="AB34" s="5"/>
      <c r="AE34" s="18"/>
      <c r="AF34" s="18"/>
      <c r="AG34" s="18"/>
      <c r="AH34" s="18"/>
      <c r="AI34" s="18"/>
      <c r="AJ34" s="18"/>
      <c r="AK34" s="18"/>
      <c r="AL34" s="18"/>
    </row>
    <row r="35" spans="2:38" ht="20.25" customHeight="1" x14ac:dyDescent="0.2">
      <c r="B35" s="4"/>
      <c r="C35" s="6"/>
      <c r="D35" s="809" t="s">
        <v>254</v>
      </c>
      <c r="E35" s="810"/>
      <c r="F35" s="245">
        <f>30/4</f>
        <v>7.5</v>
      </c>
      <c r="G35" s="245">
        <f t="shared" ref="G35:R35" si="1">30/4</f>
        <v>7.5</v>
      </c>
      <c r="H35" s="245">
        <f t="shared" si="1"/>
        <v>7.5</v>
      </c>
      <c r="I35" s="245">
        <f t="shared" si="1"/>
        <v>7.5</v>
      </c>
      <c r="J35" s="245">
        <f t="shared" si="1"/>
        <v>7.5</v>
      </c>
      <c r="K35" s="245">
        <f t="shared" si="1"/>
        <v>7.5</v>
      </c>
      <c r="L35" s="245">
        <f t="shared" si="1"/>
        <v>7.5</v>
      </c>
      <c r="M35" s="245">
        <f t="shared" si="1"/>
        <v>7.5</v>
      </c>
      <c r="N35" s="245">
        <f t="shared" si="1"/>
        <v>7.5</v>
      </c>
      <c r="O35" s="245">
        <f t="shared" si="1"/>
        <v>7.5</v>
      </c>
      <c r="P35" s="245">
        <f t="shared" si="1"/>
        <v>7.5</v>
      </c>
      <c r="Q35" s="245">
        <f t="shared" si="1"/>
        <v>7.5</v>
      </c>
      <c r="R35" s="245">
        <f t="shared" si="1"/>
        <v>7.5</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325</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326</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271</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272</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156"/>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8" t="s">
        <v>1170</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x+tvvAN6/CsPN/evlFgmcJ8Ws9f37lMass6KfslE6iiFw4KyJV4DOXJKLRZy3jNv5cGhBoSJuSThoQ/vLyg/uQ==" saltValue="l13ygX4sIBwaCqyT5xk76w==" spinCount="100000" sheet="1" objects="1" scenarios="1"/>
  <customSheetViews>
    <customSheetView guid="{9C949C4D-EB11-4549-99F8-6A6E19FEDD35}" scale="110" showGridLines="0" topLeftCell="A25">
      <selection activeCell="R13" sqref="R13:AA20"/>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A25">
      <selection activeCell="R13" sqref="R13:AA20"/>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A25">
      <selection activeCell="R13" sqref="R13:AA20"/>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A25">
      <selection activeCell="R13" sqref="R13:AA20"/>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A25">
      <selection activeCell="R13" sqref="R13:AA20"/>
      <pageMargins left="0.5" right="0.43" top="1.04" bottom="0.45" header="0.31496062992125984" footer="0.31496062992125984"/>
      <pageSetup paperSize="9" scale="76" orientation="portrait" r:id="rId5"/>
      <headerFooter alignWithMargins="0"/>
    </customSheetView>
    <customSheetView guid="{4F27A6F2-707D-47B2-BF4A-F027B75A33FC}" scale="110" showGridLines="0" topLeftCell="I13">
      <selection activeCell="R13" sqref="R13:AA20"/>
      <pageMargins left="0.5" right="0.43" top="1.04" bottom="0.45" header="0.31496062992125984" footer="0.31496062992125984"/>
      <pageSetup paperSize="9" scale="76" orientation="portrait" r:id="rId6"/>
      <headerFooter alignWithMargins="0"/>
    </customSheetView>
    <customSheetView guid="{F4F98609-4C61-4A0E-851B-59BEC64AAB9F}" scale="110" showGridLines="0" topLeftCell="I13">
      <selection activeCell="R13" sqref="R13:AA20"/>
      <pageMargins left="0.5" right="0.43" top="1.04" bottom="0.45" header="0.31496062992125984" footer="0.31496062992125984"/>
      <pageSetup paperSize="9" scale="76" orientation="portrait" r:id="rId7"/>
      <headerFooter alignWithMargins="0"/>
    </customSheetView>
    <customSheetView guid="{8381FC96-6810-4EAA-ACD8-B607E0FD2281}" scale="110" showGridLines="0">
      <pageMargins left="0.5" right="0.43" top="1.04" bottom="0.45" header="0.31496062992125984" footer="0.31496062992125984"/>
      <pageSetup paperSize="9" scale="76" orientation="portrait" r:id="rId8"/>
      <headerFooter alignWithMargins="0"/>
    </customSheetView>
    <customSheetView guid="{7315456F-420E-439E-9602-F32EDF9D3E94}" scale="110" showGridLines="0">
      <pageMargins left="0.5" right="0.43" top="1.04" bottom="0.45" header="0.31496062992125984" footer="0.31496062992125984"/>
      <pageSetup paperSize="9" scale="76" orientation="portrait" r:id="rId9"/>
      <headerFooter alignWithMargins="0"/>
    </customSheetView>
    <customSheetView guid="{216CB5F9-6788-4A70-880A-08553118F167}" scale="110" showGridLines="0" topLeftCell="A22">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cale="110" showGridLines="0" topLeftCell="A22">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cale="110" showGridLines="0" topLeftCell="A22">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cale="110" showGridLines="0" topLeftCell="A22">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cale="110" showGridLines="0" topLeftCell="A22">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cale="110" showGridLines="0" topLeftCell="A22">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cale="110" showGridLines="0" topLeftCell="A22">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cale="110" showGridLines="0">
      <selection activeCell="G50" sqref="G50:N50"/>
      <pageMargins left="0.5" right="0.43" top="1.04" bottom="0.45" header="0.31496062992125984" footer="0.31496062992125984"/>
      <pageSetup paperSize="9" scale="76" orientation="portrait" r:id="rId17"/>
      <headerFooter alignWithMargins="0"/>
    </customSheetView>
    <customSheetView guid="{95329FFD-9B66-4A76-A861-4EF913CB9438}" scale="110" showGridLines="0">
      <selection activeCell="G50" sqref="G50:N50"/>
      <pageMargins left="0.5" right="0.43" top="1.04" bottom="0.45" header="0.31496062992125984" footer="0.31496062992125984"/>
      <pageSetup paperSize="9" scale="76" orientation="portrait" r:id="rId18"/>
      <headerFooter alignWithMargins="0"/>
    </customSheetView>
    <customSheetView guid="{F7DB7EE5-42A9-41B9-A823-ADC3C22C28DE}" scale="110" showGridLines="0">
      <selection activeCell="G50" sqref="G50:N50"/>
      <pageMargins left="0.5" right="0.43" top="1.04" bottom="0.45" header="0.31496062992125984" footer="0.31496062992125984"/>
      <pageSetup paperSize="9" scale="76" orientation="portrait" r:id="rId19"/>
      <headerFooter alignWithMargins="0"/>
    </customSheetView>
    <customSheetView guid="{187695E8-F439-4E8B-9390-62D53A41785B}" scale="110" showGridLines="0">
      <selection activeCell="G50" sqref="G50:N50"/>
      <pageMargins left="0.5" right="0.43" top="1.04" bottom="0.45" header="0.31496062992125984" footer="0.31496062992125984"/>
      <pageSetup paperSize="9" scale="76" orientation="portrait" r:id="rId20"/>
      <headerFooter alignWithMargins="0"/>
    </customSheetView>
    <customSheetView guid="{C3D58349-1F04-4F6C-B93C-BB0D41DB41D6}" scale="110" showGridLines="0">
      <pageMargins left="0.5" right="0.43" top="1.04" bottom="0.45" header="0.31496062992125984" footer="0.31496062992125984"/>
      <pageSetup paperSize="9" scale="76" orientation="portrait" r:id="rId21"/>
      <headerFooter alignWithMargins="0"/>
    </customSheetView>
    <customSheetView guid="{71206789-1A95-4243-B1E4-204F0D4BB0C1}" scale="110" showGridLines="0">
      <pageMargins left="0.5" right="0.43" top="1.04" bottom="0.45" header="0.31496062992125984" footer="0.31496062992125984"/>
      <pageSetup paperSize="9" scale="76" orientation="portrait" r:id="rId22"/>
      <headerFooter alignWithMargins="0"/>
    </customSheetView>
    <customSheetView guid="{DAB8803B-91D8-4FA1-8E83-BA8E4F51ECEF}" scale="110" showGridLines="0" topLeftCell="A22">
      <pageMargins left="0.5" right="0.43" top="1.04" bottom="0.45" header="0.31496062992125984" footer="0.31496062992125984"/>
      <pageSetup paperSize="9" scale="76" orientation="portrait" r:id="rId23"/>
      <headerFooter alignWithMargins="0"/>
    </customSheetView>
    <customSheetView guid="{4B06A440-0745-43CE-8047-97DB98249CF6}" scale="110" showGridLines="0" topLeftCell="I13">
      <selection activeCell="R13" sqref="R13:AA20"/>
      <pageMargins left="0.5" right="0.43" top="1.04" bottom="0.45" header="0.31496062992125984" footer="0.31496062992125984"/>
      <pageSetup paperSize="9" scale="76" orientation="portrait" r:id="rId24"/>
      <headerFooter alignWithMargins="0"/>
    </customSheetView>
    <customSheetView guid="{201C1097-0C3C-4AFA-814C-99E885BB3BA9}" scale="110" showGridLines="0" topLeftCell="A25">
      <selection activeCell="R13" sqref="R13:AA20"/>
      <pageMargins left="0.5" right="0.43" top="1.04" bottom="0.45" header="0.31496062992125984" footer="0.31496062992125984"/>
      <pageSetup paperSize="9" scale="76" orientation="portrait" r:id="rId25"/>
      <headerFooter alignWithMargins="0"/>
    </customSheetView>
    <customSheetView guid="{44F0F931-FF8F-4146-9628-099A7B02EE59}" scale="110" showGridLines="0" topLeftCell="A25">
      <selection activeCell="R13" sqref="R13:AA20"/>
      <pageMargins left="0.5" right="0.43" top="1.04" bottom="0.45" header="0.31496062992125984" footer="0.31496062992125984"/>
      <pageSetup paperSize="9" scale="76" orientation="portrait" r:id="rId26"/>
      <headerFooter alignWithMargins="0"/>
    </customSheetView>
    <customSheetView guid="{DE4F901A-4159-44A8-9F61-37E29931259E}" scale="110" showGridLines="0" topLeftCell="A25">
      <selection activeCell="R13" sqref="R13:AA20"/>
      <pageMargins left="0.5" right="0.43" top="1.04" bottom="0.45" header="0.31496062992125984" footer="0.31496062992125984"/>
      <pageSetup paperSize="9" scale="76" orientation="portrait" r:id="rId27"/>
      <headerFooter alignWithMargins="0"/>
    </customSheetView>
    <customSheetView guid="{11E60353-53A2-40FD-8DD1-6654D3943E00}" scale="110" showGridLines="0" topLeftCell="A25">
      <selection activeCell="R13" sqref="R13:AA20"/>
      <pageMargins left="0.5" right="0.43" top="1.04" bottom="0.45" header="0.31496062992125984" footer="0.31496062992125984"/>
      <pageSetup paperSize="9" scale="76" orientation="portrait" r:id="rId28"/>
      <headerFooter alignWithMargins="0"/>
    </customSheetView>
    <customSheetView guid="{D405E5B0-829D-4CFF-BABC-C1974EED185D}" scale="110" showGridLines="0" topLeftCell="A25">
      <selection activeCell="R13" sqref="R13:AA20"/>
      <pageMargins left="0.5" right="0.43" top="1.04" bottom="0.45" header="0.31496062992125984" footer="0.31496062992125984"/>
      <pageSetup paperSize="9" scale="76" orientation="portrait" r:id="rId29"/>
      <headerFooter alignWithMargins="0"/>
    </customSheetView>
  </customSheetViews>
  <mergeCells count="8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AF38:AL38"/>
    <mergeCell ref="C39:F39"/>
    <mergeCell ref="G39:N39"/>
    <mergeCell ref="O39:S39"/>
    <mergeCell ref="T39:AA39"/>
    <mergeCell ref="AF39:AL39"/>
    <mergeCell ref="C38:F38"/>
    <mergeCell ref="G38:N38"/>
    <mergeCell ref="O38:S38"/>
    <mergeCell ref="T38:AA38"/>
    <mergeCell ref="R13:AA20"/>
    <mergeCell ref="R21:AA21"/>
    <mergeCell ref="R22:AA28"/>
    <mergeCell ref="C37:N37"/>
    <mergeCell ref="O37:AA37"/>
    <mergeCell ref="D35:E35"/>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41"/>
  <dimension ref="A1:AL84"/>
  <sheetViews>
    <sheetView showGridLines="0" topLeftCell="H1" zoomScale="120" zoomScaleNormal="120" zoomScalePageLayoutView="120" workbookViewId="0">
      <selection activeCell="R22" sqref="R22:AA28"/>
    </sheetView>
  </sheetViews>
  <sheetFormatPr baseColWidth="10" defaultColWidth="11.42578125" defaultRowHeight="12.75" x14ac:dyDescent="0.2"/>
  <cols>
    <col min="1" max="2" width="1.140625" customWidth="1"/>
    <col min="3" max="4" width="4.28515625" customWidth="1"/>
    <col min="5" max="5" width="6.42578125" customWidth="1"/>
    <col min="6"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219</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231</v>
      </c>
      <c r="G8" s="774"/>
      <c r="H8" s="774"/>
      <c r="I8" s="774"/>
      <c r="J8" s="774"/>
      <c r="K8" s="774"/>
      <c r="L8" s="774"/>
      <c r="M8" s="774"/>
      <c r="N8" s="774"/>
      <c r="O8" s="774"/>
      <c r="P8" s="775"/>
      <c r="Q8" s="823" t="s">
        <v>82</v>
      </c>
      <c r="R8" s="823"/>
      <c r="S8" s="1125"/>
      <c r="T8" s="1125"/>
      <c r="U8" s="823" t="s">
        <v>83</v>
      </c>
      <c r="V8" s="823"/>
      <c r="W8" s="819" t="s">
        <v>215</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328</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075" t="s">
        <v>1257</v>
      </c>
      <c r="S13" s="1217"/>
      <c r="T13" s="1217"/>
      <c r="U13" s="1217"/>
      <c r="V13" s="1217"/>
      <c r="W13" s="1217"/>
      <c r="X13" s="1217"/>
      <c r="Y13" s="1217"/>
      <c r="Z13" s="1217"/>
      <c r="AA13" s="1218"/>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219"/>
      <c r="S14" s="1220"/>
      <c r="T14" s="1220"/>
      <c r="U14" s="1220"/>
      <c r="V14" s="1220"/>
      <c r="W14" s="1220"/>
      <c r="X14" s="1220"/>
      <c r="Y14" s="1220"/>
      <c r="Z14" s="1220"/>
      <c r="AA14" s="1221"/>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219"/>
      <c r="S15" s="1220"/>
      <c r="T15" s="1220"/>
      <c r="U15" s="1220"/>
      <c r="V15" s="1220"/>
      <c r="W15" s="1220"/>
      <c r="X15" s="1220"/>
      <c r="Y15" s="1220"/>
      <c r="Z15" s="1220"/>
      <c r="AA15" s="1221"/>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219"/>
      <c r="S16" s="1220"/>
      <c r="T16" s="1220"/>
      <c r="U16" s="1220"/>
      <c r="V16" s="1220"/>
      <c r="W16" s="1220"/>
      <c r="X16" s="1220"/>
      <c r="Y16" s="1220"/>
      <c r="Z16" s="1220"/>
      <c r="AA16" s="1221"/>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219"/>
      <c r="S17" s="1220"/>
      <c r="T17" s="1220"/>
      <c r="U17" s="1220"/>
      <c r="V17" s="1220"/>
      <c r="W17" s="1220"/>
      <c r="X17" s="1220"/>
      <c r="Y17" s="1220"/>
      <c r="Z17" s="1220"/>
      <c r="AA17" s="1221"/>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219"/>
      <c r="S18" s="1220"/>
      <c r="T18" s="1220"/>
      <c r="U18" s="1220"/>
      <c r="V18" s="1220"/>
      <c r="W18" s="1220"/>
      <c r="X18" s="1220"/>
      <c r="Y18" s="1220"/>
      <c r="Z18" s="1220"/>
      <c r="AA18" s="1221"/>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219"/>
      <c r="S19" s="1220"/>
      <c r="T19" s="1220"/>
      <c r="U19" s="1220"/>
      <c r="V19" s="1220"/>
      <c r="W19" s="1220"/>
      <c r="X19" s="1220"/>
      <c r="Y19" s="1220"/>
      <c r="Z19" s="1220"/>
      <c r="AA19" s="1221"/>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222"/>
      <c r="S20" s="1223"/>
      <c r="T20" s="1223"/>
      <c r="U20" s="1223"/>
      <c r="V20" s="1223"/>
      <c r="W20" s="1223"/>
      <c r="X20" s="1223"/>
      <c r="Y20" s="1223"/>
      <c r="Z20" s="1223"/>
      <c r="AA20" s="1224"/>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1313</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3.5"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16</v>
      </c>
      <c r="E31" s="71"/>
      <c r="F31" s="569">
        <f>INDICADORES!H78</f>
        <v>1866</v>
      </c>
      <c r="G31" s="569">
        <f>INDICADORES!K78</f>
        <v>1624</v>
      </c>
      <c r="H31" s="569">
        <f>INDICADORES!N78</f>
        <v>1849</v>
      </c>
      <c r="I31" s="569">
        <f>INDICADORES!T78</f>
        <v>1882</v>
      </c>
      <c r="J31" s="569">
        <f>INDICADORES!W78</f>
        <v>1602</v>
      </c>
      <c r="K31" s="569">
        <f>INDICADORES!Z78</f>
        <v>1969</v>
      </c>
      <c r="L31" s="569">
        <f>INDICADORES!AF78</f>
        <v>2011</v>
      </c>
      <c r="M31" s="569">
        <f>INDICADORES!AI78</f>
        <v>2043</v>
      </c>
      <c r="N31" s="569">
        <f>INDICADORES!AL78</f>
        <v>1805</v>
      </c>
      <c r="O31" s="569">
        <f>INDICADORES!AR78</f>
        <v>1876</v>
      </c>
      <c r="P31" s="569">
        <f>INDICADORES!AU78</f>
        <v>1781</v>
      </c>
      <c r="Q31" s="569">
        <f>INDICADORES!AX78</f>
        <v>1626</v>
      </c>
      <c r="R31" s="568">
        <f>SUM(F31:Q31)</f>
        <v>21934</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569">
        <f>INDICADORES!I78</f>
        <v>1798</v>
      </c>
      <c r="G32" s="569">
        <f>INDICADORES!L78</f>
        <v>1624</v>
      </c>
      <c r="H32" s="569">
        <f>INDICADORES!O78</f>
        <v>1798</v>
      </c>
      <c r="I32" s="569">
        <f>INDICADORES!U78</f>
        <v>1740</v>
      </c>
      <c r="J32" s="569">
        <f>INDICADORES!X78</f>
        <v>1798</v>
      </c>
      <c r="K32" s="569">
        <f>INDICADORES!AA78</f>
        <v>1740</v>
      </c>
      <c r="L32" s="569">
        <f>INDICADORES!AG78</f>
        <v>1798</v>
      </c>
      <c r="M32" s="569">
        <f>INDICADORES!AJ78</f>
        <v>1798</v>
      </c>
      <c r="N32" s="569">
        <f>INDICADORES!AM78</f>
        <v>1740</v>
      </c>
      <c r="O32" s="569">
        <f>INDICADORES!AS78</f>
        <v>1829</v>
      </c>
      <c r="P32" s="569">
        <f>INDICADORES!AV78</f>
        <v>1770</v>
      </c>
      <c r="Q32" s="569">
        <f>INDICADORES!AY78</f>
        <v>1829</v>
      </c>
      <c r="R32" s="569">
        <f>SUM(F32:Q32)</f>
        <v>21262</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67">
        <f t="shared" ref="F33:R33" si="0">F31/F32*100</f>
        <v>103.78197997775307</v>
      </c>
      <c r="G33" s="67">
        <f t="shared" si="0"/>
        <v>100</v>
      </c>
      <c r="H33" s="67">
        <f t="shared" si="0"/>
        <v>102.83648498331479</v>
      </c>
      <c r="I33" s="67">
        <f t="shared" si="0"/>
        <v>108.16091954022988</v>
      </c>
      <c r="J33" s="67">
        <f t="shared" si="0"/>
        <v>89.098998887652954</v>
      </c>
      <c r="K33" s="67">
        <f t="shared" si="0"/>
        <v>113.16091954022988</v>
      </c>
      <c r="L33" s="67">
        <f t="shared" si="0"/>
        <v>111.84649610678532</v>
      </c>
      <c r="M33" s="67">
        <f t="shared" si="0"/>
        <v>113.62625139043381</v>
      </c>
      <c r="N33" s="67">
        <f t="shared" si="0"/>
        <v>103.73563218390804</v>
      </c>
      <c r="O33" s="67">
        <f t="shared" si="0"/>
        <v>102.56971022416622</v>
      </c>
      <c r="P33" s="67">
        <f t="shared" si="0"/>
        <v>100.62146892655367</v>
      </c>
      <c r="Q33" s="67">
        <f t="shared" si="0"/>
        <v>88.901038819026795</v>
      </c>
      <c r="R33" s="67">
        <f t="shared" si="0"/>
        <v>103.16056814975072</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651</v>
      </c>
      <c r="E34" s="72"/>
      <c r="F34" s="243">
        <v>117.1</v>
      </c>
      <c r="G34" s="243">
        <v>71.400000000000006</v>
      </c>
      <c r="H34" s="243">
        <v>79.599999999999994</v>
      </c>
      <c r="I34" s="243">
        <v>94.8</v>
      </c>
      <c r="J34" s="243">
        <v>98.6</v>
      </c>
      <c r="K34" s="243">
        <v>111.6</v>
      </c>
      <c r="L34" s="243">
        <v>105.6</v>
      </c>
      <c r="M34" s="243">
        <v>100.8</v>
      </c>
      <c r="N34" s="243">
        <v>117.7</v>
      </c>
      <c r="O34" s="243">
        <v>91.2</v>
      </c>
      <c r="P34" s="243">
        <v>101.7</v>
      </c>
      <c r="Q34" s="243">
        <v>100.2</v>
      </c>
      <c r="R34" s="243">
        <v>99.2</v>
      </c>
      <c r="U34" s="7"/>
      <c r="V34" s="7"/>
      <c r="W34" s="7"/>
      <c r="X34" s="7"/>
      <c r="Y34" s="7"/>
      <c r="Z34" s="7"/>
      <c r="AA34" s="8"/>
      <c r="AB34" s="5"/>
      <c r="AE34" s="18"/>
      <c r="AF34" s="18"/>
      <c r="AG34" s="18"/>
      <c r="AH34" s="18"/>
      <c r="AI34" s="18"/>
      <c r="AJ34" s="18"/>
      <c r="AK34" s="18"/>
      <c r="AL34" s="18"/>
    </row>
    <row r="35" spans="2:38" ht="22.5" customHeight="1" x14ac:dyDescent="0.2">
      <c r="B35" s="4"/>
      <c r="C35" s="6"/>
      <c r="D35" s="809" t="s">
        <v>254</v>
      </c>
      <c r="E35" s="810"/>
      <c r="F35" s="245">
        <v>90</v>
      </c>
      <c r="G35" s="245">
        <v>90</v>
      </c>
      <c r="H35" s="245">
        <v>90</v>
      </c>
      <c r="I35" s="245">
        <v>90</v>
      </c>
      <c r="J35" s="245">
        <v>90</v>
      </c>
      <c r="K35" s="245">
        <v>90</v>
      </c>
      <c r="L35" s="245">
        <v>90</v>
      </c>
      <c r="M35" s="245">
        <v>90</v>
      </c>
      <c r="N35" s="245">
        <v>90</v>
      </c>
      <c r="O35" s="245">
        <v>90</v>
      </c>
      <c r="P35" s="245">
        <v>90</v>
      </c>
      <c r="Q35" s="245">
        <v>90</v>
      </c>
      <c r="R35" s="245">
        <v>90</v>
      </c>
      <c r="U35" s="7"/>
      <c r="V35" s="7"/>
      <c r="W35" s="7"/>
      <c r="X35" s="7"/>
      <c r="Y35" s="7"/>
      <c r="Z35" s="7"/>
      <c r="AA35" s="8"/>
      <c r="AB35" s="5"/>
      <c r="AE35" s="18"/>
      <c r="AF35" s="18"/>
      <c r="AG35" s="18"/>
      <c r="AH35" s="18"/>
      <c r="AI35" s="18"/>
      <c r="AJ35" s="18"/>
      <c r="AK35" s="18"/>
      <c r="AL35" s="18"/>
    </row>
    <row r="36" spans="2:38" ht="11.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232</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329</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229</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138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100</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263</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mzAzQa7bRdtkgjgr1oF//mm5+10aPj9/uXkBLfiMgQMf/oK41IV1EmZD4+a79ejSb04Qa73g9rDcYMgOFY/qTg==" saltValue="k502ukueZRGA72Hr2RT49g==" spinCount="100000" sheet="1" objects="1" scenarios="1"/>
  <customSheetViews>
    <customSheetView guid="{9C949C4D-EB11-4549-99F8-6A6E19FEDD35}" scale="120" showGridLines="0" topLeftCell="A19">
      <selection activeCell="J33" sqref="J33"/>
      <pageMargins left="0.5" right="0.43" top="1.04" bottom="0.45" header="0.31496062992125984" footer="0.31496062992125984"/>
      <pageSetup paperSize="9" scale="76" orientation="portrait" r:id="rId1"/>
      <headerFooter alignWithMargins="0"/>
    </customSheetView>
    <customSheetView guid="{B4BD0B13-0F90-4B98-B77F-542E51A48189}" scale="120" showGridLines="0" topLeftCell="A19">
      <selection activeCell="J33" sqref="J33"/>
      <pageMargins left="0.5" right="0.43" top="1.04" bottom="0.45" header="0.31496062992125984" footer="0.31496062992125984"/>
      <pageSetup paperSize="9" scale="76" orientation="portrait" r:id="rId2"/>
      <headerFooter alignWithMargins="0"/>
    </customSheetView>
    <customSheetView guid="{1132D6BB-BD35-469F-BF41-A86B335BD97B}" scale="120" showGridLines="0" topLeftCell="A19">
      <selection activeCell="J33" sqref="J33"/>
      <pageMargins left="0.5" right="0.43" top="1.04" bottom="0.45" header="0.31496062992125984" footer="0.31496062992125984"/>
      <pageSetup paperSize="9" scale="76" orientation="portrait" r:id="rId3"/>
      <headerFooter alignWithMargins="0"/>
    </customSheetView>
    <customSheetView guid="{A5C6589E-C55F-4BEC-9ECE-919FCABF52F8}" scale="120" showGridLines="0" topLeftCell="A19">
      <selection activeCell="J33" sqref="J33"/>
      <pageMargins left="0.5" right="0.43" top="1.04" bottom="0.45" header="0.31496062992125984" footer="0.31496062992125984"/>
      <pageSetup paperSize="9" scale="76" orientation="portrait" r:id="rId4"/>
      <headerFooter alignWithMargins="0"/>
    </customSheetView>
    <customSheetView guid="{01A85145-F11B-4D07-813B-8A8758CDD710}" scale="120" showGridLines="0" topLeftCell="A19">
      <selection activeCell="J33" sqref="J33"/>
      <pageMargins left="0.5" right="0.43" top="1.04" bottom="0.45" header="0.31496062992125984" footer="0.31496062992125984"/>
      <pageSetup paperSize="9" scale="76" orientation="portrait" r:id="rId5"/>
      <headerFooter alignWithMargins="0"/>
    </customSheetView>
    <customSheetView guid="{4F27A6F2-707D-47B2-BF4A-F027B75A33FC}" scale="120" showGridLines="0" topLeftCell="A16">
      <selection activeCell="J33" sqref="J33"/>
      <pageMargins left="0.5" right="0.43" top="1.04" bottom="0.45" header="0.31496062992125984" footer="0.31496062992125984"/>
      <pageSetup paperSize="9" scale="76" orientation="portrait" r:id="rId6"/>
      <headerFooter alignWithMargins="0"/>
    </customSheetView>
    <customSheetView guid="{F4F98609-4C61-4A0E-851B-59BEC64AAB9F}" scale="85" showGridLines="0" topLeftCell="J19">
      <pageMargins left="0.5" right="0.43" top="1.04" bottom="0.45" header="0.31496062992125984" footer="0.31496062992125984"/>
      <pageSetup paperSize="9" scale="76" orientation="portrait" r:id="rId7"/>
      <headerFooter alignWithMargins="0"/>
    </customSheetView>
    <customSheetView guid="{8381FC96-6810-4EAA-ACD8-B607E0FD2281}" scale="120" showGridLines="0" topLeftCell="K1">
      <selection activeCell="M32" sqref="M32"/>
      <pageMargins left="0.5" right="0.43" top="1.04" bottom="0.45" header="0.31496062992125984" footer="0.31496062992125984"/>
      <pageSetup paperSize="9" scale="76" orientation="portrait" r:id="rId8"/>
      <headerFooter alignWithMargins="0"/>
    </customSheetView>
    <customSheetView guid="{7315456F-420E-439E-9602-F32EDF9D3E94}" scale="120" showGridLines="0" topLeftCell="K1">
      <selection activeCell="M32" sqref="M32"/>
      <pageMargins left="0.5" right="0.43" top="1.04" bottom="0.45" header="0.31496062992125984" footer="0.31496062992125984"/>
      <pageSetup paperSize="9" scale="76" orientation="portrait" r:id="rId9"/>
      <headerFooter alignWithMargins="0"/>
    </customSheetView>
    <customSheetView guid="{216CB5F9-6788-4A70-880A-08553118F167}" scale="120" showGridLines="0" topLeftCell="A22">
      <selection activeCell="I33" sqref="I33"/>
      <pageMargins left="0.5" right="0.43" top="1.04" bottom="0.45" header="0.31496062992125984" footer="0.31496062992125984"/>
      <pageSetup paperSize="9" scale="76" orientation="portrait" r:id="rId10"/>
      <headerFooter alignWithMargins="0"/>
    </customSheetView>
    <customSheetView guid="{B0451CD7-59C4-4E11-B7C2-BC13CF4127A6}" scale="120" showGridLines="0" topLeftCell="A22">
      <selection activeCell="I33" sqref="I33"/>
      <pageMargins left="0.5" right="0.43" top="1.04" bottom="0.45" header="0.31496062992125984" footer="0.31496062992125984"/>
      <pageSetup paperSize="9" scale="76" orientation="portrait" r:id="rId11"/>
      <headerFooter alignWithMargins="0"/>
    </customSheetView>
    <customSheetView guid="{7A5BCE0F-1F1B-4E52-9652-01329CBCC77F}" scale="120" showGridLines="0">
      <selection activeCell="I33" sqref="I33"/>
      <pageMargins left="0.5" right="0.43" top="1.04" bottom="0.45" header="0.31496062992125984" footer="0.31496062992125984"/>
      <pageSetup paperSize="9" scale="76" orientation="portrait" r:id="rId12"/>
      <headerFooter alignWithMargins="0"/>
    </customSheetView>
    <customSheetView guid="{62DF5315-3D99-4C8E-BAEC-100B3280B10D}" scale="120" showGridLines="0">
      <selection activeCell="I33" sqref="I33"/>
      <pageMargins left="0.5" right="0.43" top="1.04" bottom="0.45" header="0.31496062992125984" footer="0.31496062992125984"/>
      <pageSetup paperSize="9" scale="76" orientation="portrait" r:id="rId13"/>
      <headerFooter alignWithMargins="0"/>
    </customSheetView>
    <customSheetView guid="{CAC1BF5B-64DA-4E65-B9F3-F58AF1593EA5}" scale="120" showGridLines="0">
      <selection activeCell="I33" sqref="I33"/>
      <pageMargins left="0.5" right="0.43" top="1.04" bottom="0.45" header="0.31496062992125984" footer="0.31496062992125984"/>
      <pageSetup paperSize="9" scale="76" orientation="portrait" r:id="rId14"/>
      <headerFooter alignWithMargins="0"/>
    </customSheetView>
    <customSheetView guid="{E4188361-4B87-4969-89CB-DD6AB944FA81}" scale="120" showGridLines="0">
      <selection activeCell="I33" sqref="I33"/>
      <pageMargins left="0.5" right="0.43" top="1.04" bottom="0.45" header="0.31496062992125984" footer="0.31496062992125984"/>
      <pageSetup paperSize="9" scale="76" orientation="portrait" r:id="rId15"/>
      <headerFooter alignWithMargins="0"/>
    </customSheetView>
    <customSheetView guid="{0001DF65-3B0F-497C-ACF5-D49EC607FD88}" scale="120" showGridLines="0">
      <selection activeCell="I33" sqref="I33"/>
      <pageMargins left="0.5" right="0.43" top="1.04" bottom="0.45" header="0.31496062992125984" footer="0.31496062992125984"/>
      <pageSetup paperSize="9" scale="76" orientation="portrait" r:id="rId16"/>
      <headerFooter alignWithMargins="0"/>
    </customSheetView>
    <customSheetView guid="{39DA2FDD-4E3D-481D-A336-9D29DBC11B08}" scale="120" showGridLines="0">
      <selection activeCell="R22" sqref="R22:AA28"/>
      <pageMargins left="0.5" right="0.43" top="1.04" bottom="0.45" header="0.31496062992125984" footer="0.31496062992125984"/>
      <pageSetup paperSize="9" scale="76" orientation="portrait" r:id="rId17"/>
      <headerFooter alignWithMargins="0"/>
    </customSheetView>
    <customSheetView guid="{95329FFD-9B66-4A76-A861-4EF913CB9438}" scale="120" showGridLines="0">
      <selection activeCell="R22" sqref="R22:AA28"/>
      <pageMargins left="0.5" right="0.43" top="1.04" bottom="0.45" header="0.31496062992125984" footer="0.31496062992125984"/>
      <pageSetup paperSize="9" scale="76" orientation="portrait" r:id="rId18"/>
      <headerFooter alignWithMargins="0"/>
    </customSheetView>
    <customSheetView guid="{F7DB7EE5-42A9-41B9-A823-ADC3C22C28DE}" scale="120" showGridLines="0">
      <selection activeCell="R22" sqref="R22:AA28"/>
      <pageMargins left="0.5" right="0.43" top="1.04" bottom="0.45" header="0.31496062992125984" footer="0.31496062992125984"/>
      <pageSetup paperSize="9" scale="76" orientation="portrait" r:id="rId19"/>
      <headerFooter alignWithMargins="0"/>
    </customSheetView>
    <customSheetView guid="{187695E8-F439-4E8B-9390-62D53A41785B}" scale="120" showGridLines="0">
      <selection activeCell="R22" sqref="R22:AA28"/>
      <pageMargins left="0.5" right="0.43" top="1.04" bottom="0.45" header="0.31496062992125984" footer="0.31496062992125984"/>
      <pageSetup paperSize="9" scale="76" orientation="portrait" r:id="rId20"/>
      <headerFooter alignWithMargins="0"/>
    </customSheetView>
    <customSheetView guid="{C3D58349-1F04-4F6C-B93C-BB0D41DB41D6}" scale="120" showGridLines="0">
      <pageMargins left="0.5" right="0.43" top="1.04" bottom="0.45" header="0.31496062992125984" footer="0.31496062992125984"/>
      <pageSetup paperSize="9" scale="76" orientation="portrait" r:id="rId21"/>
      <headerFooter alignWithMargins="0"/>
    </customSheetView>
    <customSheetView guid="{71206789-1A95-4243-B1E4-204F0D4BB0C1}" scale="120" showGridLines="0" topLeftCell="K1">
      <selection activeCell="M32" sqref="M32"/>
      <pageMargins left="0.5" right="0.43" top="1.04" bottom="0.45" header="0.31496062992125984" footer="0.31496062992125984"/>
      <pageSetup paperSize="9" scale="76" orientation="portrait" r:id="rId22"/>
      <headerFooter alignWithMargins="0"/>
    </customSheetView>
    <customSheetView guid="{DAB8803B-91D8-4FA1-8E83-BA8E4F51ECEF}" scale="120" showGridLines="0" topLeftCell="K22">
      <selection activeCell="M32" sqref="M32"/>
      <pageMargins left="0.5" right="0.43" top="1.04" bottom="0.45" header="0.31496062992125984" footer="0.31496062992125984"/>
      <pageSetup paperSize="9" scale="76" orientation="portrait" r:id="rId23"/>
      <headerFooter alignWithMargins="0"/>
    </customSheetView>
    <customSheetView guid="{4B06A440-0745-43CE-8047-97DB98249CF6}" scale="120" showGridLines="0" topLeftCell="A16">
      <selection activeCell="J33" sqref="J33"/>
      <pageMargins left="0.5" right="0.43" top="1.04" bottom="0.45" header="0.31496062992125984" footer="0.31496062992125984"/>
      <pageSetup paperSize="9" scale="76" orientation="portrait" r:id="rId24"/>
      <headerFooter alignWithMargins="0"/>
    </customSheetView>
    <customSheetView guid="{201C1097-0C3C-4AFA-814C-99E885BB3BA9}" scale="120" showGridLines="0" topLeftCell="A19">
      <selection activeCell="J33" sqref="J33"/>
      <pageMargins left="0.5" right="0.43" top="1.04" bottom="0.45" header="0.31496062992125984" footer="0.31496062992125984"/>
      <pageSetup paperSize="9" scale="76" orientation="portrait" r:id="rId25"/>
      <headerFooter alignWithMargins="0"/>
    </customSheetView>
    <customSheetView guid="{44F0F931-FF8F-4146-9628-099A7B02EE59}" scale="120" showGridLines="0" topLeftCell="A19">
      <selection activeCell="J33" sqref="J33"/>
      <pageMargins left="0.5" right="0.43" top="1.04" bottom="0.45" header="0.31496062992125984" footer="0.31496062992125984"/>
      <pageSetup paperSize="9" scale="76" orientation="portrait" r:id="rId26"/>
      <headerFooter alignWithMargins="0"/>
    </customSheetView>
    <customSheetView guid="{DE4F901A-4159-44A8-9F61-37E29931259E}" scale="120" showGridLines="0" topLeftCell="A19">
      <selection activeCell="J33" sqref="J33"/>
      <pageMargins left="0.5" right="0.43" top="1.04" bottom="0.45" header="0.31496062992125984" footer="0.31496062992125984"/>
      <pageSetup paperSize="9" scale="76" orientation="portrait" r:id="rId27"/>
      <headerFooter alignWithMargins="0"/>
    </customSheetView>
    <customSheetView guid="{11E60353-53A2-40FD-8DD1-6654D3943E00}" scale="120" showGridLines="0" topLeftCell="A19">
      <selection activeCell="J33" sqref="J33"/>
      <pageMargins left="0.5" right="0.43" top="1.04" bottom="0.45" header="0.31496062992125984" footer="0.31496062992125984"/>
      <pageSetup paperSize="9" scale="76" orientation="portrait" r:id="rId28"/>
      <headerFooter alignWithMargins="0"/>
    </customSheetView>
    <customSheetView guid="{D405E5B0-829D-4CFF-BABC-C1974EED185D}" scale="120" showGridLines="0" topLeftCell="A19">
      <selection activeCell="J33" sqref="J33"/>
      <pageMargins left="0.5" right="0.43" top="1.04" bottom="0.45" header="0.31496062992125984" footer="0.31496062992125984"/>
      <pageSetup paperSize="9" scale="76" orientation="portrait" r:id="rId29"/>
      <headerFooter alignWithMargins="0"/>
    </customSheetView>
  </customSheetViews>
  <mergeCells count="88">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AF57:AL57"/>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V47:V48"/>
    <mergeCell ref="W47:Y48"/>
    <mergeCell ref="Z47:AA48"/>
    <mergeCell ref="AF47:AL47"/>
    <mergeCell ref="C48:F48"/>
    <mergeCell ref="G48:N48"/>
    <mergeCell ref="AF48:AL48"/>
    <mergeCell ref="C40:F40"/>
    <mergeCell ref="G40:N40"/>
    <mergeCell ref="O40:S40"/>
    <mergeCell ref="T40:AA40"/>
    <mergeCell ref="C41:F41"/>
    <mergeCell ref="G41:N41"/>
    <mergeCell ref="O41:S41"/>
    <mergeCell ref="T41:AA41"/>
    <mergeCell ref="AF41:AL41"/>
    <mergeCell ref="C42:F43"/>
    <mergeCell ref="G42:N43"/>
    <mergeCell ref="O42:S42"/>
    <mergeCell ref="T42:AA42"/>
    <mergeCell ref="AF42:AL42"/>
    <mergeCell ref="O43:S43"/>
    <mergeCell ref="T43:AA43"/>
    <mergeCell ref="AF38:AL38"/>
    <mergeCell ref="C39:F39"/>
    <mergeCell ref="G39:N39"/>
    <mergeCell ref="O39:S39"/>
    <mergeCell ref="T39:AA39"/>
    <mergeCell ref="AF39:AL39"/>
    <mergeCell ref="C38:F38"/>
    <mergeCell ref="G38:N38"/>
    <mergeCell ref="O38:S38"/>
    <mergeCell ref="T38:AA38"/>
    <mergeCell ref="R13:AA20"/>
    <mergeCell ref="R21:AA21"/>
    <mergeCell ref="R22:AA28"/>
    <mergeCell ref="C37:N37"/>
    <mergeCell ref="O37:AA37"/>
    <mergeCell ref="D35:E35"/>
    <mergeCell ref="G3:P3"/>
    <mergeCell ref="G4:P4"/>
    <mergeCell ref="G5:P5"/>
    <mergeCell ref="C7:AA7"/>
    <mergeCell ref="C8:E8"/>
    <mergeCell ref="F8:P8"/>
    <mergeCell ref="Q8:R8"/>
    <mergeCell ref="S8:T8"/>
    <mergeCell ref="U8:V8"/>
    <mergeCell ref="W8:AA8"/>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47"/>
  <dimension ref="A1:AL84"/>
  <sheetViews>
    <sheetView showGridLines="0" topLeftCell="J20" workbookViewId="0">
      <selection activeCell="Q17" sqref="Q17"/>
    </sheetView>
  </sheetViews>
  <sheetFormatPr baseColWidth="10" defaultColWidth="11.42578125" defaultRowHeight="12.75" x14ac:dyDescent="0.2"/>
  <cols>
    <col min="1" max="2" width="1.140625" customWidth="1"/>
    <col min="3" max="3" width="4.28515625" customWidth="1"/>
    <col min="4" max="4" width="6.42578125" customWidth="1"/>
    <col min="5" max="5" width="6.7109375" customWidth="1"/>
    <col min="6" max="18" width="15.710937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344</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345</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202" t="s">
        <v>1279</v>
      </c>
      <c r="S13" s="1203"/>
      <c r="T13" s="1203"/>
      <c r="U13" s="1203"/>
      <c r="V13" s="1203"/>
      <c r="W13" s="1203"/>
      <c r="X13" s="1203"/>
      <c r="Y13" s="1203"/>
      <c r="Z13" s="1203"/>
      <c r="AA13" s="1204"/>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205"/>
      <c r="S14" s="1206"/>
      <c r="T14" s="1206"/>
      <c r="U14" s="1206"/>
      <c r="V14" s="1206"/>
      <c r="W14" s="1206"/>
      <c r="X14" s="1206"/>
      <c r="Y14" s="1206"/>
      <c r="Z14" s="1206"/>
      <c r="AA14" s="1207"/>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205"/>
      <c r="S15" s="1206"/>
      <c r="T15" s="1206"/>
      <c r="U15" s="1206"/>
      <c r="V15" s="1206"/>
      <c r="W15" s="1206"/>
      <c r="X15" s="1206"/>
      <c r="Y15" s="1206"/>
      <c r="Z15" s="1206"/>
      <c r="AA15" s="1207"/>
      <c r="AB15" s="5"/>
      <c r="AE15" s="18"/>
      <c r="AF15" s="18"/>
      <c r="AG15" s="18"/>
      <c r="AH15" s="18"/>
      <c r="AI15" s="18"/>
      <c r="AJ15" s="18"/>
      <c r="AK15" s="18"/>
      <c r="AL15" s="18"/>
    </row>
    <row r="16" spans="2:38" ht="24" customHeight="1" x14ac:dyDescent="0.2">
      <c r="B16" s="4"/>
      <c r="C16" s="6"/>
      <c r="D16" s="7"/>
      <c r="E16" s="7"/>
      <c r="F16" s="7"/>
      <c r="G16" s="7"/>
      <c r="H16" s="7"/>
      <c r="I16" s="7"/>
      <c r="J16" s="7"/>
      <c r="K16" s="7"/>
      <c r="L16" s="7"/>
      <c r="M16" s="7"/>
      <c r="N16" s="7"/>
      <c r="O16" s="7"/>
      <c r="P16" s="7"/>
      <c r="Q16" s="7"/>
      <c r="R16" s="1205"/>
      <c r="S16" s="1206"/>
      <c r="T16" s="1206"/>
      <c r="U16" s="1206"/>
      <c r="V16" s="1206"/>
      <c r="W16" s="1206"/>
      <c r="X16" s="1206"/>
      <c r="Y16" s="1206"/>
      <c r="Z16" s="1206"/>
      <c r="AA16" s="1207"/>
      <c r="AB16" s="5"/>
      <c r="AE16" s="18"/>
      <c r="AF16" s="18"/>
      <c r="AG16" s="18"/>
      <c r="AH16" s="18"/>
      <c r="AI16" s="18"/>
      <c r="AJ16" s="18"/>
      <c r="AK16" s="18"/>
      <c r="AL16" s="18"/>
    </row>
    <row r="17" spans="2:38" ht="19.5" customHeight="1" x14ac:dyDescent="0.2">
      <c r="B17" s="4"/>
      <c r="C17" s="6"/>
      <c r="D17" s="7"/>
      <c r="E17" s="7"/>
      <c r="F17" s="7"/>
      <c r="G17" s="7"/>
      <c r="H17" s="7"/>
      <c r="I17" s="7"/>
      <c r="J17" s="7"/>
      <c r="K17" s="7"/>
      <c r="L17" s="7"/>
      <c r="M17" s="7"/>
      <c r="N17" s="7"/>
      <c r="O17" s="7"/>
      <c r="P17" s="7"/>
      <c r="Q17" s="7"/>
      <c r="R17" s="1205"/>
      <c r="S17" s="1206"/>
      <c r="T17" s="1206"/>
      <c r="U17" s="1206"/>
      <c r="V17" s="1206"/>
      <c r="W17" s="1206"/>
      <c r="X17" s="1206"/>
      <c r="Y17" s="1206"/>
      <c r="Z17" s="1206"/>
      <c r="AA17" s="1207"/>
      <c r="AB17" s="5"/>
      <c r="AE17" s="18"/>
      <c r="AF17" s="18"/>
      <c r="AG17" s="18"/>
      <c r="AH17" s="18"/>
      <c r="AI17" s="18"/>
      <c r="AJ17" s="18"/>
      <c r="AK17" s="18"/>
      <c r="AL17" s="18"/>
    </row>
    <row r="18" spans="2:38" ht="21.75" customHeight="1" x14ac:dyDescent="0.2">
      <c r="B18" s="4"/>
      <c r="C18" s="6"/>
      <c r="D18" s="7"/>
      <c r="E18" s="7"/>
      <c r="F18" s="7"/>
      <c r="G18" s="7"/>
      <c r="H18" s="7"/>
      <c r="I18" s="7"/>
      <c r="J18" s="7"/>
      <c r="K18" s="7"/>
      <c r="L18" s="7"/>
      <c r="M18" s="7"/>
      <c r="N18" s="7"/>
      <c r="O18" s="7"/>
      <c r="P18" s="7"/>
      <c r="Q18" s="7"/>
      <c r="R18" s="1205"/>
      <c r="S18" s="1206"/>
      <c r="T18" s="1206"/>
      <c r="U18" s="1206"/>
      <c r="V18" s="1206"/>
      <c r="W18" s="1206"/>
      <c r="X18" s="1206"/>
      <c r="Y18" s="1206"/>
      <c r="Z18" s="1206"/>
      <c r="AA18" s="1207"/>
      <c r="AB18" s="5"/>
      <c r="AE18" s="18"/>
      <c r="AF18" s="18"/>
      <c r="AG18" s="18"/>
      <c r="AH18" s="18"/>
      <c r="AI18" s="18"/>
      <c r="AJ18" s="18"/>
      <c r="AK18" s="18"/>
      <c r="AL18" s="18"/>
    </row>
    <row r="19" spans="2:38" ht="22.5" customHeight="1" x14ac:dyDescent="0.2">
      <c r="B19" s="4"/>
      <c r="C19" s="6"/>
      <c r="D19" s="7"/>
      <c r="E19" s="7"/>
      <c r="F19" s="7"/>
      <c r="G19" s="7"/>
      <c r="H19" s="7"/>
      <c r="I19" s="7"/>
      <c r="J19" s="7"/>
      <c r="K19" s="7"/>
      <c r="L19" s="7"/>
      <c r="M19" s="7"/>
      <c r="N19" s="7"/>
      <c r="O19" s="7"/>
      <c r="P19" s="7"/>
      <c r="Q19" s="7"/>
      <c r="R19" s="1205"/>
      <c r="S19" s="1206"/>
      <c r="T19" s="1206"/>
      <c r="U19" s="1206"/>
      <c r="V19" s="1206"/>
      <c r="W19" s="1206"/>
      <c r="X19" s="1206"/>
      <c r="Y19" s="1206"/>
      <c r="Z19" s="1206"/>
      <c r="AA19" s="1207"/>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208"/>
      <c r="S20" s="1209"/>
      <c r="T20" s="1209"/>
      <c r="U20" s="1209"/>
      <c r="V20" s="1209"/>
      <c r="W20" s="1209"/>
      <c r="X20" s="1209"/>
      <c r="Y20" s="1209"/>
      <c r="Z20" s="1209"/>
      <c r="AA20" s="1210"/>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1278</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S30" s="84" t="s">
        <v>70</v>
      </c>
      <c r="T30" s="84" t="s">
        <v>71</v>
      </c>
      <c r="W30" s="7"/>
      <c r="X30" s="7"/>
      <c r="Y30" s="7"/>
      <c r="Z30" s="7"/>
      <c r="AA30" s="8"/>
      <c r="AB30" s="5"/>
      <c r="AE30" s="18"/>
      <c r="AF30" s="18"/>
      <c r="AG30" s="18"/>
      <c r="AH30" s="18"/>
      <c r="AI30" s="18"/>
      <c r="AJ30" s="18"/>
      <c r="AK30" s="18"/>
      <c r="AL30" s="18"/>
    </row>
    <row r="31" spans="2:38" ht="22.5" customHeight="1" x14ac:dyDescent="0.2">
      <c r="B31" s="4"/>
      <c r="C31" s="6"/>
      <c r="D31" s="70" t="s">
        <v>16</v>
      </c>
      <c r="E31" s="71"/>
      <c r="F31" s="164">
        <f>INDICADORES!H101</f>
        <v>3854431987.3600001</v>
      </c>
      <c r="G31" s="164">
        <f>INDICADORES!K101</f>
        <v>6239961484.5100002</v>
      </c>
      <c r="H31" s="164">
        <f>INDICADORES!N101</f>
        <v>5563658526</v>
      </c>
      <c r="I31" s="164">
        <f>INDICADORES!T101</f>
        <v>6720350243</v>
      </c>
      <c r="J31" s="164">
        <f>INDICADORES!W101</f>
        <v>7549240231</v>
      </c>
      <c r="K31" s="164">
        <f>INDICADORES!Z101</f>
        <v>6563065574.2199993</v>
      </c>
      <c r="L31" s="164">
        <f>INDICADORES!AF101</f>
        <v>6421909770.0299997</v>
      </c>
      <c r="M31" s="164">
        <f>INDICADORES!AI101</f>
        <v>6652188954.8800001</v>
      </c>
      <c r="N31" s="164">
        <f>INDICADORES!AL101</f>
        <v>5729411430</v>
      </c>
      <c r="O31" s="164">
        <f>INDICADORES!AR101</f>
        <v>6763130515</v>
      </c>
      <c r="P31" s="164">
        <f>INDICADORES!AU101</f>
        <v>5284449514</v>
      </c>
      <c r="Q31" s="164">
        <f>INDICADORES!AX101</f>
        <v>5176855796</v>
      </c>
      <c r="R31" s="164">
        <f>+Q31</f>
        <v>5176855796</v>
      </c>
      <c r="S31" s="94"/>
      <c r="T31" s="94"/>
      <c r="W31" s="7"/>
      <c r="X31" s="7"/>
      <c r="Y31" s="7"/>
      <c r="Z31" s="7"/>
      <c r="AA31" s="8"/>
      <c r="AB31" s="5"/>
      <c r="AE31" s="18"/>
      <c r="AF31" s="18"/>
      <c r="AG31" s="18"/>
      <c r="AH31" s="18"/>
      <c r="AI31" s="18"/>
      <c r="AJ31" s="18"/>
      <c r="AK31" s="18"/>
      <c r="AL31" s="18"/>
    </row>
    <row r="32" spans="2:38" ht="22.5" customHeight="1" x14ac:dyDescent="0.2">
      <c r="B32" s="4"/>
      <c r="C32" s="6"/>
      <c r="D32" s="70" t="s">
        <v>18</v>
      </c>
      <c r="E32" s="71"/>
      <c r="F32" s="201"/>
      <c r="G32" s="202"/>
      <c r="H32" s="203"/>
      <c r="I32" s="201"/>
      <c r="J32" s="202"/>
      <c r="K32" s="203"/>
      <c r="L32" s="201"/>
      <c r="M32" s="202"/>
      <c r="N32" s="203"/>
      <c r="O32" s="201"/>
      <c r="P32" s="202"/>
      <c r="Q32" s="203"/>
      <c r="R32" s="164"/>
      <c r="S32" s="94"/>
      <c r="T32" s="94"/>
      <c r="W32" s="7"/>
      <c r="X32" s="7"/>
      <c r="Y32" s="7"/>
      <c r="Z32" s="7"/>
      <c r="AA32" s="8"/>
      <c r="AB32" s="5"/>
      <c r="AE32" s="18"/>
      <c r="AF32" s="18"/>
      <c r="AG32" s="18"/>
      <c r="AH32" s="18"/>
      <c r="AI32" s="18"/>
      <c r="AJ32" s="18"/>
      <c r="AK32" s="18"/>
      <c r="AL32" s="18"/>
    </row>
    <row r="33" spans="2:38" ht="22.5" customHeight="1" thickBot="1" x14ac:dyDescent="0.3">
      <c r="B33" s="4"/>
      <c r="C33" s="6"/>
      <c r="D33" s="48" t="s">
        <v>692</v>
      </c>
      <c r="E33" s="72"/>
      <c r="F33" s="163">
        <f>+F31</f>
        <v>3854431987.3600001</v>
      </c>
      <c r="G33" s="163">
        <f t="shared" ref="G33:Q33" si="0">+G31</f>
        <v>6239961484.5100002</v>
      </c>
      <c r="H33" s="163">
        <f t="shared" si="0"/>
        <v>5563658526</v>
      </c>
      <c r="I33" s="163">
        <f t="shared" si="0"/>
        <v>6720350243</v>
      </c>
      <c r="J33" s="163">
        <f t="shared" si="0"/>
        <v>7549240231</v>
      </c>
      <c r="K33" s="163">
        <f t="shared" si="0"/>
        <v>6563065574.2199993</v>
      </c>
      <c r="L33" s="163">
        <f t="shared" si="0"/>
        <v>6421909770.0299997</v>
      </c>
      <c r="M33" s="163">
        <f t="shared" si="0"/>
        <v>6652188954.8800001</v>
      </c>
      <c r="N33" s="163">
        <f t="shared" si="0"/>
        <v>5729411430</v>
      </c>
      <c r="O33" s="163">
        <f t="shared" si="0"/>
        <v>6763130515</v>
      </c>
      <c r="P33" s="163">
        <f t="shared" si="0"/>
        <v>5284449514</v>
      </c>
      <c r="Q33" s="163">
        <f t="shared" si="0"/>
        <v>5176855796</v>
      </c>
      <c r="R33" s="204">
        <f>+Q33</f>
        <v>5176855796</v>
      </c>
      <c r="S33" s="95"/>
      <c r="T33" s="95"/>
      <c r="W33" s="61"/>
      <c r="X33" s="7"/>
      <c r="Y33" s="7"/>
      <c r="Z33" s="7"/>
      <c r="AA33" s="8"/>
      <c r="AB33" s="5"/>
      <c r="AE33" s="18"/>
      <c r="AF33" s="18"/>
      <c r="AG33" s="18"/>
      <c r="AH33" s="18"/>
      <c r="AI33" s="18"/>
      <c r="AJ33" s="18"/>
      <c r="AK33" s="18"/>
      <c r="AL33" s="18"/>
    </row>
    <row r="34" spans="2:38" ht="22.5" customHeight="1" thickBot="1" x14ac:dyDescent="0.3">
      <c r="B34" s="4"/>
      <c r="C34" s="6"/>
      <c r="D34" s="48" t="s">
        <v>651</v>
      </c>
      <c r="E34" s="72"/>
      <c r="F34" s="277">
        <v>5151144164</v>
      </c>
      <c r="G34" s="277">
        <v>4994739899</v>
      </c>
      <c r="H34" s="277">
        <v>5040797663</v>
      </c>
      <c r="I34" s="277">
        <v>5313654206</v>
      </c>
      <c r="J34" s="277">
        <v>5706787119</v>
      </c>
      <c r="K34" s="277">
        <v>5972108536</v>
      </c>
      <c r="L34" s="277">
        <v>6646191661</v>
      </c>
      <c r="M34" s="277">
        <v>6733696665</v>
      </c>
      <c r="N34" s="277">
        <v>6333443895</v>
      </c>
      <c r="O34" s="277">
        <v>5628699339</v>
      </c>
      <c r="P34" s="277">
        <v>3989574120</v>
      </c>
      <c r="Q34" s="277">
        <v>3639016945</v>
      </c>
      <c r="R34" s="277">
        <v>3639016945</v>
      </c>
      <c r="S34" s="95"/>
      <c r="T34" s="95"/>
      <c r="W34" s="7"/>
      <c r="X34" s="7"/>
      <c r="Y34" s="7"/>
      <c r="Z34" s="7"/>
      <c r="AA34" s="8"/>
      <c r="AB34" s="5"/>
      <c r="AE34" s="18"/>
      <c r="AF34" s="18"/>
      <c r="AG34" s="18"/>
      <c r="AH34" s="18"/>
      <c r="AI34" s="18"/>
      <c r="AJ34" s="18"/>
      <c r="AK34" s="18"/>
      <c r="AL34" s="18"/>
    </row>
    <row r="35" spans="2:38" ht="20.25" customHeight="1" x14ac:dyDescent="0.2">
      <c r="B35" s="4"/>
      <c r="C35" s="6"/>
      <c r="D35" s="809" t="s">
        <v>254</v>
      </c>
      <c r="E35" s="810"/>
      <c r="F35" s="277">
        <v>5000000000</v>
      </c>
      <c r="G35" s="277">
        <v>5000000000</v>
      </c>
      <c r="H35" s="277">
        <v>5000000000</v>
      </c>
      <c r="I35" s="277">
        <v>5000000000</v>
      </c>
      <c r="J35" s="277">
        <v>5000000000</v>
      </c>
      <c r="K35" s="277">
        <v>5000000000</v>
      </c>
      <c r="L35" s="277">
        <v>5000000000</v>
      </c>
      <c r="M35" s="277">
        <v>5000000000</v>
      </c>
      <c r="N35" s="277">
        <v>5000000000</v>
      </c>
      <c r="O35" s="277">
        <v>5000000000</v>
      </c>
      <c r="P35" s="277">
        <v>5000000000</v>
      </c>
      <c r="Q35" s="277">
        <v>5000000000</v>
      </c>
      <c r="R35" s="277">
        <v>5000000000</v>
      </c>
      <c r="S35" s="7"/>
      <c r="T35" s="7"/>
      <c r="W35" s="7"/>
      <c r="X35" s="7"/>
      <c r="Y35" s="7"/>
      <c r="Z35" s="7"/>
      <c r="AA35" s="8"/>
      <c r="AB35" s="5"/>
      <c r="AE35" s="18"/>
      <c r="AF35" s="18"/>
      <c r="AG35" s="18"/>
      <c r="AH35" s="18"/>
      <c r="AI35" s="18"/>
      <c r="AJ35" s="18"/>
      <c r="AK35" s="18"/>
      <c r="AL35" s="18"/>
    </row>
    <row r="36" spans="2:38" ht="17.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346</v>
      </c>
      <c r="H38" s="1128"/>
      <c r="I38" s="1128"/>
      <c r="J38" s="1128"/>
      <c r="K38" s="1128"/>
      <c r="L38" s="1128"/>
      <c r="M38" s="1128"/>
      <c r="N38" s="1129"/>
      <c r="O38" s="1064" t="s">
        <v>17</v>
      </c>
      <c r="P38" s="1065"/>
      <c r="Q38" s="1065"/>
      <c r="R38" s="1065"/>
      <c r="S38" s="1065"/>
      <c r="T38" s="948"/>
      <c r="U38" s="948"/>
      <c r="V38" s="948"/>
      <c r="W38" s="948"/>
      <c r="X38" s="948"/>
      <c r="Y38" s="948"/>
      <c r="Z38" s="948"/>
      <c r="AA38" s="949"/>
      <c r="AB38" s="5"/>
      <c r="AC38" s="20"/>
      <c r="AE38" s="9"/>
      <c r="AF38" s="877"/>
      <c r="AG38" s="877"/>
      <c r="AH38" s="877"/>
      <c r="AI38" s="877"/>
      <c r="AJ38" s="877"/>
      <c r="AK38" s="877"/>
      <c r="AL38" s="877"/>
    </row>
    <row r="39" spans="2:38" ht="24" customHeight="1" x14ac:dyDescent="0.2">
      <c r="B39" s="4"/>
      <c r="C39" s="827" t="s">
        <v>18</v>
      </c>
      <c r="D39" s="828"/>
      <c r="E39" s="828"/>
      <c r="F39" s="828"/>
      <c r="G39" s="861" t="s">
        <v>347</v>
      </c>
      <c r="H39" s="861"/>
      <c r="I39" s="861"/>
      <c r="J39" s="861"/>
      <c r="K39" s="861"/>
      <c r="L39" s="861"/>
      <c r="M39" s="861"/>
      <c r="N39" s="1101"/>
      <c r="O39" s="770" t="s">
        <v>19</v>
      </c>
      <c r="P39" s="771"/>
      <c r="Q39" s="771"/>
      <c r="R39" s="771"/>
      <c r="S39" s="771"/>
      <c r="T39" s="948"/>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1171</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348</v>
      </c>
      <c r="H41" s="861"/>
      <c r="I41" s="861"/>
      <c r="J41" s="861"/>
      <c r="K41" s="861"/>
      <c r="L41" s="861"/>
      <c r="M41" s="861"/>
      <c r="N41" s="1101"/>
      <c r="O41" s="865" t="s">
        <v>24</v>
      </c>
      <c r="P41" s="866"/>
      <c r="Q41" s="866"/>
      <c r="R41" s="866"/>
      <c r="S41" s="866"/>
      <c r="T41" s="948"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349</v>
      </c>
      <c r="H42" s="942"/>
      <c r="I42" s="942"/>
      <c r="J42" s="942"/>
      <c r="K42" s="942"/>
      <c r="L42" s="942"/>
      <c r="M42" s="942"/>
      <c r="N42" s="1126"/>
      <c r="O42" s="770" t="s">
        <v>26</v>
      </c>
      <c r="P42" s="771"/>
      <c r="Q42" s="771"/>
      <c r="R42" s="771"/>
      <c r="S42" s="771"/>
      <c r="T42" s="948"/>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551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42"/>
      <c r="H46" s="942"/>
      <c r="I46" s="942"/>
      <c r="J46" s="942"/>
      <c r="K46" s="942"/>
      <c r="L46" s="942"/>
      <c r="M46" s="942"/>
      <c r="N46" s="33"/>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23.25" customHeight="1" x14ac:dyDescent="0.2">
      <c r="B47" s="4"/>
      <c r="C47" s="865" t="s">
        <v>102</v>
      </c>
      <c r="D47" s="866"/>
      <c r="E47" s="866"/>
      <c r="F47" s="867"/>
      <c r="G47" s="942"/>
      <c r="H47" s="942"/>
      <c r="I47" s="942"/>
      <c r="J47" s="942"/>
      <c r="K47" s="942"/>
      <c r="L47" s="942"/>
      <c r="M47" s="942"/>
      <c r="N47" s="874"/>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1172</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9NG4bRz5YabiF8d10SeLxEeoLunRYLZvIE3A5e24Oa5G9/gx5Q3fYeRaU8r25GUo19uArndad8RAqjFwaoLl0w==" saltValue="YSUUR9mp+0NF2eU/4FUB7w==" spinCount="100000" sheet="1" objects="1" scenarios="1"/>
  <customSheetViews>
    <customSheetView guid="{9C949C4D-EB11-4549-99F8-6A6E19FEDD35}" showGridLines="0" topLeftCell="G19">
      <selection activeCell="Q17" sqref="Q17"/>
      <pageMargins left="0.5" right="0.43" top="1.04" bottom="0.45" header="0.31496062992125984" footer="0.31496062992125984"/>
      <pageSetup paperSize="9" scale="76" orientation="portrait" r:id="rId1"/>
      <headerFooter alignWithMargins="0"/>
    </customSheetView>
    <customSheetView guid="{B4BD0B13-0F90-4B98-B77F-542E51A48189}" showGridLines="0" topLeftCell="A19">
      <selection activeCell="H31" sqref="H31"/>
      <pageMargins left="0.5" right="0.43" top="1.04" bottom="0.45" header="0.31496062992125984" footer="0.31496062992125984"/>
      <pageSetup paperSize="9" scale="76" orientation="portrait" r:id="rId2"/>
      <headerFooter alignWithMargins="0"/>
    </customSheetView>
    <customSheetView guid="{1132D6BB-BD35-469F-BF41-A86B335BD97B}" showGridLines="0" topLeftCell="A19">
      <selection activeCell="H31" sqref="H31"/>
      <pageMargins left="0.5" right="0.43" top="1.04" bottom="0.45" header="0.31496062992125984" footer="0.31496062992125984"/>
      <pageSetup paperSize="9" scale="76" orientation="portrait" r:id="rId3"/>
      <headerFooter alignWithMargins="0"/>
    </customSheetView>
    <customSheetView guid="{A5C6589E-C55F-4BEC-9ECE-919FCABF52F8}" showGridLines="0" topLeftCell="A19">
      <selection activeCell="H31" sqref="H31"/>
      <pageMargins left="0.5" right="0.43" top="1.04" bottom="0.45" header="0.31496062992125984" footer="0.31496062992125984"/>
      <pageSetup paperSize="9" scale="76" orientation="portrait" r:id="rId4"/>
      <headerFooter alignWithMargins="0"/>
    </customSheetView>
    <customSheetView guid="{01A85145-F11B-4D07-813B-8A8758CDD710}" showGridLines="0" topLeftCell="A19">
      <selection activeCell="H31" sqref="H31"/>
      <pageMargins left="0.5" right="0.43" top="1.04" bottom="0.45" header="0.31496062992125984" footer="0.31496062992125984"/>
      <pageSetup paperSize="9" scale="76" orientation="portrait" r:id="rId5"/>
      <headerFooter alignWithMargins="0"/>
    </customSheetView>
    <customSheetView guid="{4F27A6F2-707D-47B2-BF4A-F027B75A33FC}" showGridLines="0" topLeftCell="A19">
      <selection activeCell="H31" sqref="H31"/>
      <pageMargins left="0.5" right="0.43" top="1.04" bottom="0.45" header="0.31496062992125984" footer="0.31496062992125984"/>
      <pageSetup paperSize="9" scale="76" orientation="portrait" r:id="rId6"/>
      <headerFooter alignWithMargins="0"/>
    </customSheetView>
    <customSheetView guid="{F4F98609-4C61-4A0E-851B-59BEC64AAB9F}" showGridLines="0" topLeftCell="A19">
      <selection activeCell="H31" sqref="H31"/>
      <pageMargins left="0.5" right="0.43" top="1.04" bottom="0.45" header="0.31496062992125984" footer="0.31496062992125984"/>
      <pageSetup paperSize="9" scale="76" orientation="portrait" r:id="rId7"/>
      <headerFooter alignWithMargins="0"/>
    </customSheetView>
    <customSheetView guid="{8381FC96-6810-4EAA-ACD8-B607E0FD2281}" showGridLines="0" topLeftCell="A19">
      <selection activeCell="H31" sqref="H31"/>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H31" sqref="H31"/>
      <pageMargins left="0.5" right="0.43" top="1.04" bottom="0.45" header="0.31496062992125984" footer="0.31496062992125984"/>
      <pageSetup paperSize="9" scale="76" orientation="portrait" r:id="rId9"/>
      <headerFooter alignWithMargins="0"/>
    </customSheetView>
    <customSheetView guid="{216CB5F9-6788-4A70-880A-08553118F167}" showGridLines="0" topLeftCell="N22">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C19">
      <selection activeCell="R13" sqref="R13:AA20"/>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K13">
      <selection activeCell="R13" sqref="R13:AA20"/>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K13">
      <selection activeCell="R13" sqref="R13:AA20"/>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K13">
      <selection activeCell="R13" sqref="R13:AA20"/>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K13">
      <selection activeCell="R13" sqref="R13:AA20"/>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K13">
      <selection activeCell="R13" sqref="R13:AA20"/>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H31" sqref="H31"/>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H31" sqref="H31"/>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H31" sqref="H31"/>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H31" sqref="H31"/>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H31" sqref="H31"/>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A19">
      <selection activeCell="H31" sqref="H31"/>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A19">
      <selection activeCell="H31" sqref="H31"/>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A19">
      <selection activeCell="H31" sqref="H31"/>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A19">
      <selection activeCell="H31" sqref="H31"/>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A19">
      <selection activeCell="H31" sqref="H31"/>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A19">
      <selection activeCell="H31" sqref="H31"/>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A19">
      <selection activeCell="H31" sqref="H31"/>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A19">
      <selection activeCell="H31" sqref="H31"/>
      <pageMargins left="0.5" right="0.43" top="1.04" bottom="0.45" header="0.31496062992125984" footer="0.31496062992125984"/>
      <pageSetup paperSize="9" scale="76" orientation="portrait" r:id="rId29"/>
      <headerFooter alignWithMargins="0"/>
    </customSheetView>
  </customSheetViews>
  <mergeCells count="88">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AF52:AL52"/>
    <mergeCell ref="AF53:AL53"/>
    <mergeCell ref="AF55:AL55"/>
    <mergeCell ref="AF56:AL56"/>
    <mergeCell ref="C48:F48"/>
    <mergeCell ref="G48:N48"/>
    <mergeCell ref="AF48:AL48"/>
    <mergeCell ref="V47:V48"/>
    <mergeCell ref="W47:Y48"/>
    <mergeCell ref="Z47:AA48"/>
    <mergeCell ref="AF47:AL47"/>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C42:F43"/>
    <mergeCell ref="G42:N43"/>
    <mergeCell ref="O42:S42"/>
    <mergeCell ref="T42:AA42"/>
    <mergeCell ref="AF42:AL42"/>
    <mergeCell ref="O43:S43"/>
    <mergeCell ref="T43:AA43"/>
    <mergeCell ref="AF41:AL41"/>
    <mergeCell ref="C39:F39"/>
    <mergeCell ref="G39:N39"/>
    <mergeCell ref="O39:S39"/>
    <mergeCell ref="T39:AA39"/>
    <mergeCell ref="AF39:AL39"/>
    <mergeCell ref="C40:F40"/>
    <mergeCell ref="G40:N40"/>
    <mergeCell ref="O40:S40"/>
    <mergeCell ref="T40:AA40"/>
    <mergeCell ref="C41:F41"/>
    <mergeCell ref="G41:N41"/>
    <mergeCell ref="O41:S41"/>
    <mergeCell ref="T41:AA41"/>
    <mergeCell ref="C38:F38"/>
    <mergeCell ref="G38:N38"/>
    <mergeCell ref="O38:S38"/>
    <mergeCell ref="T38:AA38"/>
    <mergeCell ref="AF38:AL38"/>
    <mergeCell ref="C37:N37"/>
    <mergeCell ref="O37:AA37"/>
    <mergeCell ref="R21:AA21"/>
    <mergeCell ref="D35:E35"/>
    <mergeCell ref="R22:AA28"/>
    <mergeCell ref="G3:P3"/>
    <mergeCell ref="G4:P4"/>
    <mergeCell ref="G5:P5"/>
    <mergeCell ref="C7:AA7"/>
    <mergeCell ref="C8:E8"/>
    <mergeCell ref="F8:P8"/>
    <mergeCell ref="Q8:R8"/>
    <mergeCell ref="S8:T8"/>
    <mergeCell ref="U8:V8"/>
    <mergeCell ref="W8:AA8"/>
    <mergeCell ref="R13:AA20"/>
    <mergeCell ref="AF8:AL8"/>
    <mergeCell ref="C9:E10"/>
    <mergeCell ref="F9:AA10"/>
    <mergeCell ref="AF9:AL9"/>
    <mergeCell ref="R12:AA12"/>
  </mergeCells>
  <pageMargins left="0.5" right="0.43" top="1.04" bottom="0.45" header="0.31496062992125984" footer="0.31496062992125984"/>
  <pageSetup paperSize="9" scale="76" orientation="portrait" r:id="rId30"/>
  <headerFooter alignWithMargins="0"/>
  <drawing r:id="rId3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L84"/>
  <sheetViews>
    <sheetView showGridLines="0" topLeftCell="J24" zoomScale="110" zoomScaleNormal="110" zoomScaleSheetLayoutView="90" zoomScalePageLayoutView="110" workbookViewId="0">
      <selection activeCell="P33" sqref="P33"/>
    </sheetView>
  </sheetViews>
  <sheetFormatPr baseColWidth="10" defaultColWidth="11.42578125" defaultRowHeight="12.75" x14ac:dyDescent="0.2"/>
  <cols>
    <col min="1" max="2" width="1.140625" customWidth="1"/>
    <col min="3" max="3" width="4.28515625" customWidth="1"/>
    <col min="4" max="4" width="6.42578125" customWidth="1"/>
    <col min="5" max="5" width="6.7109375" customWidth="1"/>
    <col min="6" max="18" width="15.710937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384</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387</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47" t="s">
        <v>1280</v>
      </c>
      <c r="S13" s="1148"/>
      <c r="T13" s="1148"/>
      <c r="U13" s="1148"/>
      <c r="V13" s="1148"/>
      <c r="W13" s="1148"/>
      <c r="X13" s="1148"/>
      <c r="Y13" s="1148"/>
      <c r="Z13" s="1148"/>
      <c r="AA13" s="1149"/>
      <c r="AB13" s="5"/>
      <c r="AE13" s="18"/>
      <c r="AF13" s="18"/>
      <c r="AG13" s="18"/>
      <c r="AH13" s="18"/>
      <c r="AI13" s="18"/>
      <c r="AJ13" s="18"/>
      <c r="AK13" s="18"/>
      <c r="AL13" s="18"/>
    </row>
    <row r="14" spans="2:38" ht="18" customHeight="1" x14ac:dyDescent="0.2">
      <c r="B14" s="4"/>
      <c r="C14" s="6"/>
      <c r="D14" s="7"/>
      <c r="E14" s="7"/>
      <c r="F14" s="7"/>
      <c r="G14" s="7"/>
      <c r="H14" s="7"/>
      <c r="I14" s="7"/>
      <c r="J14" s="7"/>
      <c r="K14" s="7"/>
      <c r="L14" s="7"/>
      <c r="M14" s="7"/>
      <c r="N14" s="7"/>
      <c r="O14" s="7"/>
      <c r="P14" s="7"/>
      <c r="Q14" s="7"/>
      <c r="R14" s="1150"/>
      <c r="S14" s="1151"/>
      <c r="T14" s="1151"/>
      <c r="U14" s="1151"/>
      <c r="V14" s="1151"/>
      <c r="W14" s="1151"/>
      <c r="X14" s="1151"/>
      <c r="Y14" s="1151"/>
      <c r="Z14" s="1151"/>
      <c r="AA14" s="1152"/>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150"/>
      <c r="S15" s="1151"/>
      <c r="T15" s="1151"/>
      <c r="U15" s="1151"/>
      <c r="V15" s="1151"/>
      <c r="W15" s="1151"/>
      <c r="X15" s="1151"/>
      <c r="Y15" s="1151"/>
      <c r="Z15" s="1151"/>
      <c r="AA15" s="1152"/>
      <c r="AB15" s="5"/>
      <c r="AE15" s="18"/>
      <c r="AF15" s="18"/>
      <c r="AG15" s="18"/>
      <c r="AH15" s="18"/>
      <c r="AI15" s="18"/>
      <c r="AJ15" s="18"/>
      <c r="AK15" s="18"/>
      <c r="AL15" s="18"/>
    </row>
    <row r="16" spans="2:38" ht="24" customHeight="1" x14ac:dyDescent="0.2">
      <c r="B16" s="4"/>
      <c r="C16" s="6"/>
      <c r="D16" s="7"/>
      <c r="E16" s="7"/>
      <c r="F16" s="7"/>
      <c r="G16" s="7"/>
      <c r="H16" s="7"/>
      <c r="I16" s="7"/>
      <c r="J16" s="7"/>
      <c r="K16" s="7"/>
      <c r="L16" s="7"/>
      <c r="M16" s="7"/>
      <c r="N16" s="7"/>
      <c r="O16" s="7"/>
      <c r="P16" s="7"/>
      <c r="Q16" s="7"/>
      <c r="R16" s="1150"/>
      <c r="S16" s="1151"/>
      <c r="T16" s="1151"/>
      <c r="U16" s="1151"/>
      <c r="V16" s="1151"/>
      <c r="W16" s="1151"/>
      <c r="X16" s="1151"/>
      <c r="Y16" s="1151"/>
      <c r="Z16" s="1151"/>
      <c r="AA16" s="1152"/>
      <c r="AB16" s="5"/>
      <c r="AE16" s="18"/>
      <c r="AF16" s="18"/>
      <c r="AG16" s="18"/>
      <c r="AH16" s="18"/>
      <c r="AI16" s="18"/>
      <c r="AJ16" s="18"/>
      <c r="AK16" s="18"/>
      <c r="AL16" s="18"/>
    </row>
    <row r="17" spans="2:38" ht="19.5" customHeight="1" x14ac:dyDescent="0.2">
      <c r="B17" s="4"/>
      <c r="C17" s="6"/>
      <c r="D17" s="7"/>
      <c r="E17" s="7"/>
      <c r="F17" s="7"/>
      <c r="G17" s="7"/>
      <c r="H17" s="7"/>
      <c r="I17" s="7"/>
      <c r="J17" s="7"/>
      <c r="K17" s="7"/>
      <c r="L17" s="7"/>
      <c r="M17" s="7"/>
      <c r="N17" s="7"/>
      <c r="O17" s="7"/>
      <c r="P17" s="7"/>
      <c r="Q17" s="7"/>
      <c r="R17" s="1150"/>
      <c r="S17" s="1151"/>
      <c r="T17" s="1151"/>
      <c r="U17" s="1151"/>
      <c r="V17" s="1151"/>
      <c r="W17" s="1151"/>
      <c r="X17" s="1151"/>
      <c r="Y17" s="1151"/>
      <c r="Z17" s="1151"/>
      <c r="AA17" s="1152"/>
      <c r="AB17" s="5"/>
      <c r="AE17" s="18"/>
      <c r="AF17" s="18"/>
      <c r="AG17" s="18"/>
      <c r="AH17" s="18"/>
      <c r="AI17" s="18"/>
      <c r="AJ17" s="18"/>
      <c r="AK17" s="18"/>
      <c r="AL17" s="18"/>
    </row>
    <row r="18" spans="2:38" ht="21.75" customHeight="1" x14ac:dyDescent="0.2">
      <c r="B18" s="4"/>
      <c r="C18" s="6"/>
      <c r="D18" s="7"/>
      <c r="E18" s="7"/>
      <c r="F18" s="7"/>
      <c r="G18" s="7"/>
      <c r="H18" s="7"/>
      <c r="I18" s="7"/>
      <c r="J18" s="7"/>
      <c r="K18" s="7"/>
      <c r="L18" s="7"/>
      <c r="M18" s="7"/>
      <c r="N18" s="7"/>
      <c r="O18" s="7"/>
      <c r="P18" s="7"/>
      <c r="Q18" s="7"/>
      <c r="R18" s="1150"/>
      <c r="S18" s="1151"/>
      <c r="T18" s="1151"/>
      <c r="U18" s="1151"/>
      <c r="V18" s="1151"/>
      <c r="W18" s="1151"/>
      <c r="X18" s="1151"/>
      <c r="Y18" s="1151"/>
      <c r="Z18" s="1151"/>
      <c r="AA18" s="1152"/>
      <c r="AB18" s="5"/>
      <c r="AE18" s="18"/>
      <c r="AF18" s="18"/>
      <c r="AG18" s="18"/>
      <c r="AH18" s="18"/>
      <c r="AI18" s="18"/>
      <c r="AJ18" s="18"/>
      <c r="AK18" s="18"/>
      <c r="AL18" s="18"/>
    </row>
    <row r="19" spans="2:38" ht="22.5" customHeight="1" x14ac:dyDescent="0.2">
      <c r="B19" s="4"/>
      <c r="C19" s="6"/>
      <c r="D19" s="7"/>
      <c r="E19" s="7"/>
      <c r="F19" s="7"/>
      <c r="G19" s="7"/>
      <c r="H19" s="7"/>
      <c r="I19" s="7"/>
      <c r="J19" s="7"/>
      <c r="K19" s="7"/>
      <c r="L19" s="7"/>
      <c r="M19" s="7"/>
      <c r="N19" s="7"/>
      <c r="O19" s="7"/>
      <c r="P19" s="7"/>
      <c r="Q19" s="7"/>
      <c r="R19" s="1150"/>
      <c r="S19" s="1151"/>
      <c r="T19" s="1151"/>
      <c r="U19" s="1151"/>
      <c r="V19" s="1151"/>
      <c r="W19" s="1151"/>
      <c r="X19" s="1151"/>
      <c r="Y19" s="1151"/>
      <c r="Z19" s="1151"/>
      <c r="AA19" s="115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153"/>
      <c r="S20" s="1154"/>
      <c r="T20" s="1154"/>
      <c r="U20" s="1154"/>
      <c r="V20" s="1154"/>
      <c r="W20" s="1154"/>
      <c r="X20" s="1154"/>
      <c r="Y20" s="1154"/>
      <c r="Z20" s="1154"/>
      <c r="AA20" s="115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1281</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S30" s="84" t="s">
        <v>70</v>
      </c>
      <c r="T30" s="84" t="s">
        <v>71</v>
      </c>
      <c r="W30" s="7"/>
      <c r="X30" s="7"/>
      <c r="Y30" s="7"/>
      <c r="Z30" s="7"/>
      <c r="AA30" s="8"/>
      <c r="AB30" s="5"/>
      <c r="AE30" s="18"/>
      <c r="AF30" s="18"/>
      <c r="AG30" s="18"/>
      <c r="AH30" s="18"/>
      <c r="AI30" s="18"/>
      <c r="AJ30" s="18"/>
      <c r="AK30" s="18"/>
      <c r="AL30" s="18"/>
    </row>
    <row r="31" spans="2:38" ht="22.5" customHeight="1" x14ac:dyDescent="0.2">
      <c r="B31" s="4"/>
      <c r="C31" s="6"/>
      <c r="D31" s="70" t="s">
        <v>16</v>
      </c>
      <c r="E31" s="71"/>
      <c r="F31" s="587">
        <f>INDICADORES!H102</f>
        <v>3854431987.3600001</v>
      </c>
      <c r="G31" s="587">
        <f>INDICADORES!K102</f>
        <v>6239961484.5100002</v>
      </c>
      <c r="H31" s="587">
        <f>INDICADORES!N102</f>
        <v>5563658526</v>
      </c>
      <c r="I31" s="587">
        <f>INDICADORES!T102</f>
        <v>6720350243</v>
      </c>
      <c r="J31" s="587">
        <f>INDICADORES!W102</f>
        <v>7549240231</v>
      </c>
      <c r="K31" s="587">
        <f>INDICADORES!Z102</f>
        <v>6563065574.2199993</v>
      </c>
      <c r="L31" s="587">
        <f>INDICADORES!AF102</f>
        <v>6421909770.0299997</v>
      </c>
      <c r="M31" s="587">
        <f>INDICADORES!AI102</f>
        <v>6652188954.8800001</v>
      </c>
      <c r="N31" s="587">
        <f>INDICADORES!AL102</f>
        <v>5729411430</v>
      </c>
      <c r="O31" s="587">
        <f>INDICADORES!AR102</f>
        <v>6763130515</v>
      </c>
      <c r="P31" s="587">
        <f>INDICADORES!AU102</f>
        <v>5284449514</v>
      </c>
      <c r="Q31" s="587">
        <f>INDICADORES!AX102</f>
        <v>5176855796</v>
      </c>
      <c r="R31" s="587">
        <f>AVERAGE(F31:Q31)</f>
        <v>6043221168.833333</v>
      </c>
      <c r="S31" s="94"/>
      <c r="T31" s="94"/>
      <c r="W31" s="7"/>
      <c r="X31" s="7"/>
      <c r="Y31" s="7"/>
      <c r="Z31" s="7"/>
      <c r="AA31" s="8"/>
      <c r="AB31" s="5"/>
      <c r="AE31" s="18"/>
      <c r="AF31" s="18"/>
      <c r="AG31" s="18"/>
      <c r="AH31" s="18"/>
      <c r="AI31" s="18"/>
      <c r="AJ31" s="18"/>
      <c r="AK31" s="18"/>
      <c r="AL31" s="18"/>
    </row>
    <row r="32" spans="2:38" ht="22.5" customHeight="1" x14ac:dyDescent="0.2">
      <c r="B32" s="4"/>
      <c r="C32" s="6"/>
      <c r="D32" s="70" t="s">
        <v>18</v>
      </c>
      <c r="E32" s="71"/>
      <c r="F32" s="587">
        <f>INDICADORES!I102</f>
        <v>66350234698.339996</v>
      </c>
      <c r="G32" s="587">
        <f>INDICADORES!L102</f>
        <v>67700699385.489998</v>
      </c>
      <c r="H32" s="587">
        <f>INDICADORES!O102</f>
        <v>71719965776</v>
      </c>
      <c r="I32" s="587">
        <f>INDICADORES!U102</f>
        <v>73424802318</v>
      </c>
      <c r="J32" s="587">
        <f>INDICADORES!X102</f>
        <v>76312021195</v>
      </c>
      <c r="K32" s="587">
        <f>INDICADORES!AA102</f>
        <v>78823005597</v>
      </c>
      <c r="L32" s="587">
        <f>INDICADORES!AG102</f>
        <v>80375492723.389999</v>
      </c>
      <c r="M32" s="587">
        <f>INDICADORES!AJ102</f>
        <v>82581125114</v>
      </c>
      <c r="N32" s="587">
        <f>INDICADORES!AM102</f>
        <v>82326726711</v>
      </c>
      <c r="O32" s="587">
        <f>INDICADORES!AS102</f>
        <v>81553590289</v>
      </c>
      <c r="P32" s="587">
        <f>INDICADORES!AV102</f>
        <v>80952050768</v>
      </c>
      <c r="Q32" s="587">
        <f>INDICADORES!AY102</f>
        <v>79252393758.630005</v>
      </c>
      <c r="R32" s="587">
        <f>AVERAGE(F32:Q32)</f>
        <v>76781009027.820831</v>
      </c>
      <c r="S32" s="94"/>
      <c r="T32" s="94"/>
      <c r="W32" s="7"/>
      <c r="X32" s="7"/>
      <c r="Y32" s="7"/>
      <c r="Z32" s="7"/>
      <c r="AA32" s="8"/>
      <c r="AB32" s="5"/>
      <c r="AE32" s="18"/>
      <c r="AF32" s="18"/>
      <c r="AG32" s="18"/>
      <c r="AH32" s="18"/>
      <c r="AI32" s="18"/>
      <c r="AJ32" s="18"/>
      <c r="AK32" s="18"/>
      <c r="AL32" s="18"/>
    </row>
    <row r="33" spans="2:38" ht="22.5" customHeight="1" thickBot="1" x14ac:dyDescent="0.3">
      <c r="B33" s="4"/>
      <c r="C33" s="6"/>
      <c r="D33" s="48" t="s">
        <v>692</v>
      </c>
      <c r="E33" s="72"/>
      <c r="F33" s="163">
        <f>+F31*100/F32</f>
        <v>5.8092213311438874</v>
      </c>
      <c r="G33" s="163">
        <f t="shared" ref="G33:R33" si="0">+G31*100/G32</f>
        <v>9.2169823076412474</v>
      </c>
      <c r="H33" s="163">
        <f t="shared" si="0"/>
        <v>7.7574751546546246</v>
      </c>
      <c r="I33" s="163">
        <f t="shared" si="0"/>
        <v>9.1526977681116808</v>
      </c>
      <c r="J33" s="163">
        <f t="shared" si="0"/>
        <v>9.89259636002752</v>
      </c>
      <c r="K33" s="163">
        <f t="shared" si="0"/>
        <v>8.3263325529289247</v>
      </c>
      <c r="L33" s="163">
        <f t="shared" si="0"/>
        <v>7.9898854146136582</v>
      </c>
      <c r="M33" s="163">
        <f t="shared" si="0"/>
        <v>8.0553382455093878</v>
      </c>
      <c r="N33" s="163">
        <f t="shared" si="0"/>
        <v>6.9593577430966542</v>
      </c>
      <c r="O33" s="163">
        <f t="shared" si="0"/>
        <v>8.2928666794847601</v>
      </c>
      <c r="P33" s="163">
        <f t="shared" si="0"/>
        <v>6.5278760252098769</v>
      </c>
      <c r="Q33" s="163">
        <f t="shared" si="0"/>
        <v>6.5321128491923668</v>
      </c>
      <c r="R33" s="142">
        <f t="shared" si="0"/>
        <v>7.8707238226624918</v>
      </c>
      <c r="S33" s="95"/>
      <c r="T33" s="95"/>
      <c r="W33" s="61"/>
      <c r="X33" s="7"/>
      <c r="Y33" s="7"/>
      <c r="Z33" s="7"/>
      <c r="AA33" s="8"/>
      <c r="AB33" s="5"/>
      <c r="AE33" s="18"/>
      <c r="AF33" s="18"/>
      <c r="AG33" s="18"/>
      <c r="AH33" s="18"/>
      <c r="AI33" s="18"/>
      <c r="AJ33" s="18"/>
      <c r="AK33" s="18"/>
      <c r="AL33" s="18"/>
    </row>
    <row r="34" spans="2:38" ht="22.5" customHeight="1" thickBot="1" x14ac:dyDescent="0.3">
      <c r="B34" s="4"/>
      <c r="C34" s="6"/>
      <c r="D34" s="48" t="s">
        <v>651</v>
      </c>
      <c r="E34" s="72"/>
      <c r="F34" s="278">
        <v>9</v>
      </c>
      <c r="G34" s="278">
        <v>9</v>
      </c>
      <c r="H34" s="278">
        <v>9</v>
      </c>
      <c r="I34" s="278">
        <v>9</v>
      </c>
      <c r="J34" s="278">
        <v>9</v>
      </c>
      <c r="K34" s="278">
        <v>9</v>
      </c>
      <c r="L34" s="278">
        <v>10</v>
      </c>
      <c r="M34" s="278">
        <v>10</v>
      </c>
      <c r="N34" s="278">
        <v>10</v>
      </c>
      <c r="O34" s="278">
        <v>9</v>
      </c>
      <c r="P34" s="278">
        <v>6</v>
      </c>
      <c r="Q34" s="278">
        <v>6</v>
      </c>
      <c r="R34" s="278"/>
      <c r="S34" s="95"/>
      <c r="T34" s="95"/>
      <c r="W34" s="7"/>
      <c r="X34" s="7"/>
      <c r="Y34" s="7"/>
      <c r="Z34" s="7"/>
      <c r="AA34" s="8"/>
      <c r="AB34" s="5"/>
      <c r="AE34" s="18"/>
      <c r="AF34" s="18"/>
      <c r="AG34" s="18"/>
      <c r="AH34" s="18"/>
      <c r="AI34" s="18"/>
      <c r="AJ34" s="18"/>
      <c r="AK34" s="18"/>
      <c r="AL34" s="18"/>
    </row>
    <row r="35" spans="2:38" ht="20.25" customHeight="1" x14ac:dyDescent="0.2">
      <c r="B35" s="4"/>
      <c r="C35" s="6"/>
      <c r="D35" s="809" t="s">
        <v>254</v>
      </c>
      <c r="E35" s="810"/>
      <c r="F35" s="277">
        <v>10</v>
      </c>
      <c r="G35" s="277">
        <v>10</v>
      </c>
      <c r="H35" s="277">
        <v>10</v>
      </c>
      <c r="I35" s="277">
        <v>10</v>
      </c>
      <c r="J35" s="277">
        <v>10</v>
      </c>
      <c r="K35" s="277">
        <v>10</v>
      </c>
      <c r="L35" s="277">
        <v>10</v>
      </c>
      <c r="M35" s="277">
        <v>10</v>
      </c>
      <c r="N35" s="277">
        <v>10</v>
      </c>
      <c r="O35" s="277">
        <v>10</v>
      </c>
      <c r="P35" s="277">
        <v>10</v>
      </c>
      <c r="Q35" s="277">
        <v>10</v>
      </c>
      <c r="R35" s="277"/>
      <c r="S35" s="7"/>
      <c r="T35" s="7"/>
      <c r="W35" s="7"/>
      <c r="X35" s="7"/>
      <c r="Y35" s="7"/>
      <c r="Z35" s="7"/>
      <c r="AA35" s="8"/>
      <c r="AB35" s="5"/>
      <c r="AE35" s="18"/>
      <c r="AF35" s="18"/>
      <c r="AG35" s="18"/>
      <c r="AH35" s="18"/>
      <c r="AI35" s="18"/>
      <c r="AJ35" s="18"/>
      <c r="AK35" s="18"/>
      <c r="AL35" s="18"/>
    </row>
    <row r="36" spans="2:38" ht="17.2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346</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385</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386</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370</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t="s">
        <v>371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604</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38"/>
      <c r="H46" s="938"/>
      <c r="I46" s="938"/>
      <c r="J46" s="938"/>
      <c r="K46" s="938"/>
      <c r="L46" s="938"/>
      <c r="M46" s="938"/>
      <c r="N46" s="156"/>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56.25"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7" t="s">
        <v>1173</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inOm3hbwOjdfnP3MUZoSLBc0j2RWxIO7h6kWjZ1tWAp8IkQzfLqAVDb4k06mvyam0YufB+csL8tXfO+w9k7w1g==" saltValue="opinW7F8wNjEf3UiyVB5XA==" spinCount="100000" sheet="1" objects="1" scenarios="1"/>
  <customSheetViews>
    <customSheetView guid="{9C949C4D-EB11-4549-99F8-6A6E19FEDD35}" scale="110" showGridLines="0" topLeftCell="H28">
      <selection activeCell="P33" sqref="P33"/>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G28">
      <selection activeCell="S30" sqref="S30:AA30"/>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G28">
      <selection activeCell="S30" sqref="S30:AA30"/>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G28">
      <selection activeCell="S30" sqref="S30:AA30"/>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G28">
      <selection activeCell="S30" sqref="S30:AA30"/>
      <pageMargins left="0.5" right="0.43" top="1.04" bottom="0.45" header="0.31496062992125984" footer="0.31496062992125984"/>
      <pageSetup paperSize="9" scale="76" orientation="portrait" r:id="rId5"/>
      <headerFooter alignWithMargins="0"/>
    </customSheetView>
    <customSheetView guid="{4F27A6F2-707D-47B2-BF4A-F027B75A33FC}" scale="110" showGridLines="0" topLeftCell="G34">
      <selection activeCell="S30" sqref="S30:AA30"/>
      <pageMargins left="0.5" right="0.43" top="1.04" bottom="0.45" header="0.31496062992125984" footer="0.31496062992125984"/>
      <pageSetup paperSize="9" scale="76" orientation="portrait" r:id="rId6"/>
      <headerFooter alignWithMargins="0"/>
    </customSheetView>
    <customSheetView guid="{F4F98609-4C61-4A0E-851B-59BEC64AAB9F}" scale="110" showGridLines="0" topLeftCell="G34">
      <selection activeCell="S30" sqref="S30:AA30"/>
      <pageMargins left="0.5" right="0.43" top="1.04" bottom="0.45" header="0.31496062992125984" footer="0.31496062992125984"/>
      <pageSetup paperSize="9" scale="76" orientation="portrait" r:id="rId7"/>
      <headerFooter alignWithMargins="0"/>
    </customSheetView>
    <customSheetView guid="{8381FC96-6810-4EAA-ACD8-B607E0FD2281}" scale="110" showGridLines="0" topLeftCell="G34">
      <selection activeCell="S30" sqref="S30:AA30"/>
      <pageMargins left="0.5" right="0.43" top="1.04" bottom="0.45" header="0.31496062992125984" footer="0.31496062992125984"/>
      <pageSetup paperSize="9" scale="76" orientation="portrait" r:id="rId8"/>
      <headerFooter alignWithMargins="0"/>
    </customSheetView>
    <customSheetView guid="{7315456F-420E-439E-9602-F32EDF9D3E94}" scale="110" showGridLines="0" topLeftCell="I1">
      <selection activeCell="S30" sqref="S30:AA30"/>
      <pageMargins left="0.5" right="0.43" top="1.04" bottom="0.45" header="0.31496062992125984" footer="0.31496062992125984"/>
      <pageSetup paperSize="9" scale="76" orientation="portrait" r:id="rId9"/>
      <headerFooter alignWithMargins="0"/>
    </customSheetView>
    <customSheetView guid="{216CB5F9-6788-4A70-880A-08553118F167}" scale="110" showGridLines="0" topLeftCell="K22">
      <selection activeCell="V31" sqref="V31"/>
      <pageMargins left="0.5" right="0.43" top="1.04" bottom="0.45" header="0.31496062992125984" footer="0.31496062992125984"/>
      <pageSetup paperSize="9" scale="76" orientation="portrait" r:id="rId10"/>
      <headerFooter alignWithMargins="0"/>
    </customSheetView>
    <customSheetView guid="{B0451CD7-59C4-4E11-B7C2-BC13CF4127A6}" scale="110" showGridLines="0" topLeftCell="J54">
      <selection activeCell="Q63" sqref="Q63"/>
      <pageMargins left="0.5" right="0.43" top="1.04" bottom="0.45" header="0.31496062992125984" footer="0.31496062992125984"/>
      <pageSetup paperSize="9" scale="76" orientation="portrait" r:id="rId11"/>
      <headerFooter alignWithMargins="0"/>
    </customSheetView>
    <customSheetView guid="{7A5BCE0F-1F1B-4E52-9652-01329CBCC77F}" scale="110" showGridLines="0" topLeftCell="L13">
      <selection activeCell="R13" sqref="R13:AA20"/>
      <pageMargins left="0.5" right="0.43" top="1.04" bottom="0.45" header="0.31496062992125984" footer="0.31496062992125984"/>
      <pageSetup paperSize="9" scale="76" orientation="portrait" r:id="rId12"/>
      <headerFooter alignWithMargins="0"/>
    </customSheetView>
    <customSheetView guid="{62DF5315-3D99-4C8E-BAEC-100B3280B10D}" scale="110" showGridLines="0" topLeftCell="L13">
      <selection activeCell="R13" sqref="R13:AA20"/>
      <pageMargins left="0.5" right="0.43" top="1.04" bottom="0.45" header="0.31496062992125984" footer="0.31496062992125984"/>
      <pageSetup paperSize="9" scale="76" orientation="portrait" r:id="rId13"/>
      <headerFooter alignWithMargins="0"/>
    </customSheetView>
    <customSheetView guid="{CAC1BF5B-64DA-4E65-B9F3-F58AF1593EA5}" scale="110" showGridLines="0" topLeftCell="L13">
      <selection activeCell="R13" sqref="R13:AA20"/>
      <pageMargins left="0.5" right="0.43" top="1.04" bottom="0.45" header="0.31496062992125984" footer="0.31496062992125984"/>
      <pageSetup paperSize="9" scale="76" orientation="portrait" r:id="rId14"/>
      <headerFooter alignWithMargins="0"/>
    </customSheetView>
    <customSheetView guid="{E4188361-4B87-4969-89CB-DD6AB944FA81}" scale="110" showGridLines="0" topLeftCell="L13">
      <selection activeCell="R13" sqref="R13:AA20"/>
      <pageMargins left="0.5" right="0.43" top="1.04" bottom="0.45" header="0.31496062992125984" footer="0.31496062992125984"/>
      <pageSetup paperSize="9" scale="76" orientation="portrait" r:id="rId15"/>
      <headerFooter alignWithMargins="0"/>
    </customSheetView>
    <customSheetView guid="{0001DF65-3B0F-497C-ACF5-D49EC607FD88}" scale="110" showGridLines="0" topLeftCell="L13">
      <selection activeCell="R13" sqref="R13:AA20"/>
      <pageMargins left="0.5" right="0.43" top="1.04" bottom="0.45" header="0.31496062992125984" footer="0.31496062992125984"/>
      <pageSetup paperSize="9" scale="76" orientation="portrait" r:id="rId16"/>
      <headerFooter alignWithMargins="0"/>
    </customSheetView>
    <customSheetView guid="{39DA2FDD-4E3D-481D-A336-9D29DBC11B08}" scale="110" showGridLines="0" topLeftCell="I1">
      <selection activeCell="S30" sqref="S30:AA30"/>
      <pageMargins left="0.5" right="0.43" top="1.04" bottom="0.45" header="0.31496062992125984" footer="0.31496062992125984"/>
      <pageSetup paperSize="9" scale="76" orientation="portrait" r:id="rId17"/>
      <headerFooter alignWithMargins="0"/>
    </customSheetView>
    <customSheetView guid="{95329FFD-9B66-4A76-A861-4EF913CB9438}" scale="110" showGridLines="0" topLeftCell="I1">
      <selection activeCell="S30" sqref="S30:AA30"/>
      <pageMargins left="0.5" right="0.43" top="1.04" bottom="0.45" header="0.31496062992125984" footer="0.31496062992125984"/>
      <pageSetup paperSize="9" scale="76" orientation="portrait" r:id="rId18"/>
      <headerFooter alignWithMargins="0"/>
    </customSheetView>
    <customSheetView guid="{F7DB7EE5-42A9-41B9-A823-ADC3C22C28DE}" scale="110" showGridLines="0" topLeftCell="I1">
      <selection activeCell="S30" sqref="S30:AA30"/>
      <pageMargins left="0.5" right="0.43" top="1.04" bottom="0.45" header="0.31496062992125984" footer="0.31496062992125984"/>
      <pageSetup paperSize="9" scale="76" orientation="portrait" r:id="rId19"/>
      <headerFooter alignWithMargins="0"/>
    </customSheetView>
    <customSheetView guid="{187695E8-F439-4E8B-9390-62D53A41785B}" scale="110" showGridLines="0" topLeftCell="I1">
      <selection activeCell="S30" sqref="S30:AA30"/>
      <pageMargins left="0.5" right="0.43" top="1.04" bottom="0.45" header="0.31496062992125984" footer="0.31496062992125984"/>
      <pageSetup paperSize="9" scale="76" orientation="portrait" r:id="rId20"/>
      <headerFooter alignWithMargins="0"/>
    </customSheetView>
    <customSheetView guid="{C3D58349-1F04-4F6C-B93C-BB0D41DB41D6}" scale="110" showGridLines="0" topLeftCell="I1">
      <selection activeCell="S30" sqref="S30:AA30"/>
      <pageMargins left="0.5" right="0.43" top="1.04" bottom="0.45" header="0.31496062992125984" footer="0.31496062992125984"/>
      <pageSetup paperSize="9" scale="76" orientation="portrait" r:id="rId21"/>
      <headerFooter alignWithMargins="0"/>
    </customSheetView>
    <customSheetView guid="{71206789-1A95-4243-B1E4-204F0D4BB0C1}" scale="110" showGridLines="0" topLeftCell="G34">
      <selection activeCell="S30" sqref="S30:AA30"/>
      <pageMargins left="0.5" right="0.43" top="1.04" bottom="0.45" header="0.31496062992125984" footer="0.31496062992125984"/>
      <pageSetup paperSize="9" scale="76" orientation="portrait" r:id="rId22"/>
      <headerFooter alignWithMargins="0"/>
    </customSheetView>
    <customSheetView guid="{DAB8803B-91D8-4FA1-8E83-BA8E4F51ECEF}" scale="110" showGridLines="0" topLeftCell="G34">
      <selection activeCell="S30" sqref="S30:AA30"/>
      <pageMargins left="0.5" right="0.43" top="1.04" bottom="0.45" header="0.31496062992125984" footer="0.31496062992125984"/>
      <pageSetup paperSize="9" scale="76" orientation="portrait" r:id="rId23"/>
      <headerFooter alignWithMargins="0"/>
    </customSheetView>
    <customSheetView guid="{4B06A440-0745-43CE-8047-97DB98249CF6}" scale="110" showGridLines="0" topLeftCell="G34">
      <selection activeCell="S30" sqref="S30:AA30"/>
      <pageMargins left="0.5" right="0.43" top="1.04" bottom="0.45" header="0.31496062992125984" footer="0.31496062992125984"/>
      <pageSetup paperSize="9" scale="76" orientation="portrait" r:id="rId24"/>
      <headerFooter alignWithMargins="0"/>
    </customSheetView>
    <customSheetView guid="{201C1097-0C3C-4AFA-814C-99E885BB3BA9}" scale="110" showGridLines="0" topLeftCell="G28">
      <selection activeCell="S30" sqref="S30:AA30"/>
      <pageMargins left="0.5" right="0.43" top="1.04" bottom="0.45" header="0.31496062992125984" footer="0.31496062992125984"/>
      <pageSetup paperSize="9" scale="76" orientation="portrait" r:id="rId25"/>
      <headerFooter alignWithMargins="0"/>
    </customSheetView>
    <customSheetView guid="{44F0F931-FF8F-4146-9628-099A7B02EE59}" scale="110" showGridLines="0" topLeftCell="G28">
      <selection activeCell="S30" sqref="S30:AA30"/>
      <pageMargins left="0.5" right="0.43" top="1.04" bottom="0.45" header="0.31496062992125984" footer="0.31496062992125984"/>
      <pageSetup paperSize="9" scale="76" orientation="portrait" r:id="rId26"/>
      <headerFooter alignWithMargins="0"/>
    </customSheetView>
    <customSheetView guid="{DE4F901A-4159-44A8-9F61-37E29931259E}" scale="110" showGridLines="0" topLeftCell="G28">
      <selection activeCell="S30" sqref="S30:AA30"/>
      <pageMargins left="0.5" right="0.43" top="1.04" bottom="0.45" header="0.31496062992125984" footer="0.31496062992125984"/>
      <pageSetup paperSize="9" scale="76" orientation="portrait" r:id="rId27"/>
      <headerFooter alignWithMargins="0"/>
    </customSheetView>
    <customSheetView guid="{11E60353-53A2-40FD-8DD1-6654D3943E00}" scale="110" showGridLines="0" topLeftCell="G28">
      <selection activeCell="S30" sqref="S30:AA30"/>
      <pageMargins left="0.5" right="0.43" top="1.04" bottom="0.45" header="0.31496062992125984" footer="0.31496062992125984"/>
      <pageSetup paperSize="9" scale="76" orientation="portrait" r:id="rId28"/>
      <headerFooter alignWithMargins="0"/>
    </customSheetView>
    <customSheetView guid="{D405E5B0-829D-4CFF-BABC-C1974EED185D}" scale="110" showGridLines="0" topLeftCell="G28">
      <selection activeCell="S30" sqref="S30:AA30"/>
      <pageMargins left="0.5" right="0.43" top="1.04" bottom="0.45" header="0.31496062992125984" footer="0.31496062992125984"/>
      <pageSetup paperSize="9" scale="76" orientation="portrait" r:id="rId29"/>
      <headerFooter alignWithMargins="0"/>
    </customSheetView>
  </customSheetViews>
  <mergeCells count="88">
    <mergeCell ref="AF52:AL52"/>
    <mergeCell ref="AF53:AL53"/>
    <mergeCell ref="AF55:AL55"/>
    <mergeCell ref="AF56:AL56"/>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V47:V48"/>
    <mergeCell ref="W47:Y48"/>
    <mergeCell ref="Z47:AA48"/>
    <mergeCell ref="AF47:AL47"/>
    <mergeCell ref="C48:F48"/>
    <mergeCell ref="G48:N48"/>
    <mergeCell ref="AF48:AL48"/>
    <mergeCell ref="C44:N44"/>
    <mergeCell ref="O44:AA44"/>
    <mergeCell ref="AF44:AL44"/>
    <mergeCell ref="C45:F46"/>
    <mergeCell ref="G45:H45"/>
    <mergeCell ref="O45:R45"/>
    <mergeCell ref="S45:AA45"/>
    <mergeCell ref="G46:M46"/>
    <mergeCell ref="O46:R51"/>
    <mergeCell ref="S46:U46"/>
    <mergeCell ref="W46:Y46"/>
    <mergeCell ref="Z46:AA46"/>
    <mergeCell ref="AF46:AL46"/>
    <mergeCell ref="C47:F47"/>
    <mergeCell ref="G47:N47"/>
    <mergeCell ref="S47:U48"/>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C38:F38"/>
    <mergeCell ref="G38:N38"/>
    <mergeCell ref="O38:S38"/>
    <mergeCell ref="T38:AA38"/>
    <mergeCell ref="AF38:AL38"/>
    <mergeCell ref="C39:F39"/>
    <mergeCell ref="G39:N39"/>
    <mergeCell ref="O39:S39"/>
    <mergeCell ref="T39:AA39"/>
    <mergeCell ref="AF39:AL39"/>
    <mergeCell ref="R21:AA21"/>
    <mergeCell ref="R22:AA28"/>
    <mergeCell ref="D35:E35"/>
    <mergeCell ref="C37:N37"/>
    <mergeCell ref="O37:AA37"/>
    <mergeCell ref="R13:AA20"/>
    <mergeCell ref="AF8:AL8"/>
    <mergeCell ref="C9:E10"/>
    <mergeCell ref="F9:AA10"/>
    <mergeCell ref="AF9:AL9"/>
    <mergeCell ref="R12:AA12"/>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30"/>
  <headerFooter alignWithMargins="0"/>
  <drawing r:id="rId3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49"/>
  <dimension ref="A1:AL84"/>
  <sheetViews>
    <sheetView showGridLines="0" topLeftCell="G22" zoomScale="90" zoomScaleNormal="90" zoomScalePageLayoutView="90" workbookViewId="0">
      <selection activeCell="F34" sqref="F34:Q34"/>
    </sheetView>
  </sheetViews>
  <sheetFormatPr baseColWidth="10" defaultColWidth="11.42578125" defaultRowHeight="12.75" x14ac:dyDescent="0.2"/>
  <cols>
    <col min="1" max="2" width="1.140625" customWidth="1"/>
    <col min="3" max="3" width="4.28515625" customWidth="1"/>
    <col min="4" max="4" width="5.42578125" customWidth="1"/>
    <col min="5" max="5" width="5.140625" customWidth="1"/>
    <col min="6" max="13" width="16.28515625" bestFit="1" customWidth="1"/>
    <col min="14" max="15" width="16" bestFit="1" customWidth="1"/>
    <col min="16" max="17" width="16.28515625" bestFit="1" customWidth="1"/>
    <col min="18" max="18" width="17.140625" bestFit="1"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352</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227" t="s">
        <v>353</v>
      </c>
      <c r="G9" s="1227"/>
      <c r="H9" s="1227"/>
      <c r="I9" s="1227"/>
      <c r="J9" s="1227"/>
      <c r="K9" s="1227"/>
      <c r="L9" s="1227"/>
      <c r="M9" s="1227"/>
      <c r="N9" s="1227"/>
      <c r="O9" s="1227"/>
      <c r="P9" s="1227"/>
      <c r="Q9" s="1227"/>
      <c r="R9" s="1227"/>
      <c r="S9" s="1227"/>
      <c r="T9" s="1227"/>
      <c r="U9" s="1227"/>
      <c r="V9" s="1227"/>
      <c r="W9" s="1227"/>
      <c r="X9" s="1227"/>
      <c r="Y9" s="1227"/>
      <c r="Z9" s="1227"/>
      <c r="AA9" s="1228"/>
      <c r="AB9" s="5"/>
      <c r="AE9" s="18"/>
      <c r="AF9" s="966"/>
      <c r="AG9" s="966"/>
      <c r="AH9" s="966"/>
      <c r="AI9" s="966"/>
      <c r="AJ9" s="966"/>
      <c r="AK9" s="966"/>
      <c r="AL9" s="966"/>
    </row>
    <row r="10" spans="2:38" ht="17.25" customHeight="1" thickBot="1" x14ac:dyDescent="0.25">
      <c r="B10" s="4"/>
      <c r="C10" s="833"/>
      <c r="D10" s="834"/>
      <c r="E10" s="834"/>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3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26.25" customHeight="1" x14ac:dyDescent="0.2">
      <c r="B13" s="4"/>
      <c r="C13" s="6"/>
      <c r="D13" s="7"/>
      <c r="E13" s="7"/>
      <c r="F13" s="7"/>
      <c r="G13" s="7"/>
      <c r="H13" s="7"/>
      <c r="I13" s="7"/>
      <c r="J13" s="7"/>
      <c r="K13" s="7"/>
      <c r="L13" s="7"/>
      <c r="M13" s="7"/>
      <c r="N13" s="7"/>
      <c r="O13" s="7"/>
      <c r="P13" s="7"/>
      <c r="Q13" s="7"/>
      <c r="R13" s="1075" t="s">
        <v>1248</v>
      </c>
      <c r="S13" s="1076"/>
      <c r="T13" s="1076"/>
      <c r="U13" s="1076"/>
      <c r="V13" s="1076"/>
      <c r="W13" s="1076"/>
      <c r="X13" s="1076"/>
      <c r="Y13" s="1076"/>
      <c r="Z13" s="1076"/>
      <c r="AA13" s="1077"/>
      <c r="AB13" s="5"/>
      <c r="AE13" s="18"/>
      <c r="AF13" s="18"/>
      <c r="AG13" s="18"/>
      <c r="AH13" s="18"/>
      <c r="AI13" s="18"/>
      <c r="AJ13" s="18"/>
      <c r="AK13" s="18"/>
      <c r="AL13" s="18"/>
    </row>
    <row r="14" spans="2:38" ht="24.75" customHeight="1" x14ac:dyDescent="0.2">
      <c r="B14" s="4"/>
      <c r="C14" s="6"/>
      <c r="D14" s="7"/>
      <c r="E14" s="7"/>
      <c r="F14" s="7"/>
      <c r="G14" s="7"/>
      <c r="H14" s="7"/>
      <c r="I14" s="7"/>
      <c r="J14" s="7"/>
      <c r="K14" s="7"/>
      <c r="L14" s="7"/>
      <c r="M14" s="7"/>
      <c r="N14" s="7"/>
      <c r="O14" s="7"/>
      <c r="P14" s="7"/>
      <c r="Q14" s="7"/>
      <c r="R14" s="760"/>
      <c r="S14" s="761"/>
      <c r="T14" s="761"/>
      <c r="U14" s="761"/>
      <c r="V14" s="761"/>
      <c r="W14" s="761"/>
      <c r="X14" s="761"/>
      <c r="Y14" s="761"/>
      <c r="Z14" s="761"/>
      <c r="AA14" s="762"/>
      <c r="AB14" s="5"/>
      <c r="AE14" s="18"/>
      <c r="AF14" s="18"/>
      <c r="AG14" s="18"/>
      <c r="AH14" s="18"/>
      <c r="AI14" s="18"/>
      <c r="AJ14" s="18"/>
      <c r="AK14" s="18"/>
      <c r="AL14" s="18"/>
    </row>
    <row r="15" spans="2:38" ht="21.75" customHeight="1" x14ac:dyDescent="0.2">
      <c r="B15" s="4"/>
      <c r="C15" s="6"/>
      <c r="D15" s="7"/>
      <c r="E15" s="7"/>
      <c r="F15" s="7"/>
      <c r="G15" s="7"/>
      <c r="H15" s="7"/>
      <c r="I15" s="7"/>
      <c r="J15" s="7"/>
      <c r="K15" s="7"/>
      <c r="L15" s="7"/>
      <c r="M15" s="7"/>
      <c r="N15" s="7"/>
      <c r="O15" s="7"/>
      <c r="P15" s="7"/>
      <c r="Q15" s="7"/>
      <c r="R15" s="760"/>
      <c r="S15" s="761"/>
      <c r="T15" s="761"/>
      <c r="U15" s="761"/>
      <c r="V15" s="761"/>
      <c r="W15" s="761"/>
      <c r="X15" s="761"/>
      <c r="Y15" s="761"/>
      <c r="Z15" s="761"/>
      <c r="AA15" s="762"/>
      <c r="AB15" s="5"/>
      <c r="AE15" s="18"/>
      <c r="AF15" s="18"/>
      <c r="AG15" s="18"/>
      <c r="AH15" s="18"/>
      <c r="AI15" s="18"/>
      <c r="AJ15" s="18"/>
      <c r="AK15" s="18"/>
      <c r="AL15" s="18"/>
    </row>
    <row r="16" spans="2:38" ht="24" customHeight="1" x14ac:dyDescent="0.2">
      <c r="B16" s="4"/>
      <c r="C16" s="6"/>
      <c r="D16" s="7"/>
      <c r="E16" s="7"/>
      <c r="F16" s="7"/>
      <c r="G16" s="7"/>
      <c r="H16" s="7"/>
      <c r="I16" s="7"/>
      <c r="J16" s="7"/>
      <c r="K16" s="7"/>
      <c r="L16" s="7"/>
      <c r="M16" s="7"/>
      <c r="N16" s="7"/>
      <c r="O16" s="7"/>
      <c r="P16" s="7"/>
      <c r="Q16" s="7"/>
      <c r="R16" s="760"/>
      <c r="S16" s="761"/>
      <c r="T16" s="761"/>
      <c r="U16" s="761"/>
      <c r="V16" s="761"/>
      <c r="W16" s="761"/>
      <c r="X16" s="761"/>
      <c r="Y16" s="761"/>
      <c r="Z16" s="761"/>
      <c r="AA16" s="762"/>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760"/>
      <c r="S17" s="761"/>
      <c r="T17" s="761"/>
      <c r="U17" s="761"/>
      <c r="V17" s="761"/>
      <c r="W17" s="761"/>
      <c r="X17" s="761"/>
      <c r="Y17" s="761"/>
      <c r="Z17" s="761"/>
      <c r="AA17" s="762"/>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760"/>
      <c r="S18" s="761"/>
      <c r="T18" s="761"/>
      <c r="U18" s="761"/>
      <c r="V18" s="761"/>
      <c r="W18" s="761"/>
      <c r="X18" s="761"/>
      <c r="Y18" s="761"/>
      <c r="Z18" s="761"/>
      <c r="AA18" s="762"/>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760"/>
      <c r="S19" s="761"/>
      <c r="T19" s="761"/>
      <c r="U19" s="761"/>
      <c r="V19" s="761"/>
      <c r="W19" s="761"/>
      <c r="X19" s="761"/>
      <c r="Y19" s="761"/>
      <c r="Z19" s="761"/>
      <c r="AA19" s="762"/>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763"/>
      <c r="S20" s="764"/>
      <c r="T20" s="764"/>
      <c r="U20" s="764"/>
      <c r="V20" s="764"/>
      <c r="W20" s="764"/>
      <c r="X20" s="764"/>
      <c r="Y20" s="764"/>
      <c r="Z20" s="764"/>
      <c r="AA20" s="765"/>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1340</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9.5" customHeight="1" thickBot="1" x14ac:dyDescent="0.25">
      <c r="B28" s="4"/>
      <c r="C28" s="6"/>
      <c r="D28" s="7"/>
      <c r="E28" s="7"/>
      <c r="F28" s="7"/>
      <c r="G28" s="7"/>
      <c r="H28" s="7"/>
      <c r="I28" s="7"/>
      <c r="J28" s="7"/>
      <c r="K28" s="7"/>
      <c r="L28" s="7"/>
      <c r="M28" s="7"/>
      <c r="N28" s="7"/>
      <c r="O28" s="7"/>
      <c r="P28" s="7"/>
      <c r="Q28" s="7"/>
      <c r="R28" s="763"/>
      <c r="S28" s="764"/>
      <c r="T28" s="764"/>
      <c r="U28" s="764"/>
      <c r="V28" s="764"/>
      <c r="W28" s="764"/>
      <c r="X28" s="764"/>
      <c r="Y28" s="764"/>
      <c r="Z28" s="764"/>
      <c r="AA28" s="765"/>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thickBot="1" x14ac:dyDescent="0.25">
      <c r="B31" s="4"/>
      <c r="C31" s="6"/>
      <c r="D31" s="70" t="s">
        <v>16</v>
      </c>
      <c r="E31" s="71"/>
      <c r="F31" s="204">
        <f>INDICADORES!H96</f>
        <v>3847930856.589994</v>
      </c>
      <c r="G31" s="204">
        <f>INDICADORES!K96</f>
        <v>3430909569.8099995</v>
      </c>
      <c r="H31" s="204">
        <f>INDICADORES!N96</f>
        <v>3890658063.0400009</v>
      </c>
      <c r="I31" s="204">
        <f>INDICADORES!T96</f>
        <v>3728249605</v>
      </c>
      <c r="J31" s="204">
        <f>INDICADORES!W96</f>
        <v>3929631631</v>
      </c>
      <c r="K31" s="205">
        <f>+INDICADORES!Z96</f>
        <v>4387671212</v>
      </c>
      <c r="L31" s="204">
        <f>INDICADORES!AF96</f>
        <v>4485723755</v>
      </c>
      <c r="M31" s="204">
        <f>INDICADORES!AI96</f>
        <v>5046892859</v>
      </c>
      <c r="N31" s="204">
        <f>INDICADORES!AL96</f>
        <v>4602647809</v>
      </c>
      <c r="O31" s="204">
        <f>INDICADORES!AR96</f>
        <v>4973573804</v>
      </c>
      <c r="P31" s="204">
        <f>INDICADORES!AU96</f>
        <v>4984023184</v>
      </c>
      <c r="Q31" s="204">
        <f>INDICADORES!AX96</f>
        <v>4883381407.6399994</v>
      </c>
      <c r="R31" s="206">
        <f>SUM(F31:Q31)</f>
        <v>52191293756.079994</v>
      </c>
      <c r="U31" s="7"/>
      <c r="V31" s="7"/>
      <c r="W31" s="7"/>
      <c r="X31" s="7"/>
      <c r="Y31" s="7"/>
      <c r="Z31" s="7"/>
      <c r="AA31" s="8"/>
      <c r="AB31" s="5"/>
      <c r="AE31" s="18"/>
      <c r="AF31" s="18"/>
      <c r="AG31" s="18"/>
      <c r="AH31" s="18"/>
      <c r="AI31" s="18"/>
      <c r="AJ31" s="18"/>
      <c r="AK31" s="18"/>
      <c r="AL31" s="18"/>
    </row>
    <row r="32" spans="2:38" ht="22.5" customHeight="1" x14ac:dyDescent="0.2">
      <c r="B32" s="4"/>
      <c r="C32" s="6"/>
      <c r="D32" s="70" t="s">
        <v>18</v>
      </c>
      <c r="E32" s="71"/>
      <c r="F32" s="204" t="s">
        <v>168</v>
      </c>
      <c r="G32" s="204" t="s">
        <v>168</v>
      </c>
      <c r="H32" s="204" t="s">
        <v>168</v>
      </c>
      <c r="I32" s="204" t="s">
        <v>168</v>
      </c>
      <c r="J32" s="204" t="s">
        <v>168</v>
      </c>
      <c r="K32" s="204">
        <v>0</v>
      </c>
      <c r="L32" s="204" t="s">
        <v>168</v>
      </c>
      <c r="M32" s="204" t="s">
        <v>168</v>
      </c>
      <c r="N32" s="204" t="s">
        <v>168</v>
      </c>
      <c r="O32" s="204" t="s">
        <v>168</v>
      </c>
      <c r="P32" s="204" t="s">
        <v>168</v>
      </c>
      <c r="Q32" s="204" t="s">
        <v>168</v>
      </c>
      <c r="R32" s="204" t="s">
        <v>168</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205">
        <f>F31</f>
        <v>3847930856.589994</v>
      </c>
      <c r="G33" s="205">
        <f t="shared" ref="G33:Q33" si="0">G31</f>
        <v>3430909569.8099995</v>
      </c>
      <c r="H33" s="205">
        <f t="shared" si="0"/>
        <v>3890658063.0400009</v>
      </c>
      <c r="I33" s="205">
        <f t="shared" si="0"/>
        <v>3728249605</v>
      </c>
      <c r="J33" s="205">
        <f t="shared" si="0"/>
        <v>3929631631</v>
      </c>
      <c r="K33" s="205">
        <f t="shared" si="0"/>
        <v>4387671212</v>
      </c>
      <c r="L33" s="205">
        <f t="shared" si="0"/>
        <v>4485723755</v>
      </c>
      <c r="M33" s="205">
        <f t="shared" si="0"/>
        <v>5046892859</v>
      </c>
      <c r="N33" s="205">
        <f t="shared" si="0"/>
        <v>4602647809</v>
      </c>
      <c r="O33" s="205">
        <f t="shared" si="0"/>
        <v>4973573804</v>
      </c>
      <c r="P33" s="205">
        <f t="shared" si="0"/>
        <v>4984023184</v>
      </c>
      <c r="Q33" s="205">
        <f t="shared" si="0"/>
        <v>4883381407.6399994</v>
      </c>
      <c r="R33" s="205">
        <f>SUM(F33:Q33)</f>
        <v>52191293756.079994</v>
      </c>
      <c r="U33" s="98">
        <f>AVERAGE(F33,G33,H33,I33,J33,K33,L33,M33,N33,O33,P33,Q33)</f>
        <v>4349274479.6733332</v>
      </c>
      <c r="V33" s="7"/>
      <c r="W33" s="7"/>
      <c r="X33" s="7"/>
      <c r="Y33" s="7"/>
      <c r="Z33" s="7"/>
      <c r="AA33" s="8"/>
      <c r="AB33" s="5"/>
      <c r="AE33" s="18"/>
      <c r="AF33" s="18"/>
      <c r="AG33" s="18"/>
      <c r="AH33" s="18"/>
      <c r="AI33" s="18"/>
      <c r="AJ33" s="18"/>
      <c r="AK33" s="18"/>
      <c r="AL33" s="18"/>
    </row>
    <row r="34" spans="2:38" ht="13.5" thickBot="1" x14ac:dyDescent="0.25">
      <c r="B34" s="4"/>
      <c r="C34" s="6"/>
      <c r="D34" s="48" t="s">
        <v>651</v>
      </c>
      <c r="E34" s="72"/>
      <c r="F34" s="281">
        <v>2952069537</v>
      </c>
      <c r="G34" s="282">
        <v>2545625620</v>
      </c>
      <c r="H34" s="282">
        <v>2625056963</v>
      </c>
      <c r="I34" s="282">
        <v>2602948795</v>
      </c>
      <c r="J34" s="282">
        <v>3032568113</v>
      </c>
      <c r="K34" s="282">
        <v>2804638528</v>
      </c>
      <c r="L34" s="282">
        <v>4831109843</v>
      </c>
      <c r="M34" s="282">
        <v>3239762230</v>
      </c>
      <c r="N34" s="282">
        <v>3100975202</v>
      </c>
      <c r="O34" s="282">
        <v>2393665381</v>
      </c>
      <c r="P34" s="282">
        <v>3206660089</v>
      </c>
      <c r="Q34" s="282">
        <v>3555569230</v>
      </c>
      <c r="R34" s="282">
        <f>SUM(F34:Q34)</f>
        <v>36890649531</v>
      </c>
      <c r="U34" s="62"/>
      <c r="V34" s="7"/>
      <c r="W34" s="7"/>
      <c r="X34" s="7"/>
      <c r="Y34" s="7"/>
      <c r="Z34" s="7"/>
      <c r="AA34" s="8"/>
      <c r="AB34" s="5"/>
      <c r="AE34" s="18"/>
      <c r="AF34" s="18"/>
      <c r="AG34" s="18"/>
      <c r="AH34" s="18"/>
      <c r="AI34" s="18"/>
      <c r="AJ34" s="18"/>
      <c r="AK34" s="18"/>
      <c r="AL34" s="18"/>
    </row>
    <row r="35" spans="2:38" x14ac:dyDescent="0.2">
      <c r="B35" s="4"/>
      <c r="C35" s="6"/>
      <c r="D35" s="809" t="s">
        <v>254</v>
      </c>
      <c r="E35" s="810"/>
      <c r="F35" s="277">
        <v>3210167944</v>
      </c>
      <c r="G35" s="277">
        <v>3210167944</v>
      </c>
      <c r="H35" s="277">
        <v>3210167944</v>
      </c>
      <c r="I35" s="277">
        <v>3210167944</v>
      </c>
      <c r="J35" s="277">
        <v>3210167944</v>
      </c>
      <c r="K35" s="277">
        <v>3210167944</v>
      </c>
      <c r="L35" s="277">
        <v>3210167944</v>
      </c>
      <c r="M35" s="277">
        <v>3210167944</v>
      </c>
      <c r="N35" s="277">
        <v>3210167944</v>
      </c>
      <c r="O35" s="277">
        <v>3210167944</v>
      </c>
      <c r="P35" s="277">
        <v>3210167944</v>
      </c>
      <c r="Q35" s="277">
        <v>3210167944</v>
      </c>
      <c r="R35" s="282">
        <f>SUM(F35:Q35)</f>
        <v>38522015328</v>
      </c>
      <c r="U35" s="7"/>
      <c r="V35" s="7"/>
      <c r="W35" s="7"/>
      <c r="X35" s="7"/>
      <c r="Y35" s="7"/>
      <c r="Z35" s="7"/>
      <c r="AA35" s="8"/>
      <c r="AB35" s="5"/>
      <c r="AE35" s="18"/>
      <c r="AF35" s="18"/>
      <c r="AG35" s="18"/>
      <c r="AH35" s="18"/>
      <c r="AI35" s="18"/>
      <c r="AJ35" s="18"/>
      <c r="AK35" s="18"/>
      <c r="AL35" s="18"/>
    </row>
    <row r="36" spans="2:38" ht="4.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x14ac:dyDescent="0.2">
      <c r="B38" s="4"/>
      <c r="C38" s="817" t="s">
        <v>16</v>
      </c>
      <c r="D38" s="818"/>
      <c r="E38" s="818"/>
      <c r="F38" s="818"/>
      <c r="G38" s="1128" t="s">
        <v>354</v>
      </c>
      <c r="H38" s="1128"/>
      <c r="I38" s="1128"/>
      <c r="J38" s="1128"/>
      <c r="K38" s="1128"/>
      <c r="L38" s="1128"/>
      <c r="M38" s="1128"/>
      <c r="N38" s="1129"/>
      <c r="O38" s="1064" t="s">
        <v>17</v>
      </c>
      <c r="P38" s="1065"/>
      <c r="Q38" s="1065"/>
      <c r="R38" s="1065"/>
      <c r="S38" s="1065"/>
      <c r="T38" s="1184"/>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182"/>
      <c r="U39" s="948"/>
      <c r="V39" s="948"/>
      <c r="W39" s="948"/>
      <c r="X39" s="948"/>
      <c r="Y39" s="948"/>
      <c r="Z39" s="948"/>
      <c r="AA39" s="949"/>
      <c r="AB39" s="5"/>
      <c r="AC39" s="20"/>
      <c r="AE39" s="9"/>
      <c r="AF39" s="877"/>
      <c r="AG39" s="877"/>
      <c r="AH39" s="877"/>
      <c r="AI39" s="877"/>
      <c r="AJ39" s="877"/>
      <c r="AK39" s="877"/>
      <c r="AL39" s="877"/>
    </row>
    <row r="40" spans="2:38" ht="27" customHeight="1" x14ac:dyDescent="0.2">
      <c r="B40" s="4"/>
      <c r="C40" s="827" t="s">
        <v>20</v>
      </c>
      <c r="D40" s="828"/>
      <c r="E40" s="828"/>
      <c r="F40" s="828"/>
      <c r="G40" s="861" t="s">
        <v>1171</v>
      </c>
      <c r="H40" s="861"/>
      <c r="I40" s="861"/>
      <c r="J40" s="861"/>
      <c r="K40" s="861"/>
      <c r="L40" s="861"/>
      <c r="M40" s="861"/>
      <c r="N40" s="1101"/>
      <c r="O40" s="865" t="s">
        <v>88</v>
      </c>
      <c r="P40" s="866"/>
      <c r="Q40" s="866"/>
      <c r="R40" s="866"/>
      <c r="S40" s="866"/>
      <c r="T40" s="1182" t="s">
        <v>22</v>
      </c>
      <c r="U40" s="948"/>
      <c r="V40" s="948"/>
      <c r="W40" s="948"/>
      <c r="X40" s="948"/>
      <c r="Y40" s="948"/>
      <c r="Z40" s="948"/>
      <c r="AA40" s="949"/>
      <c r="AB40" s="5"/>
      <c r="AC40" s="20"/>
      <c r="AE40" s="9"/>
      <c r="AF40" s="19"/>
      <c r="AG40" s="19"/>
      <c r="AH40" s="19"/>
      <c r="AI40" s="19"/>
      <c r="AJ40" s="19"/>
      <c r="AK40" s="19"/>
      <c r="AL40" s="19"/>
    </row>
    <row r="41" spans="2:38" ht="21" customHeight="1" x14ac:dyDescent="0.2">
      <c r="B41" s="4"/>
      <c r="C41" s="827" t="s">
        <v>21</v>
      </c>
      <c r="D41" s="828"/>
      <c r="E41" s="828"/>
      <c r="F41" s="828"/>
      <c r="G41" s="861" t="s">
        <v>348</v>
      </c>
      <c r="H41" s="861"/>
      <c r="I41" s="861"/>
      <c r="J41" s="861"/>
      <c r="K41" s="861"/>
      <c r="L41" s="861"/>
      <c r="M41" s="861"/>
      <c r="N41" s="1101"/>
      <c r="O41" s="865" t="s">
        <v>24</v>
      </c>
      <c r="P41" s="866"/>
      <c r="Q41" s="866"/>
      <c r="R41" s="866"/>
      <c r="S41" s="866"/>
      <c r="T41" s="1182"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182"/>
      <c r="U42" s="948"/>
      <c r="V42" s="948"/>
      <c r="W42" s="948"/>
      <c r="X42" s="948"/>
      <c r="Y42" s="948"/>
      <c r="Z42" s="948"/>
      <c r="AA42" s="949"/>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1183" t="s">
        <v>550</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1231" t="s">
        <v>355</v>
      </c>
      <c r="H46" s="1232"/>
      <c r="I46" s="1232"/>
      <c r="J46" s="1232"/>
      <c r="K46" s="1232"/>
      <c r="L46" s="1232"/>
      <c r="M46" s="1232"/>
      <c r="N46" s="1233"/>
      <c r="O46" s="1023" t="s">
        <v>99</v>
      </c>
      <c r="P46" s="1024"/>
      <c r="Q46" s="1024"/>
      <c r="R46" s="1024"/>
      <c r="S46" s="861" t="s">
        <v>100</v>
      </c>
      <c r="T46" s="861"/>
      <c r="U46" s="861"/>
      <c r="V46" s="34"/>
      <c r="W46" s="779"/>
      <c r="X46" s="780"/>
      <c r="Y46" s="1029"/>
      <c r="Z46" s="863"/>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266</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8" t="s">
        <v>1175</v>
      </c>
      <c r="H49" s="938"/>
      <c r="I49" s="938"/>
      <c r="J49" s="938"/>
      <c r="K49" s="938"/>
      <c r="L49" s="938"/>
      <c r="M49" s="938"/>
      <c r="N49" s="856"/>
      <c r="O49" s="1023"/>
      <c r="P49" s="1024"/>
      <c r="Q49" s="1024"/>
      <c r="R49" s="1024"/>
      <c r="S49" s="861" t="s">
        <v>105</v>
      </c>
      <c r="T49" s="861"/>
      <c r="U49" s="861"/>
      <c r="V49" s="869" t="s">
        <v>94</v>
      </c>
      <c r="W49" s="697" t="s">
        <v>553</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j8vhoJDFlKC1SOa6WcmtOrlwPD0QVeEmK6wotBs8lyaaP39r3FGIeKfvL4dCYUDuOd+regvkOhug7BeuxADIeg==" saltValue="861fKWoyCfcRjushzCse9g==" spinCount="100000" sheet="1" objects="1" scenarios="1"/>
  <customSheetViews>
    <customSheetView guid="{9C949C4D-EB11-4549-99F8-6A6E19FEDD35}" scale="90" showGridLines="0" topLeftCell="G14">
      <selection activeCell="S32" sqref="S32"/>
      <pageMargins left="0.5" right="0.43" top="1.04" bottom="0.45" header="0.31496062992125984" footer="0.31496062992125984"/>
      <pageSetup paperSize="9" scale="76" orientation="portrait" r:id="rId1"/>
      <headerFooter alignWithMargins="0"/>
    </customSheetView>
    <customSheetView guid="{B4BD0B13-0F90-4B98-B77F-542E51A48189}" scale="90" showGridLines="0">
      <selection activeCell="F31" sqref="F31"/>
      <pageMargins left="0.5" right="0.43" top="1.04" bottom="0.45" header="0.31496062992125984" footer="0.31496062992125984"/>
      <pageSetup paperSize="9" scale="76" orientation="portrait" r:id="rId2"/>
      <headerFooter alignWithMargins="0"/>
    </customSheetView>
    <customSheetView guid="{1132D6BB-BD35-469F-BF41-A86B335BD97B}" scale="90" showGridLines="0">
      <selection activeCell="F31" sqref="F31"/>
      <pageMargins left="0.5" right="0.43" top="1.04" bottom="0.45" header="0.31496062992125984" footer="0.31496062992125984"/>
      <pageSetup paperSize="9" scale="76" orientation="portrait" r:id="rId3"/>
      <headerFooter alignWithMargins="0"/>
    </customSheetView>
    <customSheetView guid="{A5C6589E-C55F-4BEC-9ECE-919FCABF52F8}" scale="90" showGridLines="0">
      <selection activeCell="F31" sqref="F31"/>
      <pageMargins left="0.5" right="0.43" top="1.04" bottom="0.45" header="0.31496062992125984" footer="0.31496062992125984"/>
      <pageSetup paperSize="9" scale="76" orientation="portrait" r:id="rId4"/>
      <headerFooter alignWithMargins="0"/>
    </customSheetView>
    <customSheetView guid="{01A85145-F11B-4D07-813B-8A8758CDD710}" scale="90" showGridLines="0" topLeftCell="A16">
      <pageMargins left="0.5" right="0.43" top="1.04" bottom="0.45" header="0.31496062992125984" footer="0.31496062992125984"/>
      <pageSetup paperSize="9" scale="76" orientation="portrait" r:id="rId5"/>
      <headerFooter alignWithMargins="0"/>
    </customSheetView>
    <customSheetView guid="{4F27A6F2-707D-47B2-BF4A-F027B75A33FC}" scale="90" showGridLines="0" topLeftCell="D20">
      <selection activeCell="F31" sqref="F31:M31"/>
      <pageMargins left="0.5" right="0.43" top="1.04" bottom="0.45" header="0.31496062992125984" footer="0.31496062992125984"/>
      <pageSetup paperSize="9" scale="76" orientation="portrait" r:id="rId6"/>
      <headerFooter alignWithMargins="0"/>
    </customSheetView>
    <customSheetView guid="{F4F98609-4C61-4A0E-851B-59BEC64AAB9F}" scale="90" showGridLines="0" topLeftCell="N10">
      <selection activeCell="R22" sqref="R22:AA28"/>
      <pageMargins left="0.5" right="0.43" top="1.04" bottom="0.45" header="0.31496062992125984" footer="0.31496062992125984"/>
      <pageSetup paperSize="9" scale="76" orientation="portrait" r:id="rId7"/>
      <headerFooter alignWithMargins="0"/>
    </customSheetView>
    <customSheetView guid="{8381FC96-6810-4EAA-ACD8-B607E0FD2281}" scale="90" showGridLines="0" topLeftCell="N10">
      <selection activeCell="R22" sqref="R22:AA28"/>
      <pageMargins left="0.5" right="0.43" top="1.04" bottom="0.45" header="0.31496062992125984" footer="0.31496062992125984"/>
      <pageSetup paperSize="9" scale="76" orientation="portrait" r:id="rId8"/>
      <headerFooter alignWithMargins="0"/>
    </customSheetView>
    <customSheetView guid="{7315456F-420E-439E-9602-F32EDF9D3E94}" scale="90" showGridLines="0">
      <pageMargins left="0.5" right="0.43" top="1.04" bottom="0.45" header="0.31496062992125984" footer="0.31496062992125984"/>
      <pageSetup paperSize="9" scale="76" orientation="portrait" r:id="rId9"/>
      <headerFooter alignWithMargins="0"/>
    </customSheetView>
    <customSheetView guid="{216CB5F9-6788-4A70-880A-08553118F167}" scale="90" showGridLines="0" topLeftCell="J1">
      <selection activeCell="U5" sqref="U5"/>
      <pageMargins left="0.5" right="0.43" top="1.04" bottom="0.45" header="0.31496062992125984" footer="0.31496062992125984"/>
      <pageSetup paperSize="9" scale="76" orientation="portrait" r:id="rId10"/>
      <headerFooter alignWithMargins="0"/>
    </customSheetView>
    <customSheetView guid="{B0451CD7-59C4-4E11-B7C2-BC13CF4127A6}" scale="90" showGridLines="0" topLeftCell="E22">
      <selection activeCell="I31" sqref="I31"/>
      <pageMargins left="0.5" right="0.43" top="1.04" bottom="0.45" header="0.31496062992125984" footer="0.31496062992125984"/>
      <pageSetup paperSize="9" scale="76" orientation="portrait" r:id="rId11"/>
      <headerFooter alignWithMargins="0"/>
    </customSheetView>
    <customSheetView guid="{7A5BCE0F-1F1B-4E52-9652-01329CBCC77F}" scale="90" showGridLines="0" topLeftCell="N1">
      <selection activeCell="I31" sqref="I31"/>
      <pageMargins left="0.5" right="0.43" top="1.04" bottom="0.45" header="0.31496062992125984" footer="0.31496062992125984"/>
      <pageSetup paperSize="9" scale="76" orientation="portrait" r:id="rId12"/>
      <headerFooter alignWithMargins="0"/>
    </customSheetView>
    <customSheetView guid="{62DF5315-3D99-4C8E-BAEC-100B3280B10D}" scale="90" showGridLines="0" topLeftCell="N1">
      <selection activeCell="I31" sqref="I31"/>
      <pageMargins left="0.5" right="0.43" top="1.04" bottom="0.45" header="0.31496062992125984" footer="0.31496062992125984"/>
      <pageSetup paperSize="9" scale="76" orientation="portrait" r:id="rId13"/>
      <headerFooter alignWithMargins="0"/>
    </customSheetView>
    <customSheetView guid="{CAC1BF5B-64DA-4E65-B9F3-F58AF1593EA5}" scale="90" showGridLines="0" topLeftCell="N1">
      <selection activeCell="I31" sqref="I31"/>
      <pageMargins left="0.5" right="0.43" top="1.04" bottom="0.45" header="0.31496062992125984" footer="0.31496062992125984"/>
      <pageSetup paperSize="9" scale="76" orientation="portrait" r:id="rId14"/>
      <headerFooter alignWithMargins="0"/>
    </customSheetView>
    <customSheetView guid="{E4188361-4B87-4969-89CB-DD6AB944FA81}" scale="90" showGridLines="0" topLeftCell="N1">
      <selection activeCell="I31" sqref="I31"/>
      <pageMargins left="0.5" right="0.43" top="1.04" bottom="0.45" header="0.31496062992125984" footer="0.31496062992125984"/>
      <pageSetup paperSize="9" scale="76" orientation="portrait" r:id="rId15"/>
      <headerFooter alignWithMargins="0"/>
    </customSheetView>
    <customSheetView guid="{0001DF65-3B0F-497C-ACF5-D49EC607FD88}" scale="90" showGridLines="0" topLeftCell="N1">
      <selection activeCell="I31" sqref="I31"/>
      <pageMargins left="0.5" right="0.43" top="1.04" bottom="0.45" header="0.31496062992125984" footer="0.31496062992125984"/>
      <pageSetup paperSize="9" scale="76" orientation="portrait" r:id="rId16"/>
      <headerFooter alignWithMargins="0"/>
    </customSheetView>
    <customSheetView guid="{39DA2FDD-4E3D-481D-A336-9D29DBC11B08}" scale="90" showGridLines="0" topLeftCell="B1">
      <selection activeCell="R13" sqref="R13:AA20"/>
      <pageMargins left="0.5" right="0.43" top="1.04" bottom="0.45" header="0.31496062992125984" footer="0.31496062992125984"/>
      <pageSetup paperSize="9" scale="76" orientation="portrait" r:id="rId17"/>
      <headerFooter alignWithMargins="0"/>
    </customSheetView>
    <customSheetView guid="{95329FFD-9B66-4A76-A861-4EF913CB9438}" scale="90" showGridLines="0" topLeftCell="B1">
      <selection activeCell="R13" sqref="R13:AA20"/>
      <pageMargins left="0.5" right="0.43" top="1.04" bottom="0.45" header="0.31496062992125984" footer="0.31496062992125984"/>
      <pageSetup paperSize="9" scale="76" orientation="portrait" r:id="rId18"/>
      <headerFooter alignWithMargins="0"/>
    </customSheetView>
    <customSheetView guid="{F7DB7EE5-42A9-41B9-A823-ADC3C22C28DE}" scale="90" showGridLines="0" topLeftCell="B1">
      <selection activeCell="R13" sqref="R13:AA20"/>
      <pageMargins left="0.5" right="0.43" top="1.04" bottom="0.45" header="0.31496062992125984" footer="0.31496062992125984"/>
      <pageSetup paperSize="9" scale="76" orientation="portrait" r:id="rId19"/>
      <headerFooter alignWithMargins="0"/>
    </customSheetView>
    <customSheetView guid="{187695E8-F439-4E8B-9390-62D53A41785B}" scale="90" showGridLines="0" topLeftCell="G1">
      <pageMargins left="0.5" right="0.43" top="1.04" bottom="0.45" header="0.31496062992125984" footer="0.31496062992125984"/>
      <pageSetup paperSize="9" scale="76" orientation="portrait" r:id="rId20"/>
      <headerFooter alignWithMargins="0"/>
    </customSheetView>
    <customSheetView guid="{C3D58349-1F04-4F6C-B93C-BB0D41DB41D6}" scale="90" showGridLines="0" topLeftCell="B1">
      <selection activeCell="R13" sqref="R13:AA20"/>
      <pageMargins left="0.5" right="0.43" top="1.04" bottom="0.45" header="0.31496062992125984" footer="0.31496062992125984"/>
      <pageSetup paperSize="9" scale="76" orientation="portrait" r:id="rId21"/>
      <headerFooter alignWithMargins="0"/>
    </customSheetView>
    <customSheetView guid="{71206789-1A95-4243-B1E4-204F0D4BB0C1}" scale="90" showGridLines="0" topLeftCell="N10">
      <selection activeCell="R22" sqref="R22:AA28"/>
      <pageMargins left="0.5" right="0.43" top="1.04" bottom="0.45" header="0.31496062992125984" footer="0.31496062992125984"/>
      <pageSetup paperSize="9" scale="76" orientation="portrait" r:id="rId22"/>
      <headerFooter alignWithMargins="0"/>
    </customSheetView>
    <customSheetView guid="{DAB8803B-91D8-4FA1-8E83-BA8E4F51ECEF}" scale="90" showGridLines="0" topLeftCell="N10">
      <selection activeCell="R22" sqref="R22:AA28"/>
      <pageMargins left="0.5" right="0.43" top="1.04" bottom="0.45" header="0.31496062992125984" footer="0.31496062992125984"/>
      <pageSetup paperSize="9" scale="76" orientation="portrait" r:id="rId23"/>
      <headerFooter alignWithMargins="0"/>
    </customSheetView>
    <customSheetView guid="{4B06A440-0745-43CE-8047-97DB98249CF6}" scale="90" showGridLines="0" topLeftCell="D20">
      <selection activeCell="F31" sqref="F31:M31"/>
      <pageMargins left="0.5" right="0.43" top="1.04" bottom="0.45" header="0.31496062992125984" footer="0.31496062992125984"/>
      <pageSetup paperSize="9" scale="76" orientation="portrait" r:id="rId24"/>
      <headerFooter alignWithMargins="0"/>
    </customSheetView>
    <customSheetView guid="{201C1097-0C3C-4AFA-814C-99E885BB3BA9}" scale="90" showGridLines="0" topLeftCell="A16">
      <pageMargins left="0.5" right="0.43" top="1.04" bottom="0.45" header="0.31496062992125984" footer="0.31496062992125984"/>
      <pageSetup paperSize="9" scale="76" orientation="portrait" r:id="rId25"/>
      <headerFooter alignWithMargins="0"/>
    </customSheetView>
    <customSheetView guid="{44F0F931-FF8F-4146-9628-099A7B02EE59}" scale="90" showGridLines="0" topLeftCell="A16">
      <pageMargins left="0.5" right="0.43" top="1.04" bottom="0.45" header="0.31496062992125984" footer="0.31496062992125984"/>
      <pageSetup paperSize="9" scale="76" orientation="portrait" r:id="rId26"/>
      <headerFooter alignWithMargins="0"/>
    </customSheetView>
    <customSheetView guid="{DE4F901A-4159-44A8-9F61-37E29931259E}" scale="90" showGridLines="0">
      <selection activeCell="F31" sqref="F31"/>
      <pageMargins left="0.5" right="0.43" top="1.04" bottom="0.45" header="0.31496062992125984" footer="0.31496062992125984"/>
      <pageSetup paperSize="9" scale="76" orientation="portrait" r:id="rId27"/>
      <headerFooter alignWithMargins="0"/>
    </customSheetView>
    <customSheetView guid="{11E60353-53A2-40FD-8DD1-6654D3943E00}" scale="90" showGridLines="0">
      <selection activeCell="F31" sqref="F31"/>
      <pageMargins left="0.5" right="0.43" top="1.04" bottom="0.45" header="0.31496062992125984" footer="0.31496062992125984"/>
      <pageSetup paperSize="9" scale="76" orientation="portrait" r:id="rId28"/>
      <headerFooter alignWithMargins="0"/>
    </customSheetView>
    <customSheetView guid="{D405E5B0-829D-4CFF-BABC-C1974EED185D}" scale="90" showGridLines="0">
      <selection activeCell="F31" sqref="F31"/>
      <pageMargins left="0.5" right="0.43" top="1.04" bottom="0.45" header="0.31496062992125984" footer="0.31496062992125984"/>
      <pageSetup paperSize="9" scale="76" orientation="portrait" r:id="rId29"/>
      <headerFooter alignWithMargins="0"/>
    </customSheetView>
  </customSheetViews>
  <mergeCells count="88">
    <mergeCell ref="G46:N46"/>
    <mergeCell ref="AF52:AL52"/>
    <mergeCell ref="AF53:AL53"/>
    <mergeCell ref="AF55:AL55"/>
    <mergeCell ref="AF56:AL56"/>
    <mergeCell ref="V47:V48"/>
    <mergeCell ref="W47:Y48"/>
    <mergeCell ref="Z47:AA48"/>
    <mergeCell ref="AF47:AL47"/>
    <mergeCell ref="G47:N47"/>
    <mergeCell ref="S47:U48"/>
    <mergeCell ref="AF57:AL57"/>
    <mergeCell ref="Z49:AA51"/>
    <mergeCell ref="AF49:AL49"/>
    <mergeCell ref="C50:F50"/>
    <mergeCell ref="G50:N50"/>
    <mergeCell ref="AF50:AL50"/>
    <mergeCell ref="C51:F51"/>
    <mergeCell ref="G51:N51"/>
    <mergeCell ref="AF51:AL51"/>
    <mergeCell ref="C49:F49"/>
    <mergeCell ref="G49:N49"/>
    <mergeCell ref="S49:U51"/>
    <mergeCell ref="V49:V51"/>
    <mergeCell ref="W49:Y51"/>
    <mergeCell ref="C48:F48"/>
    <mergeCell ref="G48:N48"/>
    <mergeCell ref="AF48:AL48"/>
    <mergeCell ref="C44:N44"/>
    <mergeCell ref="O44:AA44"/>
    <mergeCell ref="AF44:AL44"/>
    <mergeCell ref="C45:F46"/>
    <mergeCell ref="G45:H45"/>
    <mergeCell ref="O45:R45"/>
    <mergeCell ref="S45:AA45"/>
    <mergeCell ref="O46:R51"/>
    <mergeCell ref="S46:U46"/>
    <mergeCell ref="W46:Y46"/>
    <mergeCell ref="Z46:AA46"/>
    <mergeCell ref="AF46:AL46"/>
    <mergeCell ref="C47:F47"/>
    <mergeCell ref="AF41:AL41"/>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C37:N37"/>
    <mergeCell ref="O37:AA37"/>
    <mergeCell ref="D35:E35"/>
    <mergeCell ref="AF38:AL38"/>
    <mergeCell ref="C39:F39"/>
    <mergeCell ref="G39:N39"/>
    <mergeCell ref="O39:S39"/>
    <mergeCell ref="T39:AA39"/>
    <mergeCell ref="AF39:AL39"/>
    <mergeCell ref="C38:F38"/>
    <mergeCell ref="G38:N38"/>
    <mergeCell ref="O38:S38"/>
    <mergeCell ref="T38:AA38"/>
    <mergeCell ref="R22:AA28"/>
    <mergeCell ref="R21:AA21"/>
    <mergeCell ref="R13:AA20"/>
    <mergeCell ref="AF8:AL8"/>
    <mergeCell ref="C9:E10"/>
    <mergeCell ref="F9:AA10"/>
    <mergeCell ref="AF9:AL9"/>
    <mergeCell ref="R12:AA12"/>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30"/>
  <headerFooter alignWithMargins="0"/>
  <drawing r:id="rId3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L85"/>
  <sheetViews>
    <sheetView showGridLines="0" topLeftCell="L29" zoomScale="110" zoomScaleNormal="110" zoomScalePageLayoutView="110" workbookViewId="0">
      <selection activeCell="G34" sqref="G34"/>
    </sheetView>
  </sheetViews>
  <sheetFormatPr baseColWidth="10" defaultColWidth="11.42578125" defaultRowHeight="12.75" x14ac:dyDescent="0.2"/>
  <cols>
    <col min="1" max="2" width="1.140625" customWidth="1"/>
    <col min="3" max="3" width="6.7109375" customWidth="1"/>
    <col min="4" max="5" width="8.7109375" customWidth="1"/>
    <col min="6" max="18" width="15.710937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1176</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227" t="s">
        <v>1177</v>
      </c>
      <c r="G9" s="1227"/>
      <c r="H9" s="1227"/>
      <c r="I9" s="1227"/>
      <c r="J9" s="1227"/>
      <c r="K9" s="1227"/>
      <c r="L9" s="1227"/>
      <c r="M9" s="1227"/>
      <c r="N9" s="1227"/>
      <c r="O9" s="1227"/>
      <c r="P9" s="1227"/>
      <c r="Q9" s="1227"/>
      <c r="R9" s="1227"/>
      <c r="S9" s="1227"/>
      <c r="T9" s="1227"/>
      <c r="U9" s="1227"/>
      <c r="V9" s="1227"/>
      <c r="W9" s="1227"/>
      <c r="X9" s="1227"/>
      <c r="Y9" s="1227"/>
      <c r="Z9" s="1227"/>
      <c r="AA9" s="1228"/>
      <c r="AB9" s="5"/>
      <c r="AE9" s="18"/>
      <c r="AF9" s="966"/>
      <c r="AG9" s="966"/>
      <c r="AH9" s="966"/>
      <c r="AI9" s="966"/>
      <c r="AJ9" s="966"/>
      <c r="AK9" s="966"/>
      <c r="AL9" s="966"/>
    </row>
    <row r="10" spans="2:38" ht="17.25" customHeight="1" thickBot="1" x14ac:dyDescent="0.25">
      <c r="B10" s="4"/>
      <c r="C10" s="833"/>
      <c r="D10" s="834"/>
      <c r="E10" s="834"/>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3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234" t="s">
        <v>1282</v>
      </c>
      <c r="S13" s="1235"/>
      <c r="T13" s="1235"/>
      <c r="U13" s="1235"/>
      <c r="V13" s="1235"/>
      <c r="W13" s="1235"/>
      <c r="X13" s="1235"/>
      <c r="Y13" s="1235"/>
      <c r="Z13" s="1235"/>
      <c r="AA13" s="1236"/>
      <c r="AB13" s="5"/>
      <c r="AE13" s="18"/>
      <c r="AF13" s="18"/>
      <c r="AG13" s="18"/>
      <c r="AH13" s="18"/>
      <c r="AI13" s="18"/>
      <c r="AJ13" s="18"/>
      <c r="AK13" s="18"/>
      <c r="AL13" s="18"/>
    </row>
    <row r="14" spans="2:38" ht="25.5" customHeight="1" x14ac:dyDescent="0.2">
      <c r="B14" s="4"/>
      <c r="C14" s="6"/>
      <c r="D14" s="7"/>
      <c r="E14" s="7"/>
      <c r="F14" s="7"/>
      <c r="G14" s="7"/>
      <c r="H14" s="7"/>
      <c r="I14" s="7"/>
      <c r="J14" s="7"/>
      <c r="K14" s="7"/>
      <c r="L14" s="7"/>
      <c r="M14" s="7"/>
      <c r="N14" s="7"/>
      <c r="O14" s="7"/>
      <c r="P14" s="7"/>
      <c r="Q14" s="7"/>
      <c r="R14" s="1237"/>
      <c r="S14" s="1238"/>
      <c r="T14" s="1238"/>
      <c r="U14" s="1238"/>
      <c r="V14" s="1238"/>
      <c r="W14" s="1238"/>
      <c r="X14" s="1238"/>
      <c r="Y14" s="1238"/>
      <c r="Z14" s="1238"/>
      <c r="AA14" s="1239"/>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237"/>
      <c r="S15" s="1238"/>
      <c r="T15" s="1238"/>
      <c r="U15" s="1238"/>
      <c r="V15" s="1238"/>
      <c r="W15" s="1238"/>
      <c r="X15" s="1238"/>
      <c r="Y15" s="1238"/>
      <c r="Z15" s="1238"/>
      <c r="AA15" s="1239"/>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237"/>
      <c r="S16" s="1238"/>
      <c r="T16" s="1238"/>
      <c r="U16" s="1238"/>
      <c r="V16" s="1238"/>
      <c r="W16" s="1238"/>
      <c r="X16" s="1238"/>
      <c r="Y16" s="1238"/>
      <c r="Z16" s="1238"/>
      <c r="AA16" s="1239"/>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237"/>
      <c r="S17" s="1238"/>
      <c r="T17" s="1238"/>
      <c r="U17" s="1238"/>
      <c r="V17" s="1238"/>
      <c r="W17" s="1238"/>
      <c r="X17" s="1238"/>
      <c r="Y17" s="1238"/>
      <c r="Z17" s="1238"/>
      <c r="AA17" s="1239"/>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237"/>
      <c r="S18" s="1238"/>
      <c r="T18" s="1238"/>
      <c r="U18" s="1238"/>
      <c r="V18" s="1238"/>
      <c r="W18" s="1238"/>
      <c r="X18" s="1238"/>
      <c r="Y18" s="1238"/>
      <c r="Z18" s="1238"/>
      <c r="AA18" s="1239"/>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237"/>
      <c r="S19" s="1238"/>
      <c r="T19" s="1238"/>
      <c r="U19" s="1238"/>
      <c r="V19" s="1238"/>
      <c r="W19" s="1238"/>
      <c r="X19" s="1238"/>
      <c r="Y19" s="1238"/>
      <c r="Z19" s="1238"/>
      <c r="AA19" s="1239"/>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240"/>
      <c r="S20" s="1241"/>
      <c r="T20" s="1241"/>
      <c r="U20" s="1241"/>
      <c r="V20" s="1241"/>
      <c r="W20" s="1241"/>
      <c r="X20" s="1241"/>
      <c r="Y20" s="1241"/>
      <c r="Z20" s="1241"/>
      <c r="AA20" s="124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1283</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8" customHeight="1" x14ac:dyDescent="0.2">
      <c r="B28" s="4"/>
      <c r="C28" s="6"/>
      <c r="D28" s="7"/>
      <c r="E28" s="7"/>
      <c r="F28" s="61"/>
      <c r="G28" s="7"/>
      <c r="H28" s="7"/>
      <c r="I28" s="7"/>
      <c r="J28" s="7"/>
      <c r="K28" s="7"/>
      <c r="L28" s="61"/>
      <c r="M28" s="7"/>
      <c r="N28" s="7"/>
      <c r="O28" s="7"/>
      <c r="P28" s="7"/>
      <c r="Q28" s="7"/>
      <c r="R28" s="760"/>
      <c r="S28" s="761"/>
      <c r="T28" s="761"/>
      <c r="U28" s="761"/>
      <c r="V28" s="761"/>
      <c r="W28" s="761"/>
      <c r="X28" s="761"/>
      <c r="Y28" s="761"/>
      <c r="Z28" s="761"/>
      <c r="AA28" s="762"/>
      <c r="AB28" s="5"/>
      <c r="AE28" s="18"/>
      <c r="AF28" s="18"/>
      <c r="AG28" s="18"/>
      <c r="AH28" s="18"/>
      <c r="AI28" s="18"/>
      <c r="AJ28" s="18"/>
      <c r="AK28" s="18"/>
      <c r="AL28" s="18"/>
    </row>
    <row r="29" spans="2:38" ht="19.5" customHeight="1" thickBot="1" x14ac:dyDescent="0.25">
      <c r="B29" s="4"/>
      <c r="C29" s="6"/>
      <c r="D29" s="7"/>
      <c r="E29" s="7"/>
      <c r="F29" s="7"/>
      <c r="G29" s="7"/>
      <c r="H29" s="7"/>
      <c r="I29" s="7"/>
      <c r="J29" s="7"/>
      <c r="K29" s="7"/>
      <c r="L29" s="7"/>
      <c r="M29" s="7"/>
      <c r="N29" s="7"/>
      <c r="O29" s="7"/>
      <c r="P29" s="7"/>
      <c r="Q29" s="7"/>
      <c r="R29" s="763"/>
      <c r="S29" s="764"/>
      <c r="T29" s="764"/>
      <c r="U29" s="764"/>
      <c r="V29" s="764"/>
      <c r="W29" s="764"/>
      <c r="X29" s="764"/>
      <c r="Y29" s="764"/>
      <c r="Z29" s="764"/>
      <c r="AA29" s="765"/>
      <c r="AB29" s="5"/>
      <c r="AE29" s="18"/>
      <c r="AF29" s="18"/>
      <c r="AG29" s="18"/>
      <c r="AH29" s="18"/>
      <c r="AI29" s="18"/>
      <c r="AJ29" s="18"/>
      <c r="AK29" s="18"/>
      <c r="AL29" s="18"/>
    </row>
    <row r="30" spans="2:38" ht="3.75"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8" t="s">
        <v>3</v>
      </c>
      <c r="E31" s="295"/>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70" t="s">
        <v>16</v>
      </c>
      <c r="E32" s="71"/>
      <c r="F32" s="587">
        <f>INDICADORES!H98</f>
        <v>3847930856.589994</v>
      </c>
      <c r="G32" s="587">
        <f>INDICADORES!K98</f>
        <v>3430909569.8099995</v>
      </c>
      <c r="H32" s="587">
        <f>INDICADORES!N98</f>
        <v>3890658063.0400009</v>
      </c>
      <c r="I32" s="587">
        <f>INDICADORES!T98</f>
        <v>3728249605</v>
      </c>
      <c r="J32" s="587">
        <f>INDICADORES!W98</f>
        <v>3929631631</v>
      </c>
      <c r="K32" s="587">
        <f>INDICADORES!Z98</f>
        <v>4387671212</v>
      </c>
      <c r="L32" s="587">
        <f>INDICADORES!AF98</f>
        <v>4485723755</v>
      </c>
      <c r="M32" s="587">
        <f>INDICADORES!AI98</f>
        <v>5046892859</v>
      </c>
      <c r="N32" s="587">
        <f>INDICADORES!AL98</f>
        <v>4602647809</v>
      </c>
      <c r="O32" s="587">
        <f>INDICADORES!AR98</f>
        <v>4973573804</v>
      </c>
      <c r="P32" s="587">
        <f>INDICADORES!AU98</f>
        <v>4984023184</v>
      </c>
      <c r="Q32" s="587">
        <f>INDICADORES!AX98</f>
        <v>4883381407.6399994</v>
      </c>
      <c r="R32" s="587">
        <f>+AVERAGE(F32:Q32)</f>
        <v>4349274479.6733332</v>
      </c>
      <c r="U32" s="7"/>
      <c r="V32" s="7"/>
      <c r="W32" s="7"/>
      <c r="X32" s="7"/>
      <c r="Y32" s="7"/>
      <c r="Z32" s="7"/>
      <c r="AA32" s="8"/>
      <c r="AB32" s="5"/>
      <c r="AE32" s="18"/>
      <c r="AF32" s="18"/>
      <c r="AG32" s="18"/>
      <c r="AH32" s="18"/>
      <c r="AI32" s="18"/>
      <c r="AJ32" s="18"/>
      <c r="AK32" s="18"/>
      <c r="AL32" s="18"/>
    </row>
    <row r="33" spans="2:38" ht="22.5" customHeight="1" x14ac:dyDescent="0.2">
      <c r="B33" s="4"/>
      <c r="C33" s="6"/>
      <c r="D33" s="70" t="s">
        <v>18</v>
      </c>
      <c r="E33" s="71"/>
      <c r="F33" s="587">
        <f>INDICADORES!I99</f>
        <v>166216.33000000002</v>
      </c>
      <c r="G33" s="587">
        <f>INDICADORES!L99</f>
        <v>181654.86000000002</v>
      </c>
      <c r="H33" s="587">
        <f>INDICADORES!O99</f>
        <v>175880.22000000003</v>
      </c>
      <c r="I33" s="587">
        <f>INDICADORES!U99</f>
        <v>181563.51</v>
      </c>
      <c r="J33" s="587">
        <f>INDICADORES!X99</f>
        <v>193696.74</v>
      </c>
      <c r="K33" s="587">
        <f>INDICADORES!AA99</f>
        <v>202076.15000000002</v>
      </c>
      <c r="L33" s="587">
        <f>INDICADORES!AG99</f>
        <v>210740.83200000002</v>
      </c>
      <c r="M33" s="587">
        <f>INDICADORES!AJ99</f>
        <v>220089.91800000003</v>
      </c>
      <c r="N33" s="587">
        <f>INDICADORES!AM99</f>
        <v>223393.09399999998</v>
      </c>
      <c r="O33" s="587">
        <f>INDICADORES!AS99</f>
        <v>229870.71400000001</v>
      </c>
      <c r="P33" s="587">
        <f>INDICADORES!AV99</f>
        <v>230489.23200000002</v>
      </c>
      <c r="Q33" s="587">
        <f>INDICADORES!AY99</f>
        <v>224838.29800000001</v>
      </c>
      <c r="R33" s="587">
        <f>+AVERAGE(F33:Q33)</f>
        <v>203375.82483333335</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72"/>
      <c r="F34" s="586">
        <f>+F32/F33</f>
        <v>23150.137273455584</v>
      </c>
      <c r="G34" s="586">
        <f t="shared" ref="G34:R34" si="0">+G32/G33</f>
        <v>18886.968230907773</v>
      </c>
      <c r="H34" s="586">
        <f t="shared" si="0"/>
        <v>22121.066615904849</v>
      </c>
      <c r="I34" s="586">
        <f t="shared" si="0"/>
        <v>20534.134887566339</v>
      </c>
      <c r="J34" s="586">
        <f t="shared" si="0"/>
        <v>20287.546558604961</v>
      </c>
      <c r="K34" s="586">
        <f t="shared" si="0"/>
        <v>21712.959258180639</v>
      </c>
      <c r="L34" s="586">
        <f t="shared" si="0"/>
        <v>21285.49893453965</v>
      </c>
      <c r="M34" s="586">
        <f t="shared" si="0"/>
        <v>22931.049749402875</v>
      </c>
      <c r="N34" s="586">
        <f t="shared" si="0"/>
        <v>20603.357635576685</v>
      </c>
      <c r="O34" s="586">
        <f t="shared" si="0"/>
        <v>21636.396030857588</v>
      </c>
      <c r="P34" s="586">
        <f t="shared" si="0"/>
        <v>21623.670402094966</v>
      </c>
      <c r="Q34" s="586">
        <f t="shared" si="0"/>
        <v>21719.526660177791</v>
      </c>
      <c r="R34" s="586">
        <f t="shared" si="0"/>
        <v>21385.405483850242</v>
      </c>
      <c r="T34" s="97">
        <f>AVERAGE(F34:Q34)</f>
        <v>21374.359353105807</v>
      </c>
      <c r="U34" s="62"/>
      <c r="V34" s="7"/>
      <c r="W34" s="7"/>
      <c r="X34" s="7"/>
      <c r="Y34" s="7"/>
      <c r="Z34" s="7"/>
      <c r="AA34" s="8"/>
      <c r="AB34" s="5"/>
      <c r="AE34" s="18"/>
      <c r="AF34" s="18"/>
      <c r="AG34" s="18"/>
      <c r="AH34" s="18"/>
      <c r="AI34" s="18"/>
      <c r="AJ34" s="18"/>
      <c r="AK34" s="18"/>
      <c r="AL34" s="18"/>
    </row>
    <row r="35" spans="2:38" ht="13.5" thickBot="1" x14ac:dyDescent="0.25">
      <c r="B35" s="4"/>
      <c r="C35" s="6"/>
      <c r="D35" s="48" t="s">
        <v>651</v>
      </c>
      <c r="E35" s="146"/>
      <c r="F35" s="283"/>
      <c r="G35" s="283"/>
      <c r="H35" s="283"/>
      <c r="I35" s="283"/>
      <c r="J35" s="283"/>
      <c r="K35" s="283"/>
      <c r="L35" s="283"/>
      <c r="M35" s="283"/>
      <c r="N35" s="283"/>
      <c r="O35" s="283"/>
      <c r="P35" s="283"/>
      <c r="Q35" s="283"/>
      <c r="R35" s="283" t="e">
        <f>AVERAGE(F35:Q35)</f>
        <v>#DIV/0!</v>
      </c>
      <c r="U35" s="7"/>
      <c r="V35" s="7"/>
      <c r="W35" s="7"/>
      <c r="X35" s="7"/>
      <c r="Y35" s="7"/>
      <c r="Z35" s="7"/>
      <c r="AA35" s="8"/>
      <c r="AB35" s="5"/>
      <c r="AE35" s="18"/>
      <c r="AF35" s="18"/>
      <c r="AG35" s="18"/>
      <c r="AH35" s="18"/>
      <c r="AI35" s="18"/>
      <c r="AJ35" s="18"/>
      <c r="AK35" s="18"/>
      <c r="AL35" s="18"/>
    </row>
    <row r="36" spans="2:38" ht="18" customHeight="1" thickBot="1" x14ac:dyDescent="0.25">
      <c r="B36" s="4"/>
      <c r="C36" s="6"/>
      <c r="D36" s="947" t="s">
        <v>254</v>
      </c>
      <c r="E36" s="946"/>
      <c r="F36" s="284"/>
      <c r="G36" s="284"/>
      <c r="H36" s="284"/>
      <c r="I36" s="284"/>
      <c r="J36" s="284"/>
      <c r="K36" s="284"/>
      <c r="L36" s="284"/>
      <c r="M36" s="284"/>
      <c r="N36" s="284"/>
      <c r="O36" s="284"/>
      <c r="P36" s="284"/>
      <c r="Q36" s="284"/>
      <c r="R36" s="283" t="e">
        <f>AVERAGE(F36:Q36)</f>
        <v>#DIV/0!</v>
      </c>
      <c r="U36" s="7"/>
      <c r="V36" s="7"/>
      <c r="W36" s="7"/>
      <c r="X36" s="7"/>
      <c r="Y36" s="7"/>
      <c r="Z36" s="7"/>
      <c r="AA36" s="8"/>
      <c r="AB36" s="5"/>
      <c r="AE36" s="18"/>
      <c r="AF36" s="18"/>
      <c r="AG36" s="18"/>
      <c r="AH36" s="18"/>
      <c r="AI36" s="18"/>
      <c r="AJ36" s="18"/>
      <c r="AK36" s="18"/>
      <c r="AL36" s="18"/>
    </row>
    <row r="37" spans="2:38" ht="4.5" customHeight="1" thickBot="1" x14ac:dyDescent="0.25">
      <c r="B37" s="4"/>
      <c r="C37" s="6"/>
      <c r="D37" s="7"/>
      <c r="E37" s="7"/>
      <c r="F37" s="7"/>
      <c r="G37" s="7"/>
      <c r="H37" s="7"/>
      <c r="I37" s="7"/>
      <c r="J37" s="7"/>
      <c r="K37" s="7"/>
      <c r="L37" s="7"/>
      <c r="M37" s="7"/>
      <c r="N37" s="7"/>
      <c r="O37" s="7"/>
      <c r="P37" s="7"/>
      <c r="Q37" s="7"/>
      <c r="R37" s="7"/>
      <c r="S37" s="7"/>
      <c r="T37" s="7"/>
      <c r="U37" s="7"/>
      <c r="V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3"/>
      <c r="O38" s="934" t="s">
        <v>86</v>
      </c>
      <c r="P38" s="935"/>
      <c r="Q38" s="935"/>
      <c r="R38" s="935"/>
      <c r="S38" s="935"/>
      <c r="T38" s="935"/>
      <c r="U38" s="935"/>
      <c r="V38" s="935"/>
      <c r="W38" s="935"/>
      <c r="X38" s="935"/>
      <c r="Y38" s="935"/>
      <c r="Z38" s="935"/>
      <c r="AA38" s="936"/>
      <c r="AB38" s="5"/>
      <c r="AE38" s="18"/>
      <c r="AF38" s="18"/>
      <c r="AG38" s="18"/>
      <c r="AH38" s="18"/>
      <c r="AI38" s="18"/>
      <c r="AJ38" s="18"/>
      <c r="AK38" s="18"/>
      <c r="AL38" s="18"/>
    </row>
    <row r="39" spans="2:38" ht="42.75" customHeight="1" x14ac:dyDescent="0.2">
      <c r="B39" s="4"/>
      <c r="C39" s="817" t="s">
        <v>16</v>
      </c>
      <c r="D39" s="818"/>
      <c r="E39" s="818"/>
      <c r="F39" s="818"/>
      <c r="G39" s="1128" t="s">
        <v>1180</v>
      </c>
      <c r="H39" s="1128"/>
      <c r="I39" s="1128"/>
      <c r="J39" s="1128"/>
      <c r="K39" s="1128"/>
      <c r="L39" s="1128"/>
      <c r="M39" s="1128"/>
      <c r="N39" s="1129"/>
      <c r="O39" s="1064" t="s">
        <v>17</v>
      </c>
      <c r="P39" s="1065"/>
      <c r="Q39" s="1065"/>
      <c r="R39" s="1065"/>
      <c r="S39" s="1065"/>
      <c r="T39" s="1184"/>
      <c r="U39" s="1073"/>
      <c r="V39" s="1073"/>
      <c r="W39" s="1073"/>
      <c r="X39" s="1073"/>
      <c r="Y39" s="1073"/>
      <c r="Z39" s="1073"/>
      <c r="AA39" s="1074"/>
      <c r="AB39" s="5"/>
      <c r="AC39" s="20"/>
      <c r="AE39" s="9"/>
      <c r="AF39" s="877"/>
      <c r="AG39" s="877"/>
      <c r="AH39" s="877"/>
      <c r="AI39" s="877"/>
      <c r="AJ39" s="877"/>
      <c r="AK39" s="877"/>
      <c r="AL39" s="877"/>
    </row>
    <row r="40" spans="2:38" ht="24" customHeight="1" x14ac:dyDescent="0.2">
      <c r="B40" s="4"/>
      <c r="C40" s="827" t="s">
        <v>18</v>
      </c>
      <c r="D40" s="828"/>
      <c r="E40" s="828"/>
      <c r="F40" s="828"/>
      <c r="G40" s="861" t="s">
        <v>602</v>
      </c>
      <c r="H40" s="861"/>
      <c r="I40" s="861"/>
      <c r="J40" s="861"/>
      <c r="K40" s="861"/>
      <c r="L40" s="861"/>
      <c r="M40" s="861"/>
      <c r="N40" s="1101"/>
      <c r="O40" s="770" t="s">
        <v>19</v>
      </c>
      <c r="P40" s="771"/>
      <c r="Q40" s="771"/>
      <c r="R40" s="771"/>
      <c r="S40" s="771"/>
      <c r="T40" s="1182"/>
      <c r="U40" s="948"/>
      <c r="V40" s="948"/>
      <c r="W40" s="948"/>
      <c r="X40" s="948"/>
      <c r="Y40" s="948"/>
      <c r="Z40" s="948"/>
      <c r="AA40" s="949"/>
      <c r="AB40" s="5"/>
      <c r="AC40" s="20"/>
      <c r="AE40" s="9"/>
      <c r="AF40" s="877"/>
      <c r="AG40" s="877"/>
      <c r="AH40" s="877"/>
      <c r="AI40" s="877"/>
      <c r="AJ40" s="877"/>
      <c r="AK40" s="877"/>
      <c r="AL40" s="877"/>
    </row>
    <row r="41" spans="2:38" ht="27" customHeight="1" x14ac:dyDescent="0.2">
      <c r="B41" s="4"/>
      <c r="C41" s="827" t="s">
        <v>20</v>
      </c>
      <c r="D41" s="828"/>
      <c r="E41" s="828"/>
      <c r="F41" s="828"/>
      <c r="G41" s="861" t="s">
        <v>612</v>
      </c>
      <c r="H41" s="861"/>
      <c r="I41" s="861"/>
      <c r="J41" s="861"/>
      <c r="K41" s="861"/>
      <c r="L41" s="861"/>
      <c r="M41" s="861"/>
      <c r="N41" s="1101"/>
      <c r="O41" s="865" t="s">
        <v>88</v>
      </c>
      <c r="P41" s="866"/>
      <c r="Q41" s="866"/>
      <c r="R41" s="866"/>
      <c r="S41" s="866"/>
      <c r="T41" s="1182" t="s">
        <v>22</v>
      </c>
      <c r="U41" s="948"/>
      <c r="V41" s="948"/>
      <c r="W41" s="948"/>
      <c r="X41" s="948"/>
      <c r="Y41" s="948"/>
      <c r="Z41" s="948"/>
      <c r="AA41" s="949"/>
      <c r="AB41" s="5"/>
      <c r="AC41" s="20"/>
      <c r="AE41" s="9"/>
      <c r="AF41" s="19"/>
      <c r="AG41" s="19"/>
      <c r="AH41" s="19"/>
      <c r="AI41" s="19"/>
      <c r="AJ41" s="19"/>
      <c r="AK41" s="19"/>
      <c r="AL41" s="19"/>
    </row>
    <row r="42" spans="2:38" ht="21" customHeight="1" x14ac:dyDescent="0.2">
      <c r="B42" s="4"/>
      <c r="C42" s="827" t="s">
        <v>21</v>
      </c>
      <c r="D42" s="828"/>
      <c r="E42" s="828"/>
      <c r="F42" s="828"/>
      <c r="G42" s="861" t="s">
        <v>1181</v>
      </c>
      <c r="H42" s="861"/>
      <c r="I42" s="861"/>
      <c r="J42" s="861"/>
      <c r="K42" s="861"/>
      <c r="L42" s="861"/>
      <c r="M42" s="861"/>
      <c r="N42" s="1101"/>
      <c r="O42" s="865" t="s">
        <v>24</v>
      </c>
      <c r="P42" s="866"/>
      <c r="Q42" s="866"/>
      <c r="R42" s="866"/>
      <c r="S42" s="866"/>
      <c r="T42" s="1182" t="s">
        <v>22</v>
      </c>
      <c r="U42" s="948"/>
      <c r="V42" s="948"/>
      <c r="W42" s="948"/>
      <c r="X42" s="948"/>
      <c r="Y42" s="948"/>
      <c r="Z42" s="948"/>
      <c r="AA42" s="949"/>
      <c r="AB42" s="5"/>
      <c r="AC42" s="20"/>
      <c r="AE42" s="9"/>
      <c r="AF42" s="792"/>
      <c r="AG42" s="792"/>
      <c r="AH42" s="792"/>
      <c r="AI42" s="792"/>
      <c r="AJ42" s="792"/>
      <c r="AK42" s="792"/>
      <c r="AL42" s="792"/>
    </row>
    <row r="43" spans="2:38" ht="20.25" customHeight="1" x14ac:dyDescent="0.2">
      <c r="B43" s="4"/>
      <c r="C43" s="827" t="s">
        <v>23</v>
      </c>
      <c r="D43" s="828"/>
      <c r="E43" s="828"/>
      <c r="F43" s="828"/>
      <c r="G43" s="942">
        <v>1</v>
      </c>
      <c r="H43" s="942"/>
      <c r="I43" s="942"/>
      <c r="J43" s="942"/>
      <c r="K43" s="942"/>
      <c r="L43" s="942"/>
      <c r="M43" s="942"/>
      <c r="N43" s="1126"/>
      <c r="O43" s="770" t="s">
        <v>26</v>
      </c>
      <c r="P43" s="771"/>
      <c r="Q43" s="771"/>
      <c r="R43" s="771"/>
      <c r="S43" s="771"/>
      <c r="T43" s="1182"/>
      <c r="U43" s="948"/>
      <c r="V43" s="948"/>
      <c r="W43" s="948"/>
      <c r="X43" s="948"/>
      <c r="Y43" s="948"/>
      <c r="Z43" s="948"/>
      <c r="AA43" s="949"/>
      <c r="AB43" s="5"/>
      <c r="AC43" s="20"/>
      <c r="AE43" s="9"/>
      <c r="AF43" s="792"/>
      <c r="AG43" s="792"/>
      <c r="AH43" s="792"/>
      <c r="AI43" s="792"/>
      <c r="AJ43" s="792"/>
      <c r="AK43" s="792"/>
      <c r="AL43" s="792"/>
    </row>
    <row r="44" spans="2:38" ht="24" customHeight="1" thickBot="1" x14ac:dyDescent="0.25">
      <c r="B44" s="4"/>
      <c r="C44" s="833"/>
      <c r="D44" s="834"/>
      <c r="E44" s="834"/>
      <c r="F44" s="834"/>
      <c r="G44" s="943"/>
      <c r="H44" s="943"/>
      <c r="I44" s="943"/>
      <c r="J44" s="943"/>
      <c r="K44" s="943"/>
      <c r="L44" s="943"/>
      <c r="M44" s="943"/>
      <c r="N44" s="1127"/>
      <c r="O44" s="1059" t="s">
        <v>89</v>
      </c>
      <c r="P44" s="1060"/>
      <c r="Q44" s="1060"/>
      <c r="R44" s="1060"/>
      <c r="S44" s="1060"/>
      <c r="T44" s="1183" t="s">
        <v>552</v>
      </c>
      <c r="U44" s="953"/>
      <c r="V44" s="953"/>
      <c r="W44" s="953"/>
      <c r="X44" s="953"/>
      <c r="Y44" s="953"/>
      <c r="Z44" s="953"/>
      <c r="AA44" s="954"/>
      <c r="AB44" s="5"/>
      <c r="AC44" s="20"/>
      <c r="AE44" s="9"/>
      <c r="AF44" s="20"/>
      <c r="AG44" s="20"/>
      <c r="AH44" s="20"/>
      <c r="AI44" s="20"/>
      <c r="AJ44" s="20"/>
      <c r="AK44" s="20"/>
      <c r="AL44" s="20"/>
    </row>
    <row r="45" spans="2:38" ht="15" customHeight="1" thickBot="1" x14ac:dyDescent="0.25">
      <c r="B45" s="4"/>
      <c r="C45" s="934" t="s">
        <v>80</v>
      </c>
      <c r="D45" s="935"/>
      <c r="E45" s="935"/>
      <c r="F45" s="935"/>
      <c r="G45" s="932"/>
      <c r="H45" s="932"/>
      <c r="I45" s="932"/>
      <c r="J45" s="932"/>
      <c r="K45" s="932"/>
      <c r="L45" s="932"/>
      <c r="M45" s="932"/>
      <c r="N45" s="933"/>
      <c r="O45" s="928" t="s">
        <v>91</v>
      </c>
      <c r="P45" s="929"/>
      <c r="Q45" s="929"/>
      <c r="R45" s="929"/>
      <c r="S45" s="929"/>
      <c r="T45" s="929"/>
      <c r="U45" s="929"/>
      <c r="V45" s="929"/>
      <c r="W45" s="929"/>
      <c r="X45" s="929"/>
      <c r="Y45" s="929"/>
      <c r="Z45" s="929"/>
      <c r="AA45" s="930"/>
      <c r="AB45" s="5"/>
      <c r="AC45" s="20"/>
      <c r="AE45" s="9"/>
      <c r="AF45" s="792"/>
      <c r="AG45" s="792"/>
      <c r="AH45" s="792"/>
      <c r="AI45" s="792"/>
      <c r="AJ45" s="792"/>
      <c r="AK45" s="792"/>
      <c r="AL45" s="792"/>
    </row>
    <row r="46" spans="2:38" ht="27.75" customHeight="1" x14ac:dyDescent="0.2">
      <c r="B46" s="4"/>
      <c r="C46" s="782" t="s">
        <v>92</v>
      </c>
      <c r="D46" s="783"/>
      <c r="E46" s="783"/>
      <c r="F46" s="784"/>
      <c r="G46" s="940" t="s">
        <v>93</v>
      </c>
      <c r="H46" s="941"/>
      <c r="I46" s="30" t="s">
        <v>94</v>
      </c>
      <c r="J46" s="31" t="s">
        <v>95</v>
      </c>
      <c r="K46" s="30"/>
      <c r="L46" s="31" t="s">
        <v>96</v>
      </c>
      <c r="M46" s="32"/>
      <c r="N46" s="32"/>
      <c r="O46" s="851" t="s">
        <v>97</v>
      </c>
      <c r="P46" s="852"/>
      <c r="Q46" s="852"/>
      <c r="R46" s="852"/>
      <c r="S46" s="1037" t="s">
        <v>98</v>
      </c>
      <c r="T46" s="1038"/>
      <c r="U46" s="1038"/>
      <c r="V46" s="1038"/>
      <c r="W46" s="1038"/>
      <c r="X46" s="1038"/>
      <c r="Y46" s="1038"/>
      <c r="Z46" s="1038"/>
      <c r="AA46" s="1039"/>
      <c r="AB46" s="5"/>
      <c r="AC46" s="20"/>
      <c r="AE46" s="9"/>
      <c r="AF46" s="20"/>
      <c r="AG46" s="20"/>
      <c r="AH46" s="20"/>
      <c r="AI46" s="20"/>
      <c r="AJ46" s="20"/>
      <c r="AK46" s="20"/>
      <c r="AL46" s="20"/>
    </row>
    <row r="47" spans="2:38" ht="27.75" customHeight="1" x14ac:dyDescent="0.2">
      <c r="B47" s="4"/>
      <c r="C47" s="846"/>
      <c r="D47" s="847"/>
      <c r="E47" s="847"/>
      <c r="F47" s="848"/>
      <c r="G47" s="938"/>
      <c r="H47" s="938"/>
      <c r="I47" s="938"/>
      <c r="J47" s="938"/>
      <c r="K47" s="938"/>
      <c r="L47" s="938"/>
      <c r="M47" s="938"/>
      <c r="N47" s="156"/>
      <c r="O47" s="1023" t="s">
        <v>99</v>
      </c>
      <c r="P47" s="1024"/>
      <c r="Q47" s="1024"/>
      <c r="R47" s="1024"/>
      <c r="S47" s="861" t="s">
        <v>100</v>
      </c>
      <c r="T47" s="861"/>
      <c r="U47" s="861"/>
      <c r="V47" s="34"/>
      <c r="W47" s="779"/>
      <c r="X47" s="780"/>
      <c r="Y47" s="1029"/>
      <c r="Z47" s="863"/>
      <c r="AA47" s="864"/>
      <c r="AB47" s="5"/>
      <c r="AC47" s="20"/>
      <c r="AE47" s="9"/>
      <c r="AF47" s="792"/>
      <c r="AG47" s="792"/>
      <c r="AH47" s="792"/>
      <c r="AI47" s="792"/>
      <c r="AJ47" s="792"/>
      <c r="AK47" s="792"/>
      <c r="AL47" s="792"/>
    </row>
    <row r="48" spans="2:38" ht="30" customHeight="1" x14ac:dyDescent="0.2">
      <c r="B48" s="4"/>
      <c r="C48" s="865" t="s">
        <v>102</v>
      </c>
      <c r="D48" s="866"/>
      <c r="E48" s="866"/>
      <c r="F48" s="867"/>
      <c r="G48" s="938"/>
      <c r="H48" s="938"/>
      <c r="I48" s="938"/>
      <c r="J48" s="938"/>
      <c r="K48" s="938"/>
      <c r="L48" s="938"/>
      <c r="M48" s="938"/>
      <c r="N48" s="856"/>
      <c r="O48" s="1023"/>
      <c r="P48" s="1024"/>
      <c r="Q48" s="1024"/>
      <c r="R48" s="1024"/>
      <c r="S48" s="861" t="s">
        <v>89</v>
      </c>
      <c r="T48" s="861"/>
      <c r="U48" s="861"/>
      <c r="V48" s="869" t="s">
        <v>94</v>
      </c>
      <c r="W48" s="1111" t="s">
        <v>103</v>
      </c>
      <c r="X48" s="1112"/>
      <c r="Y48" s="1113"/>
      <c r="Z48" s="1115"/>
      <c r="AA48" s="1116"/>
      <c r="AB48" s="5"/>
      <c r="AC48" s="20"/>
      <c r="AE48" s="9"/>
      <c r="AF48" s="792"/>
      <c r="AG48" s="792"/>
      <c r="AH48" s="792"/>
      <c r="AI48" s="792"/>
      <c r="AJ48" s="792"/>
      <c r="AK48" s="792"/>
      <c r="AL48" s="792"/>
    </row>
    <row r="49" spans="1:38" ht="22.5" customHeight="1" x14ac:dyDescent="0.2">
      <c r="B49" s="4"/>
      <c r="C49" s="829" t="s">
        <v>28</v>
      </c>
      <c r="D49" s="830"/>
      <c r="E49" s="830"/>
      <c r="F49" s="830"/>
      <c r="G49" s="942" t="s">
        <v>266</v>
      </c>
      <c r="H49" s="942"/>
      <c r="I49" s="942"/>
      <c r="J49" s="942"/>
      <c r="K49" s="942"/>
      <c r="L49" s="942"/>
      <c r="M49" s="942"/>
      <c r="N49" s="874"/>
      <c r="O49" s="1023"/>
      <c r="P49" s="1024"/>
      <c r="Q49" s="1024"/>
      <c r="R49" s="1024"/>
      <c r="S49" s="861"/>
      <c r="T49" s="861"/>
      <c r="U49" s="861"/>
      <c r="V49" s="869"/>
      <c r="W49" s="991"/>
      <c r="X49" s="992"/>
      <c r="Y49" s="1114"/>
      <c r="Z49" s="1115"/>
      <c r="AA49" s="1116"/>
      <c r="AB49" s="5"/>
      <c r="AC49" s="20"/>
      <c r="AE49" s="9"/>
      <c r="AF49" s="792"/>
      <c r="AG49" s="792"/>
      <c r="AH49" s="792"/>
      <c r="AI49" s="792"/>
      <c r="AJ49" s="792"/>
      <c r="AK49" s="792"/>
      <c r="AL49" s="792"/>
    </row>
    <row r="50" spans="1:38" ht="14.25" customHeight="1" x14ac:dyDescent="0.2">
      <c r="B50" s="4"/>
      <c r="C50" s="829" t="s">
        <v>27</v>
      </c>
      <c r="D50" s="830"/>
      <c r="E50" s="830"/>
      <c r="F50" s="830"/>
      <c r="G50" s="937"/>
      <c r="H50" s="938"/>
      <c r="I50" s="938"/>
      <c r="J50" s="938"/>
      <c r="K50" s="938"/>
      <c r="L50" s="938"/>
      <c r="M50" s="938"/>
      <c r="N50" s="856"/>
      <c r="O50" s="1023"/>
      <c r="P50" s="1024"/>
      <c r="Q50" s="1024"/>
      <c r="R50" s="1024"/>
      <c r="S50" s="861" t="s">
        <v>105</v>
      </c>
      <c r="T50" s="861"/>
      <c r="U50" s="861"/>
      <c r="V50" s="869" t="s">
        <v>94</v>
      </c>
      <c r="W50" s="697" t="s">
        <v>553</v>
      </c>
      <c r="X50" s="697"/>
      <c r="Y50" s="697"/>
      <c r="Z50" s="685" t="s">
        <v>94</v>
      </c>
      <c r="AA50" s="686"/>
      <c r="AB50" s="5"/>
      <c r="AC50" s="20"/>
      <c r="AE50" s="9"/>
      <c r="AF50" s="792"/>
      <c r="AG50" s="792"/>
      <c r="AH50" s="792"/>
      <c r="AI50" s="792"/>
      <c r="AJ50" s="792"/>
      <c r="AK50" s="792"/>
      <c r="AL50" s="792"/>
    </row>
    <row r="51" spans="1:38" ht="14.25" customHeight="1" x14ac:dyDescent="0.2">
      <c r="B51" s="4"/>
      <c r="C51" s="829" t="s">
        <v>106</v>
      </c>
      <c r="D51" s="830"/>
      <c r="E51" s="830"/>
      <c r="F51" s="830"/>
      <c r="G51" s="937"/>
      <c r="H51" s="938"/>
      <c r="I51" s="938"/>
      <c r="J51" s="938"/>
      <c r="K51" s="938"/>
      <c r="L51" s="938"/>
      <c r="M51" s="938"/>
      <c r="N51" s="856"/>
      <c r="O51" s="1023"/>
      <c r="P51" s="1024"/>
      <c r="Q51" s="1024"/>
      <c r="R51" s="1024"/>
      <c r="S51" s="861"/>
      <c r="T51" s="861"/>
      <c r="U51" s="861"/>
      <c r="V51" s="869"/>
      <c r="W51" s="697"/>
      <c r="X51" s="697"/>
      <c r="Y51" s="697"/>
      <c r="Z51" s="685"/>
      <c r="AA51" s="686"/>
      <c r="AB51" s="5"/>
      <c r="AC51" s="20"/>
      <c r="AE51" s="9"/>
      <c r="AF51" s="792"/>
      <c r="AG51" s="792"/>
      <c r="AH51" s="792"/>
      <c r="AI51" s="792"/>
      <c r="AJ51" s="792"/>
      <c r="AK51" s="792"/>
      <c r="AL51" s="792"/>
    </row>
    <row r="52" spans="1:38" ht="21.75" customHeight="1" thickBot="1" x14ac:dyDescent="0.25">
      <c r="B52" s="4"/>
      <c r="C52" s="859" t="s">
        <v>107</v>
      </c>
      <c r="D52" s="860"/>
      <c r="E52" s="860"/>
      <c r="F52" s="860"/>
      <c r="G52" s="1108"/>
      <c r="H52" s="1109"/>
      <c r="I52" s="1109"/>
      <c r="J52" s="1109"/>
      <c r="K52" s="1109"/>
      <c r="L52" s="1109"/>
      <c r="M52" s="1109"/>
      <c r="N52" s="1110"/>
      <c r="O52" s="1026"/>
      <c r="P52" s="1027"/>
      <c r="Q52" s="1027"/>
      <c r="R52" s="1027"/>
      <c r="S52" s="1104"/>
      <c r="T52" s="1104"/>
      <c r="U52" s="1104"/>
      <c r="V52" s="882"/>
      <c r="W52" s="707"/>
      <c r="X52" s="707"/>
      <c r="Y52" s="707"/>
      <c r="Z52" s="703"/>
      <c r="AA52" s="704"/>
      <c r="AB52" s="5"/>
      <c r="AC52" s="20"/>
      <c r="AE52" s="9"/>
      <c r="AF52" s="792"/>
      <c r="AG52" s="792"/>
      <c r="AH52" s="792"/>
      <c r="AI52" s="792"/>
      <c r="AJ52" s="792"/>
      <c r="AK52" s="792"/>
      <c r="AL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23"/>
      <c r="AB53" s="14"/>
      <c r="AC53" s="20"/>
      <c r="AE53" s="9"/>
      <c r="AF53" s="877"/>
      <c r="AG53" s="877"/>
      <c r="AH53" s="877"/>
      <c r="AI53" s="877"/>
      <c r="AJ53" s="877"/>
      <c r="AK53" s="877"/>
      <c r="AL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c r="AC58" s="20"/>
      <c r="AE58" s="9"/>
      <c r="AF58" s="877"/>
      <c r="AG58" s="877"/>
      <c r="AH58" s="877"/>
      <c r="AI58" s="877"/>
      <c r="AJ58" s="877"/>
      <c r="AK58" s="877"/>
      <c r="AL58" s="877"/>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O79" s="17"/>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O84" s="17"/>
      <c r="P84" s="15"/>
      <c r="Q84" s="16"/>
      <c r="R84" s="16"/>
      <c r="S84" s="16"/>
      <c r="T84" s="16"/>
      <c r="U84" s="16"/>
      <c r="V84" s="16"/>
      <c r="W84" s="16"/>
      <c r="X84" s="16"/>
      <c r="Y84" s="16"/>
      <c r="Z84" s="16"/>
      <c r="AA84" s="16"/>
    </row>
    <row r="85" spans="3:27" x14ac:dyDescent="0.2">
      <c r="C85" s="15"/>
      <c r="D85" s="20"/>
      <c r="E85" s="20"/>
      <c r="F85" s="20"/>
      <c r="G85" s="20"/>
      <c r="H85" s="20"/>
      <c r="I85" s="20"/>
      <c r="J85" s="20"/>
      <c r="K85" s="20"/>
      <c r="L85" s="20"/>
      <c r="M85" s="20"/>
      <c r="N85" s="20"/>
      <c r="P85" s="15"/>
      <c r="Q85" s="16"/>
      <c r="R85" s="16"/>
      <c r="S85" s="16"/>
      <c r="T85" s="16"/>
      <c r="U85" s="16"/>
      <c r="V85" s="16"/>
      <c r="W85" s="16"/>
      <c r="X85" s="16"/>
      <c r="Y85" s="16"/>
      <c r="Z85" s="16"/>
      <c r="AA85" s="16"/>
    </row>
  </sheetData>
  <sheetProtection algorithmName="SHA-512" hashValue="leer4k1KxMLf7szU7aUFTu6jdDzHlEGrdWALn5jUqExXt4h3R3XpKS9H65LJFPKjopI9WISZcknIvFwVMo6QHQ==" saltValue="YeAk9uvm9iCHk8gBbFxyGQ==" spinCount="100000" sheet="1" objects="1" scenarios="1"/>
  <customSheetViews>
    <customSheetView guid="{9C949C4D-EB11-4549-99F8-6A6E19FEDD35}" scale="110" showGridLines="0" topLeftCell="G21">
      <selection activeCell="G34" sqref="G34"/>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E22">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E22">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E22">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E22">
      <pageMargins left="0.5" right="0.43" top="1.04" bottom="0.45" header="0.31496062992125984" footer="0.31496062992125984"/>
      <pageSetup paperSize="9" scale="76" orientation="portrait" r:id="rId5"/>
      <headerFooter alignWithMargins="0"/>
    </customSheetView>
    <customSheetView guid="{4F27A6F2-707D-47B2-BF4A-F027B75A33FC}" scale="110" showGridLines="0" topLeftCell="N1">
      <pageMargins left="0.5" right="0.43" top="1.04" bottom="0.45" header="0.31496062992125984" footer="0.31496062992125984"/>
      <pageSetup paperSize="9" scale="76" orientation="portrait" r:id="rId6"/>
      <headerFooter alignWithMargins="0"/>
    </customSheetView>
    <customSheetView guid="{F4F98609-4C61-4A0E-851B-59BEC64AAB9F}" scale="110" showGridLines="0" topLeftCell="N1">
      <pageMargins left="0.5" right="0.43" top="1.04" bottom="0.45" header="0.31496062992125984" footer="0.31496062992125984"/>
      <pageSetup paperSize="9" scale="76" orientation="portrait" r:id="rId7"/>
      <headerFooter alignWithMargins="0"/>
    </customSheetView>
    <customSheetView guid="{8381FC96-6810-4EAA-ACD8-B607E0FD2281}" scale="110" showGridLines="0" topLeftCell="N1">
      <pageMargins left="0.5" right="0.43" top="1.04" bottom="0.45" header="0.31496062992125984" footer="0.31496062992125984"/>
      <pageSetup paperSize="9" scale="76" orientation="portrait" r:id="rId8"/>
      <headerFooter alignWithMargins="0"/>
    </customSheetView>
    <customSheetView guid="{7315456F-420E-439E-9602-F32EDF9D3E94}" scale="90" showGridLines="0">
      <pageMargins left="0.5" right="0.43" top="1.04" bottom="0.45" header="0.31496062992125984" footer="0.31496062992125984"/>
      <pageSetup paperSize="9" scale="76" orientation="portrait" r:id="rId9"/>
      <headerFooter alignWithMargins="0"/>
    </customSheetView>
    <customSheetView guid="{39DA2FDD-4E3D-481D-A336-9D29DBC11B08}" scale="90" showGridLines="0">
      <pageMargins left="0.5" right="0.43" top="1.04" bottom="0.45" header="0.31496062992125984" footer="0.31496062992125984"/>
      <pageSetup paperSize="9" scale="76" orientation="portrait" r:id="rId10"/>
      <headerFooter alignWithMargins="0"/>
    </customSheetView>
    <customSheetView guid="{95329FFD-9B66-4A76-A861-4EF913CB9438}" scale="90" showGridLines="0">
      <pageMargins left="0.5" right="0.43" top="1.04" bottom="0.45" header="0.31496062992125984" footer="0.31496062992125984"/>
      <pageSetup paperSize="9" scale="76" orientation="portrait" r:id="rId11"/>
      <headerFooter alignWithMargins="0"/>
    </customSheetView>
    <customSheetView guid="{F7DB7EE5-42A9-41B9-A823-ADC3C22C28DE}" scale="90" showGridLines="0">
      <pageMargins left="0.5" right="0.43" top="1.04" bottom="0.45" header="0.31496062992125984" footer="0.31496062992125984"/>
      <pageSetup paperSize="9" scale="76" orientation="portrait" r:id="rId12"/>
      <headerFooter alignWithMargins="0"/>
    </customSheetView>
    <customSheetView guid="{187695E8-F439-4E8B-9390-62D53A41785B}" scale="90" showGridLines="0">
      <pageMargins left="0.5" right="0.43" top="1.04" bottom="0.45" header="0.31496062992125984" footer="0.31496062992125984"/>
      <pageSetup paperSize="9" scale="76" orientation="portrait" r:id="rId13"/>
      <headerFooter alignWithMargins="0"/>
    </customSheetView>
    <customSheetView guid="{C3D58349-1F04-4F6C-B93C-BB0D41DB41D6}" scale="90" showGridLines="0">
      <pageMargins left="0.5" right="0.43" top="1.04" bottom="0.45" header="0.31496062992125984" footer="0.31496062992125984"/>
      <pageSetup paperSize="9" scale="76" orientation="portrait" r:id="rId14"/>
      <headerFooter alignWithMargins="0"/>
    </customSheetView>
    <customSheetView guid="{71206789-1A95-4243-B1E4-204F0D4BB0C1}" scale="110" showGridLines="0" topLeftCell="N1">
      <pageMargins left="0.5" right="0.43" top="1.04" bottom="0.45" header="0.31496062992125984" footer="0.31496062992125984"/>
      <pageSetup paperSize="9" scale="76" orientation="portrait" r:id="rId15"/>
      <headerFooter alignWithMargins="0"/>
    </customSheetView>
    <customSheetView guid="{DAB8803B-91D8-4FA1-8E83-BA8E4F51ECEF}" scale="110" showGridLines="0" topLeftCell="N1">
      <pageMargins left="0.5" right="0.43" top="1.04" bottom="0.45" header="0.31496062992125984" footer="0.31496062992125984"/>
      <pageSetup paperSize="9" scale="76" orientation="portrait" r:id="rId16"/>
      <headerFooter alignWithMargins="0"/>
    </customSheetView>
    <customSheetView guid="{4B06A440-0745-43CE-8047-97DB98249CF6}" scale="110" showGridLines="0" topLeftCell="N1">
      <pageMargins left="0.5" right="0.43" top="1.04" bottom="0.45" header="0.31496062992125984" footer="0.31496062992125984"/>
      <pageSetup paperSize="9" scale="76" orientation="portrait" r:id="rId17"/>
      <headerFooter alignWithMargins="0"/>
    </customSheetView>
    <customSheetView guid="{201C1097-0C3C-4AFA-814C-99E885BB3BA9}" scale="110" showGridLines="0" topLeftCell="E22">
      <pageMargins left="0.5" right="0.43" top="1.04" bottom="0.45" header="0.31496062992125984" footer="0.31496062992125984"/>
      <pageSetup paperSize="9" scale="76" orientation="portrait" r:id="rId18"/>
      <headerFooter alignWithMargins="0"/>
    </customSheetView>
    <customSheetView guid="{44F0F931-FF8F-4146-9628-099A7B02EE59}" scale="110" showGridLines="0" topLeftCell="E22">
      <pageMargins left="0.5" right="0.43" top="1.04" bottom="0.45" header="0.31496062992125984" footer="0.31496062992125984"/>
      <pageSetup paperSize="9" scale="76" orientation="portrait" r:id="rId19"/>
      <headerFooter alignWithMargins="0"/>
    </customSheetView>
    <customSheetView guid="{DE4F901A-4159-44A8-9F61-37E29931259E}" scale="110" showGridLines="0" topLeftCell="E22">
      <pageMargins left="0.5" right="0.43" top="1.04" bottom="0.45" header="0.31496062992125984" footer="0.31496062992125984"/>
      <pageSetup paperSize="9" scale="76" orientation="portrait" r:id="rId20"/>
      <headerFooter alignWithMargins="0"/>
    </customSheetView>
    <customSheetView guid="{11E60353-53A2-40FD-8DD1-6654D3943E00}" scale="110" showGridLines="0" topLeftCell="E22">
      <pageMargins left="0.5" right="0.43" top="1.04" bottom="0.45" header="0.31496062992125984" footer="0.31496062992125984"/>
      <pageSetup paperSize="9" scale="76" orientation="portrait" r:id="rId21"/>
      <headerFooter alignWithMargins="0"/>
    </customSheetView>
    <customSheetView guid="{D405E5B0-829D-4CFF-BABC-C1974EED185D}" scale="110" showGridLines="0" topLeftCell="E22">
      <pageMargins left="0.5" right="0.43" top="1.04" bottom="0.45" header="0.31496062992125984" footer="0.31496062992125984"/>
      <pageSetup paperSize="9" scale="76" orientation="portrait" r:id="rId22"/>
      <headerFooter alignWithMargins="0"/>
    </customSheetView>
  </customSheetViews>
  <mergeCells count="88">
    <mergeCell ref="AF53:AL53"/>
    <mergeCell ref="AF54:AL54"/>
    <mergeCell ref="AF56:AL56"/>
    <mergeCell ref="AF57:AL57"/>
    <mergeCell ref="AF58:AL58"/>
    <mergeCell ref="Z50:AA52"/>
    <mergeCell ref="AF50:AL50"/>
    <mergeCell ref="C51:F51"/>
    <mergeCell ref="G51:N51"/>
    <mergeCell ref="AF51:AL51"/>
    <mergeCell ref="C52:F52"/>
    <mergeCell ref="G52:N52"/>
    <mergeCell ref="AF52:AL52"/>
    <mergeCell ref="C50:F50"/>
    <mergeCell ref="G50:N50"/>
    <mergeCell ref="S50:U52"/>
    <mergeCell ref="V50:V52"/>
    <mergeCell ref="W50:Y52"/>
    <mergeCell ref="V48:V49"/>
    <mergeCell ref="W48:Y49"/>
    <mergeCell ref="Z48:AA49"/>
    <mergeCell ref="AF48:AL48"/>
    <mergeCell ref="C49:F49"/>
    <mergeCell ref="G49:N49"/>
    <mergeCell ref="AF49:AL49"/>
    <mergeCell ref="C45:N45"/>
    <mergeCell ref="O45:AA45"/>
    <mergeCell ref="AF45:AL45"/>
    <mergeCell ref="C46:F47"/>
    <mergeCell ref="G46:H46"/>
    <mergeCell ref="O46:R46"/>
    <mergeCell ref="S46:AA46"/>
    <mergeCell ref="G47:M47"/>
    <mergeCell ref="O47:R52"/>
    <mergeCell ref="S47:U47"/>
    <mergeCell ref="W47:Y47"/>
    <mergeCell ref="Z47:AA47"/>
    <mergeCell ref="AF47:AL47"/>
    <mergeCell ref="C48:F48"/>
    <mergeCell ref="G48:N48"/>
    <mergeCell ref="S48:U49"/>
    <mergeCell ref="AF42:AL42"/>
    <mergeCell ref="C43:F44"/>
    <mergeCell ref="G43:N44"/>
    <mergeCell ref="O43:S43"/>
    <mergeCell ref="T43:AA43"/>
    <mergeCell ref="AF43:AL43"/>
    <mergeCell ref="O44:S44"/>
    <mergeCell ref="T44:AA44"/>
    <mergeCell ref="C41:F41"/>
    <mergeCell ref="G41:N41"/>
    <mergeCell ref="O41:S41"/>
    <mergeCell ref="T41:AA41"/>
    <mergeCell ref="C42:F42"/>
    <mergeCell ref="G42:N42"/>
    <mergeCell ref="O42:S42"/>
    <mergeCell ref="T42:AA42"/>
    <mergeCell ref="AF39:AL39"/>
    <mergeCell ref="C40:F40"/>
    <mergeCell ref="G40:N40"/>
    <mergeCell ref="O40:S40"/>
    <mergeCell ref="T40:AA40"/>
    <mergeCell ref="AF40:AL40"/>
    <mergeCell ref="C39:F39"/>
    <mergeCell ref="G39:N39"/>
    <mergeCell ref="O39:S39"/>
    <mergeCell ref="T39:AA39"/>
    <mergeCell ref="R21:AA21"/>
    <mergeCell ref="R22:AA29"/>
    <mergeCell ref="D36:E36"/>
    <mergeCell ref="C38:N38"/>
    <mergeCell ref="O38:AA38"/>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23"/>
  <headerFooter alignWithMargins="0"/>
  <drawing r:id="rId2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48"/>
  <dimension ref="A1:AL84"/>
  <sheetViews>
    <sheetView showGridLines="0" topLeftCell="L21" workbookViewId="0">
      <selection activeCell="R33" sqref="R33"/>
    </sheetView>
  </sheetViews>
  <sheetFormatPr baseColWidth="10" defaultColWidth="11.42578125" defaultRowHeight="12.75" x14ac:dyDescent="0.2"/>
  <cols>
    <col min="1" max="2" width="1.140625" customWidth="1"/>
    <col min="3" max="3" width="4.28515625" customWidth="1"/>
    <col min="4" max="4" width="5" customWidth="1"/>
    <col min="5" max="5" width="6" customWidth="1"/>
    <col min="6" max="17" width="15.7109375" customWidth="1"/>
    <col min="18" max="18" width="17.140625" bestFit="1"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350</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117" t="s">
        <v>351</v>
      </c>
      <c r="G9" s="1117"/>
      <c r="H9" s="1117"/>
      <c r="I9" s="1117"/>
      <c r="J9" s="1117"/>
      <c r="K9" s="1117"/>
      <c r="L9" s="1117"/>
      <c r="M9" s="1117"/>
      <c r="N9" s="1117"/>
      <c r="O9" s="1117"/>
      <c r="P9" s="1117"/>
      <c r="Q9" s="1117"/>
      <c r="R9" s="1117"/>
      <c r="S9" s="1117"/>
      <c r="T9" s="1117"/>
      <c r="U9" s="1117"/>
      <c r="V9" s="1117"/>
      <c r="W9" s="1117"/>
      <c r="X9" s="1117"/>
      <c r="Y9" s="1117"/>
      <c r="Z9" s="1117"/>
      <c r="AA9" s="1118"/>
      <c r="AB9" s="5"/>
      <c r="AE9" s="18"/>
      <c r="AF9" s="966"/>
      <c r="AG9" s="966"/>
      <c r="AH9" s="966"/>
      <c r="AI9" s="966"/>
      <c r="AJ9" s="966"/>
      <c r="AK9" s="966"/>
      <c r="AL9" s="966"/>
    </row>
    <row r="10" spans="2:38" ht="17.25" customHeight="1" thickBot="1" x14ac:dyDescent="0.25">
      <c r="B10" s="4"/>
      <c r="C10" s="833"/>
      <c r="D10" s="834"/>
      <c r="E10" s="834"/>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2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243" t="s">
        <v>1250</v>
      </c>
      <c r="S13" s="1244"/>
      <c r="T13" s="1244"/>
      <c r="U13" s="1244"/>
      <c r="V13" s="1244"/>
      <c r="W13" s="1244"/>
      <c r="X13" s="1244"/>
      <c r="Y13" s="1244"/>
      <c r="Z13" s="1244"/>
      <c r="AA13" s="1245"/>
      <c r="AB13" s="5"/>
      <c r="AE13" s="18"/>
      <c r="AF13" s="18"/>
      <c r="AG13" s="18"/>
      <c r="AH13" s="18"/>
      <c r="AI13" s="18"/>
      <c r="AJ13" s="18"/>
      <c r="AK13" s="18"/>
      <c r="AL13" s="18"/>
    </row>
    <row r="14" spans="2:38" ht="12.75" customHeight="1" x14ac:dyDescent="0.2">
      <c r="B14" s="4"/>
      <c r="C14" s="6"/>
      <c r="D14" s="7"/>
      <c r="E14" s="7"/>
      <c r="F14" s="7"/>
      <c r="G14" s="7"/>
      <c r="H14" s="7"/>
      <c r="I14" s="7"/>
      <c r="J14" s="7"/>
      <c r="K14" s="7"/>
      <c r="L14" s="7"/>
      <c r="M14" s="7"/>
      <c r="N14" s="7"/>
      <c r="O14" s="7"/>
      <c r="P14" s="7"/>
      <c r="Q14" s="7"/>
      <c r="R14" s="1246"/>
      <c r="S14" s="1247"/>
      <c r="T14" s="1247"/>
      <c r="U14" s="1247"/>
      <c r="V14" s="1247"/>
      <c r="W14" s="1247"/>
      <c r="X14" s="1247"/>
      <c r="Y14" s="1247"/>
      <c r="Z14" s="1247"/>
      <c r="AA14" s="1248"/>
      <c r="AB14" s="5"/>
      <c r="AE14" s="18"/>
      <c r="AF14" s="18"/>
      <c r="AG14" s="18"/>
      <c r="AH14" s="18"/>
      <c r="AI14" s="18"/>
      <c r="AJ14" s="18"/>
      <c r="AK14" s="18"/>
      <c r="AL14" s="18"/>
    </row>
    <row r="15" spans="2:38" ht="22.5" customHeight="1" x14ac:dyDescent="0.2">
      <c r="B15" s="4"/>
      <c r="C15" s="6"/>
      <c r="D15" s="7"/>
      <c r="E15" s="7"/>
      <c r="F15" s="7"/>
      <c r="G15" s="7"/>
      <c r="H15" s="7"/>
      <c r="I15" s="7"/>
      <c r="J15" s="7"/>
      <c r="K15" s="7"/>
      <c r="L15" s="7"/>
      <c r="M15" s="7"/>
      <c r="N15" s="7"/>
      <c r="O15" s="7"/>
      <c r="P15" s="7"/>
      <c r="Q15" s="7"/>
      <c r="R15" s="1246"/>
      <c r="S15" s="1247"/>
      <c r="T15" s="1247"/>
      <c r="U15" s="1247"/>
      <c r="V15" s="1247"/>
      <c r="W15" s="1247"/>
      <c r="X15" s="1247"/>
      <c r="Y15" s="1247"/>
      <c r="Z15" s="1247"/>
      <c r="AA15" s="1248"/>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246"/>
      <c r="S16" s="1247"/>
      <c r="T16" s="1247"/>
      <c r="U16" s="1247"/>
      <c r="V16" s="1247"/>
      <c r="W16" s="1247"/>
      <c r="X16" s="1247"/>
      <c r="Y16" s="1247"/>
      <c r="Z16" s="1247"/>
      <c r="AA16" s="1248"/>
      <c r="AB16" s="5"/>
      <c r="AE16" s="18"/>
      <c r="AF16" s="18"/>
      <c r="AG16" s="18"/>
      <c r="AH16" s="18"/>
      <c r="AI16" s="18"/>
      <c r="AJ16" s="18"/>
      <c r="AK16" s="18"/>
      <c r="AL16" s="18"/>
    </row>
    <row r="17" spans="2:38" ht="29.25" customHeight="1" x14ac:dyDescent="0.2">
      <c r="B17" s="4"/>
      <c r="C17" s="6"/>
      <c r="D17" s="7"/>
      <c r="E17" s="7"/>
      <c r="F17" s="7"/>
      <c r="G17" s="7"/>
      <c r="H17" s="7"/>
      <c r="I17" s="7"/>
      <c r="J17" s="7"/>
      <c r="K17" s="7"/>
      <c r="L17" s="7"/>
      <c r="M17" s="7"/>
      <c r="N17" s="7"/>
      <c r="O17" s="7"/>
      <c r="P17" s="7"/>
      <c r="Q17" s="7"/>
      <c r="R17" s="1246"/>
      <c r="S17" s="1247"/>
      <c r="T17" s="1247"/>
      <c r="U17" s="1247"/>
      <c r="V17" s="1247"/>
      <c r="W17" s="1247"/>
      <c r="X17" s="1247"/>
      <c r="Y17" s="1247"/>
      <c r="Z17" s="1247"/>
      <c r="AA17" s="1248"/>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246"/>
      <c r="S18" s="1247"/>
      <c r="T18" s="1247"/>
      <c r="U18" s="1247"/>
      <c r="V18" s="1247"/>
      <c r="W18" s="1247"/>
      <c r="X18" s="1247"/>
      <c r="Y18" s="1247"/>
      <c r="Z18" s="1247"/>
      <c r="AA18" s="1248"/>
      <c r="AB18" s="5"/>
      <c r="AE18" s="18"/>
      <c r="AF18" s="18"/>
      <c r="AG18" s="18"/>
      <c r="AH18" s="18"/>
      <c r="AI18" s="18"/>
      <c r="AJ18" s="18"/>
      <c r="AK18" s="18"/>
      <c r="AL18" s="18"/>
    </row>
    <row r="19" spans="2:38" ht="24" customHeight="1" x14ac:dyDescent="0.2">
      <c r="B19" s="4"/>
      <c r="C19" s="6"/>
      <c r="D19" s="7"/>
      <c r="E19" s="7"/>
      <c r="F19" s="7"/>
      <c r="G19" s="7"/>
      <c r="H19" s="7"/>
      <c r="I19" s="7"/>
      <c r="J19" s="7"/>
      <c r="K19" s="7"/>
      <c r="L19" s="7"/>
      <c r="M19" s="7"/>
      <c r="N19" s="7"/>
      <c r="O19" s="7"/>
      <c r="P19" s="7"/>
      <c r="Q19" s="7"/>
      <c r="R19" s="1246"/>
      <c r="S19" s="1247"/>
      <c r="T19" s="1247"/>
      <c r="U19" s="1247"/>
      <c r="V19" s="1247"/>
      <c r="W19" s="1247"/>
      <c r="X19" s="1247"/>
      <c r="Y19" s="1247"/>
      <c r="Z19" s="1247"/>
      <c r="AA19" s="1248"/>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249"/>
      <c r="S20" s="1250"/>
      <c r="T20" s="1250"/>
      <c r="U20" s="1250"/>
      <c r="V20" s="1250"/>
      <c r="W20" s="1250"/>
      <c r="X20" s="1250"/>
      <c r="Y20" s="1250"/>
      <c r="Z20" s="1250"/>
      <c r="AA20" s="1251"/>
      <c r="AB20" s="5"/>
      <c r="AE20" s="18"/>
      <c r="AF20" s="18"/>
      <c r="AG20" s="18"/>
      <c r="AH20" s="18"/>
      <c r="AI20" s="18"/>
      <c r="AJ20" s="18"/>
      <c r="AK20" s="18"/>
      <c r="AL20" s="18"/>
    </row>
    <row r="21" spans="2:38" ht="18" customHeight="1" thickBot="1" x14ac:dyDescent="0.25">
      <c r="B21" s="4"/>
      <c r="C21" s="6"/>
      <c r="D21" s="7"/>
      <c r="E21" s="7"/>
      <c r="F21" s="7"/>
      <c r="G21" s="7"/>
      <c r="H21" s="7"/>
      <c r="I21" s="7"/>
      <c r="J21" s="7"/>
      <c r="K21" s="7"/>
      <c r="L21" s="7"/>
      <c r="M21" s="7"/>
      <c r="N21" s="7"/>
      <c r="O21" s="7"/>
      <c r="P21" s="7"/>
      <c r="Q21" s="7"/>
      <c r="R21" s="806" t="s">
        <v>80</v>
      </c>
      <c r="S21" s="807"/>
      <c r="T21" s="807"/>
      <c r="U21" s="807"/>
      <c r="V21" s="807"/>
      <c r="W21" s="807"/>
      <c r="X21" s="807"/>
      <c r="Y21" s="807"/>
      <c r="Z21" s="807"/>
      <c r="AA21" s="808"/>
      <c r="AB21" s="5"/>
      <c r="AE21" s="18"/>
      <c r="AF21" s="18"/>
      <c r="AG21" s="18"/>
      <c r="AH21" s="18"/>
      <c r="AI21" s="18"/>
      <c r="AJ21" s="18"/>
      <c r="AK21" s="18"/>
      <c r="AL21" s="18"/>
    </row>
    <row r="22" spans="2:38" ht="31.5" customHeight="1" x14ac:dyDescent="0.2">
      <c r="B22" s="4"/>
      <c r="C22" s="6"/>
      <c r="D22" s="7"/>
      <c r="E22" s="7"/>
      <c r="F22" s="7"/>
      <c r="G22" s="7"/>
      <c r="H22" s="7"/>
      <c r="I22" s="7"/>
      <c r="J22" s="7"/>
      <c r="K22" s="7"/>
      <c r="L22" s="7"/>
      <c r="M22" s="7"/>
      <c r="N22" s="7"/>
      <c r="O22" s="7"/>
      <c r="P22" s="7"/>
      <c r="Q22" s="7"/>
      <c r="R22" s="1167" t="s">
        <v>1249</v>
      </c>
      <c r="S22" s="1168"/>
      <c r="T22" s="1168"/>
      <c r="U22" s="1168"/>
      <c r="V22" s="1168"/>
      <c r="W22" s="1168"/>
      <c r="X22" s="1168"/>
      <c r="Y22" s="1168"/>
      <c r="Z22" s="1168"/>
      <c r="AA22" s="1169"/>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1167"/>
      <c r="S23" s="1168"/>
      <c r="T23" s="1168"/>
      <c r="U23" s="1168"/>
      <c r="V23" s="1168"/>
      <c r="W23" s="1168"/>
      <c r="X23" s="1168"/>
      <c r="Y23" s="1168"/>
      <c r="Z23" s="1168"/>
      <c r="AA23" s="1169"/>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1167"/>
      <c r="S24" s="1168"/>
      <c r="T24" s="1168"/>
      <c r="U24" s="1168"/>
      <c r="V24" s="1168"/>
      <c r="W24" s="1168"/>
      <c r="X24" s="1168"/>
      <c r="Y24" s="1168"/>
      <c r="Z24" s="1168"/>
      <c r="AA24" s="1169"/>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1167"/>
      <c r="S25" s="1168"/>
      <c r="T25" s="1168"/>
      <c r="U25" s="1168"/>
      <c r="V25" s="1168"/>
      <c r="W25" s="1168"/>
      <c r="X25" s="1168"/>
      <c r="Y25" s="1168"/>
      <c r="Z25" s="1168"/>
      <c r="AA25" s="1169"/>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1167"/>
      <c r="S26" s="1168"/>
      <c r="T26" s="1168"/>
      <c r="U26" s="1168"/>
      <c r="V26" s="1168"/>
      <c r="W26" s="1168"/>
      <c r="X26" s="1168"/>
      <c r="Y26" s="1168"/>
      <c r="Z26" s="1168"/>
      <c r="AA26" s="1169"/>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1167"/>
      <c r="S27" s="1168"/>
      <c r="T27" s="1168"/>
      <c r="U27" s="1168"/>
      <c r="V27" s="1168"/>
      <c r="W27" s="1168"/>
      <c r="X27" s="1168"/>
      <c r="Y27" s="1168"/>
      <c r="Z27" s="1168"/>
      <c r="AA27" s="1169"/>
      <c r="AB27" s="5"/>
      <c r="AE27" s="18"/>
      <c r="AF27" s="18"/>
      <c r="AG27" s="18"/>
      <c r="AH27" s="18"/>
      <c r="AI27" s="18"/>
      <c r="AJ27" s="18"/>
      <c r="AK27" s="18"/>
      <c r="AL27" s="18"/>
    </row>
    <row r="28" spans="2:38" ht="19.5" customHeight="1" thickBot="1" x14ac:dyDescent="0.25">
      <c r="B28" s="4"/>
      <c r="C28" s="6"/>
      <c r="D28" s="7"/>
      <c r="E28" s="7"/>
      <c r="F28" s="61"/>
      <c r="G28" s="7"/>
      <c r="H28" s="7"/>
      <c r="I28" s="7"/>
      <c r="J28" s="7"/>
      <c r="K28" s="61"/>
      <c r="L28" s="7"/>
      <c r="M28" s="7"/>
      <c r="N28" s="7"/>
      <c r="O28" s="7"/>
      <c r="P28" s="7"/>
      <c r="Q28" s="7"/>
      <c r="R28" s="1170"/>
      <c r="S28" s="1171"/>
      <c r="T28" s="1171"/>
      <c r="U28" s="1171"/>
      <c r="V28" s="1171"/>
      <c r="W28" s="1171"/>
      <c r="X28" s="1171"/>
      <c r="Y28" s="1171"/>
      <c r="Z28" s="1171"/>
      <c r="AA28" s="1172"/>
      <c r="AB28" s="5"/>
      <c r="AE28" s="18"/>
      <c r="AF28" s="18"/>
      <c r="AG28" s="18"/>
      <c r="AH28" s="18"/>
      <c r="AI28" s="18"/>
      <c r="AJ28" s="18"/>
      <c r="AK28" s="18"/>
      <c r="AL28" s="18"/>
    </row>
    <row r="29" spans="2:38" ht="3.75" customHeight="1" thickBot="1" x14ac:dyDescent="0.25">
      <c r="B29" s="4"/>
      <c r="C29" s="6"/>
      <c r="D29" s="7"/>
      <c r="E29" s="7"/>
      <c r="F29" s="7"/>
      <c r="G29" s="7"/>
      <c r="H29" s="7"/>
      <c r="I29" s="7"/>
      <c r="J29" s="7"/>
      <c r="K29" s="7"/>
      <c r="L29" s="7"/>
      <c r="M29" s="7"/>
      <c r="N29" s="7"/>
      <c r="O29" s="7"/>
      <c r="P29" s="7"/>
      <c r="Q29" s="7"/>
      <c r="R29" s="7"/>
      <c r="S29" s="7"/>
      <c r="T29" s="7"/>
      <c r="U29" s="7"/>
      <c r="V29" s="7"/>
      <c r="W29" s="7"/>
      <c r="X29" s="7"/>
      <c r="Y29" s="7"/>
      <c r="Z29" s="7"/>
      <c r="AA29" s="8"/>
      <c r="AB29" s="5"/>
      <c r="AE29" s="18"/>
      <c r="AF29" s="18"/>
      <c r="AG29" s="18"/>
      <c r="AH29" s="18"/>
      <c r="AI29" s="18"/>
      <c r="AJ29" s="18"/>
      <c r="AK29" s="18"/>
      <c r="AL29" s="18"/>
    </row>
    <row r="30" spans="2:38" ht="22.5" customHeight="1" x14ac:dyDescent="0.2">
      <c r="B30" s="4"/>
      <c r="C30" s="6"/>
      <c r="D30" s="298" t="s">
        <v>3</v>
      </c>
      <c r="E30" s="295"/>
      <c r="F30" s="296" t="s">
        <v>4</v>
      </c>
      <c r="G30" s="296" t="s">
        <v>5</v>
      </c>
      <c r="H30" s="296" t="s">
        <v>6</v>
      </c>
      <c r="I30" s="296" t="s">
        <v>7</v>
      </c>
      <c r="J30" s="296" t="s">
        <v>8</v>
      </c>
      <c r="K30" s="296" t="s">
        <v>9</v>
      </c>
      <c r="L30" s="296" t="s">
        <v>10</v>
      </c>
      <c r="M30" s="296" t="s">
        <v>11</v>
      </c>
      <c r="N30" s="296" t="s">
        <v>12</v>
      </c>
      <c r="O30" s="296" t="s">
        <v>13</v>
      </c>
      <c r="P30" s="296" t="s">
        <v>14</v>
      </c>
      <c r="Q30" s="296" t="s">
        <v>15</v>
      </c>
      <c r="R30" s="297" t="s">
        <v>71</v>
      </c>
      <c r="U30" s="7"/>
      <c r="V30" s="7"/>
      <c r="W30" s="7"/>
      <c r="X30" s="7"/>
      <c r="Y30" s="7"/>
      <c r="Z30" s="7"/>
      <c r="AA30" s="8"/>
      <c r="AB30" s="5"/>
      <c r="AE30" s="18"/>
      <c r="AF30" s="18"/>
      <c r="AG30" s="18"/>
      <c r="AH30" s="18"/>
      <c r="AI30" s="18"/>
      <c r="AJ30" s="18"/>
      <c r="AK30" s="18"/>
      <c r="AL30" s="18"/>
    </row>
    <row r="31" spans="2:38" ht="22.5" customHeight="1" x14ac:dyDescent="0.2">
      <c r="B31" s="4"/>
      <c r="C31" s="6"/>
      <c r="D31" s="70" t="s">
        <v>456</v>
      </c>
      <c r="E31" s="71"/>
      <c r="F31" s="204">
        <f>INDICADORES!H97</f>
        <v>1093264072.47</v>
      </c>
      <c r="G31" s="204">
        <f>INDICADORES!K97</f>
        <v>2570466159.1400003</v>
      </c>
      <c r="H31" s="204">
        <f>INDICADORES!N97</f>
        <v>1991212091</v>
      </c>
      <c r="I31" s="204">
        <f>INDICADORES!T97</f>
        <v>1887771197</v>
      </c>
      <c r="J31" s="204">
        <f>INDICADORES!W97</f>
        <v>2114265454</v>
      </c>
      <c r="K31" s="204">
        <f>INDICADORES!Z97</f>
        <v>1981901597</v>
      </c>
      <c r="L31" s="204">
        <f>INDICADORES!AF97</f>
        <v>2160875745.77</v>
      </c>
      <c r="M31" s="204">
        <f>INDICADORES!AI97</f>
        <v>2235645251.04</v>
      </c>
      <c r="N31" s="204">
        <f>INDICADORES!AL97</f>
        <v>2205350393</v>
      </c>
      <c r="O31" s="204">
        <f>INDICADORES!AR97</f>
        <v>2942562637</v>
      </c>
      <c r="P31" s="204">
        <f>INDICADORES!AU97</f>
        <v>1921819738.6400032</v>
      </c>
      <c r="Q31" s="204">
        <f>INDICADORES!AX97</f>
        <v>3186574474</v>
      </c>
      <c r="R31" s="204">
        <f>SUM(F31:Q31)</f>
        <v>26291708810.060005</v>
      </c>
      <c r="U31" s="7"/>
      <c r="V31" s="7"/>
      <c r="W31" s="7"/>
      <c r="X31" s="7"/>
      <c r="Y31" s="7"/>
      <c r="Z31" s="7"/>
      <c r="AA31" s="8"/>
      <c r="AB31" s="5"/>
      <c r="AE31" s="18"/>
      <c r="AF31" s="18"/>
      <c r="AG31" s="18"/>
      <c r="AH31" s="18"/>
      <c r="AI31" s="18"/>
      <c r="AJ31" s="18"/>
      <c r="AK31" s="18"/>
      <c r="AL31" s="18"/>
    </row>
    <row r="32" spans="2:38" ht="22.5" customHeight="1" x14ac:dyDescent="0.2">
      <c r="B32" s="4"/>
      <c r="C32" s="6"/>
      <c r="D32" s="70" t="s">
        <v>457</v>
      </c>
      <c r="E32" s="71"/>
      <c r="F32" s="164">
        <f>INDICADORES!I97</f>
        <v>320801275</v>
      </c>
      <c r="G32" s="164">
        <f>INDICADORES!L97</f>
        <v>654345706.64999998</v>
      </c>
      <c r="H32" s="164">
        <f>INDICADORES!O97</f>
        <v>539723788</v>
      </c>
      <c r="I32" s="164">
        <f>INDICADORES!U97</f>
        <v>474732649</v>
      </c>
      <c r="J32" s="164">
        <f>INDICADORES!X97</f>
        <v>346928879</v>
      </c>
      <c r="K32" s="164">
        <f>INDICADORES!AA97</f>
        <v>429924199.44</v>
      </c>
      <c r="L32" s="164">
        <f>INDICADORES!AG97</f>
        <v>807737192.32000005</v>
      </c>
      <c r="M32" s="164">
        <f>INDICADORES!AJ97</f>
        <v>419307653.83999997</v>
      </c>
      <c r="N32" s="164">
        <f>INDICADORES!AM97</f>
        <v>572338065</v>
      </c>
      <c r="O32" s="164">
        <f>INDICADORES!AS97</f>
        <v>866871998</v>
      </c>
      <c r="P32" s="164">
        <f>INDICADORES!AV97</f>
        <v>648421855</v>
      </c>
      <c r="Q32" s="164">
        <f>INDICADORES!AY97</f>
        <v>1243657588</v>
      </c>
      <c r="R32" s="204">
        <f>SUM(F32:Q32)</f>
        <v>7324790849.25</v>
      </c>
      <c r="U32" s="7"/>
      <c r="V32" s="7"/>
      <c r="W32" s="7"/>
      <c r="X32" s="7"/>
      <c r="Y32" s="7"/>
      <c r="Z32" s="7"/>
      <c r="AA32" s="8"/>
      <c r="AB32" s="5"/>
      <c r="AE32" s="18"/>
      <c r="AF32" s="18"/>
      <c r="AG32" s="18"/>
      <c r="AH32" s="18"/>
      <c r="AI32" s="18"/>
      <c r="AJ32" s="18"/>
      <c r="AK32" s="18"/>
      <c r="AL32" s="18"/>
    </row>
    <row r="33" spans="2:38" ht="22.5" customHeight="1" thickBot="1" x14ac:dyDescent="0.25">
      <c r="B33" s="4"/>
      <c r="C33" s="6"/>
      <c r="D33" s="48" t="s">
        <v>692</v>
      </c>
      <c r="E33" s="72"/>
      <c r="F33" s="152">
        <f>+F31+F32</f>
        <v>1414065347.47</v>
      </c>
      <c r="G33" s="152">
        <f t="shared" ref="G33:Q33" si="0">+G31+G32</f>
        <v>3224811865.7900004</v>
      </c>
      <c r="H33" s="152">
        <f t="shared" si="0"/>
        <v>2530935879</v>
      </c>
      <c r="I33" s="152">
        <f t="shared" si="0"/>
        <v>2362503846</v>
      </c>
      <c r="J33" s="152">
        <f t="shared" si="0"/>
        <v>2461194333</v>
      </c>
      <c r="K33" s="152">
        <f t="shared" si="0"/>
        <v>2411825796.4400001</v>
      </c>
      <c r="L33" s="152">
        <f t="shared" si="0"/>
        <v>2968612938.0900002</v>
      </c>
      <c r="M33" s="152">
        <f t="shared" si="0"/>
        <v>2654952904.8800001</v>
      </c>
      <c r="N33" s="152">
        <f t="shared" si="0"/>
        <v>2777688458</v>
      </c>
      <c r="O33" s="152">
        <f t="shared" si="0"/>
        <v>3809434635</v>
      </c>
      <c r="P33" s="152">
        <f t="shared" si="0"/>
        <v>2570241593.6400032</v>
      </c>
      <c r="Q33" s="152">
        <f t="shared" si="0"/>
        <v>4430232062</v>
      </c>
      <c r="R33" s="204">
        <f>SUM(F33:Q33)</f>
        <v>33616499659.310005</v>
      </c>
      <c r="T33" s="97">
        <f>AVERAGE(F33:Q33)</f>
        <v>2801374971.6091671</v>
      </c>
      <c r="U33" s="62"/>
      <c r="V33" s="7"/>
      <c r="W33" s="7"/>
      <c r="X33" s="7"/>
      <c r="Y33" s="7"/>
      <c r="Z33" s="7"/>
      <c r="AA33" s="8"/>
      <c r="AB33" s="5"/>
      <c r="AE33" s="18"/>
      <c r="AF33" s="18"/>
      <c r="AG33" s="18"/>
      <c r="AH33" s="18"/>
      <c r="AI33" s="18"/>
      <c r="AJ33" s="18"/>
      <c r="AK33" s="18"/>
      <c r="AL33" s="18"/>
    </row>
    <row r="34" spans="2:38" ht="18.75" customHeight="1" thickBot="1" x14ac:dyDescent="0.25">
      <c r="B34" s="4"/>
      <c r="C34" s="6"/>
      <c r="D34" s="48" t="s">
        <v>651</v>
      </c>
      <c r="E34" s="77"/>
      <c r="F34" s="279">
        <v>1610006160</v>
      </c>
      <c r="G34" s="279">
        <v>1574617063</v>
      </c>
      <c r="H34" s="279">
        <v>1800217561</v>
      </c>
      <c r="I34" s="279">
        <v>1445231039</v>
      </c>
      <c r="J34" s="279">
        <v>1590707765</v>
      </c>
      <c r="K34" s="279">
        <v>2647071493</v>
      </c>
      <c r="L34" s="279">
        <v>2541934905</v>
      </c>
      <c r="M34" s="279">
        <v>1670984781</v>
      </c>
      <c r="N34" s="279">
        <v>2589983661</v>
      </c>
      <c r="O34" s="279">
        <v>1554709207</v>
      </c>
      <c r="P34" s="279">
        <v>1465416622</v>
      </c>
      <c r="Q34" s="279">
        <v>5018738150</v>
      </c>
      <c r="R34" s="279">
        <f>SUM(F34:Q34)</f>
        <v>25509618407</v>
      </c>
      <c r="U34" s="7"/>
      <c r="V34" s="7"/>
      <c r="W34" s="7"/>
      <c r="X34" s="7"/>
      <c r="Y34" s="7"/>
      <c r="Z34" s="7"/>
      <c r="AA34" s="8"/>
      <c r="AB34" s="5"/>
      <c r="AE34" s="18"/>
      <c r="AF34" s="18"/>
      <c r="AG34" s="18"/>
      <c r="AH34" s="18"/>
      <c r="AI34" s="18"/>
      <c r="AJ34" s="18"/>
      <c r="AK34" s="18"/>
      <c r="AL34" s="18"/>
    </row>
    <row r="35" spans="2:38" ht="21" customHeight="1" x14ac:dyDescent="0.2">
      <c r="B35" s="4"/>
      <c r="C35" s="6"/>
      <c r="D35" s="198" t="s">
        <v>254</v>
      </c>
      <c r="E35" s="172"/>
      <c r="F35" s="280">
        <v>2412883053.148088</v>
      </c>
      <c r="G35" s="280">
        <v>2412883053.148088</v>
      </c>
      <c r="H35" s="280">
        <v>2412883053.148088</v>
      </c>
      <c r="I35" s="280">
        <v>2412883053.148088</v>
      </c>
      <c r="J35" s="280">
        <v>2412883053.148088</v>
      </c>
      <c r="K35" s="280">
        <v>2412883053.148088</v>
      </c>
      <c r="L35" s="280">
        <v>2412883053.148088</v>
      </c>
      <c r="M35" s="280">
        <v>2412883053.148088</v>
      </c>
      <c r="N35" s="280">
        <v>2412883053.148088</v>
      </c>
      <c r="O35" s="280">
        <v>2412883053.148088</v>
      </c>
      <c r="P35" s="280">
        <v>2412883053.148088</v>
      </c>
      <c r="Q35" s="280">
        <v>2412883053.148088</v>
      </c>
      <c r="R35" s="279">
        <f>SUM(F35:Q35)</f>
        <v>28954596637.77705</v>
      </c>
      <c r="U35" s="7"/>
      <c r="V35" s="7"/>
      <c r="W35" s="7"/>
      <c r="X35" s="7"/>
      <c r="Y35" s="7"/>
      <c r="Z35" s="7"/>
      <c r="AA35" s="8"/>
      <c r="AB35" s="5"/>
      <c r="AE35" s="18"/>
      <c r="AF35" s="18"/>
      <c r="AG35" s="18"/>
      <c r="AH35" s="18"/>
      <c r="AI35" s="18"/>
      <c r="AJ35" s="18"/>
      <c r="AK35" s="18"/>
      <c r="AL35" s="18"/>
    </row>
    <row r="36" spans="2:38" ht="16.5" customHeight="1" thickBot="1" x14ac:dyDescent="0.25">
      <c r="B36" s="4"/>
      <c r="C36" s="6"/>
      <c r="D36" s="7"/>
      <c r="E36" s="7"/>
      <c r="F36" s="7"/>
      <c r="G36" s="7"/>
      <c r="H36" s="7"/>
      <c r="I36" s="7"/>
      <c r="J36" s="7"/>
      <c r="K36" s="7"/>
      <c r="L36" s="7"/>
      <c r="M36" s="7"/>
      <c r="N36" s="7"/>
      <c r="O36" s="7"/>
      <c r="P36" s="7"/>
      <c r="Q36" s="7"/>
      <c r="R36" s="7"/>
      <c r="S36" s="7"/>
      <c r="T36" s="7"/>
      <c r="U36" s="7"/>
      <c r="V36" s="7"/>
      <c r="W36" s="7"/>
      <c r="X36" s="7"/>
      <c r="Y36" s="7"/>
      <c r="Z36" s="7"/>
      <c r="AA36" s="8"/>
      <c r="AB36" s="5"/>
      <c r="AE36" s="18"/>
      <c r="AF36" s="18"/>
      <c r="AG36" s="18"/>
      <c r="AH36" s="18"/>
      <c r="AI36" s="18"/>
      <c r="AJ36" s="18"/>
      <c r="AK36" s="18"/>
      <c r="AL36" s="18"/>
    </row>
    <row r="37" spans="2:38" ht="12.75" customHeight="1" thickBot="1" x14ac:dyDescent="0.25">
      <c r="B37" s="4"/>
      <c r="C37" s="931" t="s">
        <v>85</v>
      </c>
      <c r="D37" s="932"/>
      <c r="E37" s="932"/>
      <c r="F37" s="932"/>
      <c r="G37" s="932"/>
      <c r="H37" s="932"/>
      <c r="I37" s="932"/>
      <c r="J37" s="932"/>
      <c r="K37" s="932"/>
      <c r="L37" s="932"/>
      <c r="M37" s="932"/>
      <c r="N37" s="933"/>
      <c r="O37" s="934" t="s">
        <v>86</v>
      </c>
      <c r="P37" s="935"/>
      <c r="Q37" s="935"/>
      <c r="R37" s="935"/>
      <c r="S37" s="935"/>
      <c r="T37" s="935"/>
      <c r="U37" s="935"/>
      <c r="V37" s="935"/>
      <c r="W37" s="935"/>
      <c r="X37" s="935"/>
      <c r="Y37" s="935"/>
      <c r="Z37" s="935"/>
      <c r="AA37" s="936"/>
      <c r="AB37" s="5"/>
      <c r="AE37" s="18"/>
      <c r="AF37" s="18"/>
      <c r="AG37" s="18"/>
      <c r="AH37" s="18"/>
      <c r="AI37" s="18"/>
      <c r="AJ37" s="18"/>
      <c r="AK37" s="18"/>
      <c r="AL37" s="18"/>
    </row>
    <row r="38" spans="2:38" ht="42.75" customHeight="1" thickBot="1" x14ac:dyDescent="0.25">
      <c r="B38" s="4"/>
      <c r="C38" s="817" t="s">
        <v>16</v>
      </c>
      <c r="D38" s="818"/>
      <c r="E38" s="818"/>
      <c r="F38" s="818"/>
      <c r="G38" s="1128" t="s">
        <v>356</v>
      </c>
      <c r="H38" s="1128"/>
      <c r="I38" s="1128"/>
      <c r="J38" s="1128"/>
      <c r="K38" s="1128"/>
      <c r="L38" s="1128"/>
      <c r="M38" s="1128"/>
      <c r="N38" s="1129"/>
      <c r="O38" s="1064" t="s">
        <v>17</v>
      </c>
      <c r="P38" s="1065"/>
      <c r="Q38" s="1065"/>
      <c r="R38" s="1065"/>
      <c r="S38" s="1065"/>
      <c r="T38" s="1073"/>
      <c r="U38" s="1073"/>
      <c r="V38" s="1073"/>
      <c r="W38" s="1073"/>
      <c r="X38" s="1073"/>
      <c r="Y38" s="1073"/>
      <c r="Z38" s="1073"/>
      <c r="AA38" s="1074"/>
      <c r="AB38" s="5"/>
      <c r="AC38" s="20"/>
      <c r="AE38" s="9"/>
      <c r="AF38" s="877"/>
      <c r="AG38" s="877"/>
      <c r="AH38" s="877"/>
      <c r="AI38" s="877"/>
      <c r="AJ38" s="877"/>
      <c r="AK38" s="877"/>
      <c r="AL38" s="877"/>
    </row>
    <row r="39" spans="2:38" ht="24" customHeight="1" x14ac:dyDescent="0.2">
      <c r="B39" s="4"/>
      <c r="C39" s="827" t="s">
        <v>18</v>
      </c>
      <c r="D39" s="828"/>
      <c r="E39" s="828"/>
      <c r="F39" s="828"/>
      <c r="G39" s="861" t="s">
        <v>168</v>
      </c>
      <c r="H39" s="861"/>
      <c r="I39" s="861"/>
      <c r="J39" s="861"/>
      <c r="K39" s="861"/>
      <c r="L39" s="861"/>
      <c r="M39" s="861"/>
      <c r="N39" s="1101"/>
      <c r="O39" s="770" t="s">
        <v>19</v>
      </c>
      <c r="P39" s="771"/>
      <c r="Q39" s="771"/>
      <c r="R39" s="771"/>
      <c r="S39" s="771"/>
      <c r="T39" s="1073"/>
      <c r="U39" s="1073"/>
      <c r="V39" s="1073"/>
      <c r="W39" s="1073"/>
      <c r="X39" s="1073"/>
      <c r="Y39" s="1073"/>
      <c r="Z39" s="1073"/>
      <c r="AA39" s="1074"/>
      <c r="AB39" s="5"/>
      <c r="AC39" s="20"/>
      <c r="AE39" s="9"/>
      <c r="AF39" s="877"/>
      <c r="AG39" s="877"/>
      <c r="AH39" s="877"/>
      <c r="AI39" s="877"/>
      <c r="AJ39" s="877"/>
      <c r="AK39" s="877"/>
      <c r="AL39" s="877"/>
    </row>
    <row r="40" spans="2:38" ht="27" customHeight="1" x14ac:dyDescent="0.2">
      <c r="B40" s="4"/>
      <c r="C40" s="827" t="s">
        <v>20</v>
      </c>
      <c r="D40" s="828"/>
      <c r="E40" s="828"/>
      <c r="F40" s="828"/>
      <c r="G40" s="861" t="s">
        <v>1171</v>
      </c>
      <c r="H40" s="861"/>
      <c r="I40" s="861"/>
      <c r="J40" s="861"/>
      <c r="K40" s="861"/>
      <c r="L40" s="861"/>
      <c r="M40" s="861"/>
      <c r="N40" s="1101"/>
      <c r="O40" s="865" t="s">
        <v>88</v>
      </c>
      <c r="P40" s="866"/>
      <c r="Q40" s="866"/>
      <c r="R40" s="866"/>
      <c r="S40" s="866"/>
      <c r="T40" s="948" t="s">
        <v>22</v>
      </c>
      <c r="U40" s="948"/>
      <c r="V40" s="948"/>
      <c r="W40" s="948"/>
      <c r="X40" s="948"/>
      <c r="Y40" s="948"/>
      <c r="Z40" s="948"/>
      <c r="AA40" s="949"/>
      <c r="AB40" s="5"/>
      <c r="AC40" s="20"/>
      <c r="AE40" s="9"/>
      <c r="AF40" s="19"/>
      <c r="AG40" s="19"/>
      <c r="AH40" s="19"/>
      <c r="AI40" s="19"/>
      <c r="AJ40" s="19"/>
      <c r="AK40" s="19"/>
      <c r="AL40" s="19"/>
    </row>
    <row r="41" spans="2:38" ht="21" customHeight="1" thickBot="1" x14ac:dyDescent="0.25">
      <c r="B41" s="4"/>
      <c r="C41" s="827" t="s">
        <v>21</v>
      </c>
      <c r="D41" s="828"/>
      <c r="E41" s="828"/>
      <c r="F41" s="828"/>
      <c r="G41" s="861" t="s">
        <v>348</v>
      </c>
      <c r="H41" s="861"/>
      <c r="I41" s="861"/>
      <c r="J41" s="861"/>
      <c r="K41" s="861"/>
      <c r="L41" s="861"/>
      <c r="M41" s="861"/>
      <c r="N41" s="1101"/>
      <c r="O41" s="865" t="s">
        <v>24</v>
      </c>
      <c r="P41" s="866"/>
      <c r="Q41" s="866"/>
      <c r="R41" s="866"/>
      <c r="S41" s="866"/>
      <c r="T41" s="948" t="s">
        <v>22</v>
      </c>
      <c r="U41" s="948"/>
      <c r="V41" s="948"/>
      <c r="W41" s="948"/>
      <c r="X41" s="948"/>
      <c r="Y41" s="948"/>
      <c r="Z41" s="948"/>
      <c r="AA41" s="949"/>
      <c r="AB41" s="5"/>
      <c r="AC41" s="20"/>
      <c r="AE41" s="9"/>
      <c r="AF41" s="792"/>
      <c r="AG41" s="792"/>
      <c r="AH41" s="792"/>
      <c r="AI41" s="792"/>
      <c r="AJ41" s="792"/>
      <c r="AK41" s="792"/>
      <c r="AL41" s="792"/>
    </row>
    <row r="42" spans="2:38" ht="20.25" customHeight="1" x14ac:dyDescent="0.2">
      <c r="B42" s="4"/>
      <c r="C42" s="827" t="s">
        <v>23</v>
      </c>
      <c r="D42" s="828"/>
      <c r="E42" s="828"/>
      <c r="F42" s="828"/>
      <c r="G42" s="942">
        <v>1</v>
      </c>
      <c r="H42" s="942"/>
      <c r="I42" s="942"/>
      <c r="J42" s="942"/>
      <c r="K42" s="942"/>
      <c r="L42" s="942"/>
      <c r="M42" s="942"/>
      <c r="N42" s="1126"/>
      <c r="O42" s="770" t="s">
        <v>26</v>
      </c>
      <c r="P42" s="771"/>
      <c r="Q42" s="771"/>
      <c r="R42" s="771"/>
      <c r="S42" s="771"/>
      <c r="T42" s="1073"/>
      <c r="U42" s="1073"/>
      <c r="V42" s="1073"/>
      <c r="W42" s="1073"/>
      <c r="X42" s="1073"/>
      <c r="Y42" s="1073"/>
      <c r="Z42" s="1073"/>
      <c r="AA42" s="1074"/>
      <c r="AB42" s="5"/>
      <c r="AC42" s="20"/>
      <c r="AE42" s="9"/>
      <c r="AF42" s="792"/>
      <c r="AG42" s="792"/>
      <c r="AH42" s="792"/>
      <c r="AI42" s="792"/>
      <c r="AJ42" s="792"/>
      <c r="AK42" s="792"/>
      <c r="AL42" s="792"/>
    </row>
    <row r="43" spans="2:38" ht="24" customHeight="1" thickBot="1" x14ac:dyDescent="0.25">
      <c r="B43" s="4"/>
      <c r="C43" s="833"/>
      <c r="D43" s="834"/>
      <c r="E43" s="834"/>
      <c r="F43" s="834"/>
      <c r="G43" s="943"/>
      <c r="H43" s="943"/>
      <c r="I43" s="943"/>
      <c r="J43" s="943"/>
      <c r="K43" s="943"/>
      <c r="L43" s="943"/>
      <c r="M43" s="943"/>
      <c r="N43" s="1127"/>
      <c r="O43" s="1059" t="s">
        <v>89</v>
      </c>
      <c r="P43" s="1060"/>
      <c r="Q43" s="1060"/>
      <c r="R43" s="1060"/>
      <c r="S43" s="1060"/>
      <c r="T43" s="953" t="s">
        <v>551</v>
      </c>
      <c r="U43" s="953"/>
      <c r="V43" s="953"/>
      <c r="W43" s="953"/>
      <c r="X43" s="953"/>
      <c r="Y43" s="953"/>
      <c r="Z43" s="953"/>
      <c r="AA43" s="954"/>
      <c r="AB43" s="5"/>
      <c r="AC43" s="20"/>
      <c r="AE43" s="9"/>
      <c r="AF43" s="20"/>
      <c r="AG43" s="20"/>
      <c r="AH43" s="20"/>
      <c r="AI43" s="20"/>
      <c r="AJ43" s="20"/>
      <c r="AK43" s="20"/>
      <c r="AL43" s="20"/>
    </row>
    <row r="44" spans="2:38" ht="15" customHeight="1" thickBot="1" x14ac:dyDescent="0.25">
      <c r="B44" s="4"/>
      <c r="C44" s="934" t="s">
        <v>80</v>
      </c>
      <c r="D44" s="935"/>
      <c r="E44" s="935"/>
      <c r="F44" s="935"/>
      <c r="G44" s="932"/>
      <c r="H44" s="932"/>
      <c r="I44" s="932"/>
      <c r="J44" s="932"/>
      <c r="K44" s="932"/>
      <c r="L44" s="932"/>
      <c r="M44" s="932"/>
      <c r="N44" s="933"/>
      <c r="O44" s="928" t="s">
        <v>91</v>
      </c>
      <c r="P44" s="929"/>
      <c r="Q44" s="929"/>
      <c r="R44" s="929"/>
      <c r="S44" s="929"/>
      <c r="T44" s="929"/>
      <c r="U44" s="929"/>
      <c r="V44" s="929"/>
      <c r="W44" s="929"/>
      <c r="X44" s="929"/>
      <c r="Y44" s="929"/>
      <c r="Z44" s="929"/>
      <c r="AA44" s="930"/>
      <c r="AB44" s="5"/>
      <c r="AC44" s="20"/>
      <c r="AE44" s="9"/>
      <c r="AF44" s="792"/>
      <c r="AG44" s="792"/>
      <c r="AH44" s="792"/>
      <c r="AI44" s="792"/>
      <c r="AJ44" s="792"/>
      <c r="AK44" s="792"/>
      <c r="AL44" s="792"/>
    </row>
    <row r="45" spans="2:38" ht="27.75" customHeight="1" x14ac:dyDescent="0.2">
      <c r="B45" s="4"/>
      <c r="C45" s="782" t="s">
        <v>92</v>
      </c>
      <c r="D45" s="783"/>
      <c r="E45" s="783"/>
      <c r="F45" s="784"/>
      <c r="G45" s="940" t="s">
        <v>93</v>
      </c>
      <c r="H45" s="941"/>
      <c r="I45" s="30" t="s">
        <v>94</v>
      </c>
      <c r="J45" s="31" t="s">
        <v>95</v>
      </c>
      <c r="K45" s="30"/>
      <c r="L45" s="31" t="s">
        <v>96</v>
      </c>
      <c r="M45" s="32"/>
      <c r="N45" s="32"/>
      <c r="O45" s="851" t="s">
        <v>97</v>
      </c>
      <c r="P45" s="852"/>
      <c r="Q45" s="852"/>
      <c r="R45" s="852"/>
      <c r="S45" s="1037" t="s">
        <v>98</v>
      </c>
      <c r="T45" s="1038"/>
      <c r="U45" s="1038"/>
      <c r="V45" s="1038"/>
      <c r="W45" s="1038"/>
      <c r="X45" s="1038"/>
      <c r="Y45" s="1038"/>
      <c r="Z45" s="1038"/>
      <c r="AA45" s="1039"/>
      <c r="AB45" s="5"/>
      <c r="AC45" s="20"/>
      <c r="AE45" s="9"/>
      <c r="AF45" s="20"/>
      <c r="AG45" s="20"/>
      <c r="AH45" s="20"/>
      <c r="AI45" s="20"/>
      <c r="AJ45" s="20"/>
      <c r="AK45" s="20"/>
      <c r="AL45" s="20"/>
    </row>
    <row r="46" spans="2:38" ht="27.75" customHeight="1" x14ac:dyDescent="0.2">
      <c r="B46" s="4"/>
      <c r="C46" s="846"/>
      <c r="D46" s="847"/>
      <c r="E46" s="847"/>
      <c r="F46" s="848"/>
      <c r="G46" s="942" t="s">
        <v>357</v>
      </c>
      <c r="H46" s="942"/>
      <c r="I46" s="942"/>
      <c r="J46" s="942"/>
      <c r="K46" s="942"/>
      <c r="L46" s="942"/>
      <c r="M46" s="942"/>
      <c r="N46" s="33"/>
      <c r="O46" s="1023" t="s">
        <v>99</v>
      </c>
      <c r="P46" s="1024"/>
      <c r="Q46" s="1024"/>
      <c r="R46" s="1024"/>
      <c r="S46" s="861" t="s">
        <v>100</v>
      </c>
      <c r="T46" s="861"/>
      <c r="U46" s="861"/>
      <c r="V46" s="34"/>
      <c r="W46" s="779"/>
      <c r="X46" s="780"/>
      <c r="Y46" s="1029"/>
      <c r="Z46" s="863" t="s">
        <v>94</v>
      </c>
      <c r="AA46" s="864"/>
      <c r="AB46" s="5"/>
      <c r="AC46" s="20"/>
      <c r="AE46" s="9"/>
      <c r="AF46" s="792"/>
      <c r="AG46" s="792"/>
      <c r="AH46" s="792"/>
      <c r="AI46" s="792"/>
      <c r="AJ46" s="792"/>
      <c r="AK46" s="792"/>
      <c r="AL46" s="792"/>
    </row>
    <row r="47" spans="2:38" ht="30" customHeight="1" x14ac:dyDescent="0.2">
      <c r="B47" s="4"/>
      <c r="C47" s="865" t="s">
        <v>102</v>
      </c>
      <c r="D47" s="866"/>
      <c r="E47" s="866"/>
      <c r="F47" s="867"/>
      <c r="G47" s="938"/>
      <c r="H47" s="938"/>
      <c r="I47" s="938"/>
      <c r="J47" s="938"/>
      <c r="K47" s="938"/>
      <c r="L47" s="938"/>
      <c r="M47" s="938"/>
      <c r="N47" s="856"/>
      <c r="O47" s="1023"/>
      <c r="P47" s="1024"/>
      <c r="Q47" s="1024"/>
      <c r="R47" s="1024"/>
      <c r="S47" s="861" t="s">
        <v>89</v>
      </c>
      <c r="T47" s="861"/>
      <c r="U47" s="861"/>
      <c r="V47" s="869" t="s">
        <v>94</v>
      </c>
      <c r="W47" s="1111" t="s">
        <v>103</v>
      </c>
      <c r="X47" s="1112"/>
      <c r="Y47" s="1113"/>
      <c r="Z47" s="1115"/>
      <c r="AA47" s="1116"/>
      <c r="AB47" s="5"/>
      <c r="AC47" s="20"/>
      <c r="AE47" s="9"/>
      <c r="AF47" s="792"/>
      <c r="AG47" s="792"/>
      <c r="AH47" s="792"/>
      <c r="AI47" s="792"/>
      <c r="AJ47" s="792"/>
      <c r="AK47" s="792"/>
      <c r="AL47" s="792"/>
    </row>
    <row r="48" spans="2:38" ht="22.5" customHeight="1" x14ac:dyDescent="0.2">
      <c r="B48" s="4"/>
      <c r="C48" s="829" t="s">
        <v>28</v>
      </c>
      <c r="D48" s="830"/>
      <c r="E48" s="830"/>
      <c r="F48" s="830"/>
      <c r="G48" s="942" t="s">
        <v>270</v>
      </c>
      <c r="H48" s="942"/>
      <c r="I48" s="942"/>
      <c r="J48" s="942"/>
      <c r="K48" s="942"/>
      <c r="L48" s="942"/>
      <c r="M48" s="942"/>
      <c r="N48" s="874"/>
      <c r="O48" s="1023"/>
      <c r="P48" s="1024"/>
      <c r="Q48" s="1024"/>
      <c r="R48" s="1024"/>
      <c r="S48" s="861"/>
      <c r="T48" s="861"/>
      <c r="U48" s="861"/>
      <c r="V48" s="869"/>
      <c r="W48" s="991"/>
      <c r="X48" s="992"/>
      <c r="Y48" s="1114"/>
      <c r="Z48" s="1115"/>
      <c r="AA48" s="1116"/>
      <c r="AB48" s="5"/>
      <c r="AC48" s="20"/>
      <c r="AE48" s="9"/>
      <c r="AF48" s="792"/>
      <c r="AG48" s="792"/>
      <c r="AH48" s="792"/>
      <c r="AI48" s="792"/>
      <c r="AJ48" s="792"/>
      <c r="AK48" s="792"/>
      <c r="AL48" s="792"/>
    </row>
    <row r="49" spans="1:38" ht="14.25" customHeight="1" x14ac:dyDescent="0.2">
      <c r="B49" s="4"/>
      <c r="C49" s="829" t="s">
        <v>27</v>
      </c>
      <c r="D49" s="830"/>
      <c r="E49" s="830"/>
      <c r="F49" s="830"/>
      <c r="G49" s="938" t="s">
        <v>1174</v>
      </c>
      <c r="H49" s="938"/>
      <c r="I49" s="938"/>
      <c r="J49" s="938"/>
      <c r="K49" s="938"/>
      <c r="L49" s="938"/>
      <c r="M49" s="938"/>
      <c r="N49" s="856"/>
      <c r="O49" s="1023"/>
      <c r="P49" s="1024"/>
      <c r="Q49" s="1024"/>
      <c r="R49" s="1024"/>
      <c r="S49" s="861" t="s">
        <v>105</v>
      </c>
      <c r="T49" s="861"/>
      <c r="U49" s="861"/>
      <c r="V49" s="869" t="s">
        <v>94</v>
      </c>
      <c r="W49" s="697" t="s">
        <v>404</v>
      </c>
      <c r="X49" s="697"/>
      <c r="Y49" s="697"/>
      <c r="Z49" s="685" t="s">
        <v>94</v>
      </c>
      <c r="AA49" s="686"/>
      <c r="AB49" s="5"/>
      <c r="AC49" s="20"/>
      <c r="AE49" s="9"/>
      <c r="AF49" s="792"/>
      <c r="AG49" s="792"/>
      <c r="AH49" s="792"/>
      <c r="AI49" s="792"/>
      <c r="AJ49" s="792"/>
      <c r="AK49" s="792"/>
      <c r="AL49" s="792"/>
    </row>
    <row r="50" spans="1:38" ht="14.25" customHeight="1" x14ac:dyDescent="0.2">
      <c r="B50" s="4"/>
      <c r="C50" s="829" t="s">
        <v>106</v>
      </c>
      <c r="D50" s="830"/>
      <c r="E50" s="830"/>
      <c r="F50" s="830"/>
      <c r="G50" s="937"/>
      <c r="H50" s="938"/>
      <c r="I50" s="938"/>
      <c r="J50" s="938"/>
      <c r="K50" s="938"/>
      <c r="L50" s="938"/>
      <c r="M50" s="938"/>
      <c r="N50" s="856"/>
      <c r="O50" s="1023"/>
      <c r="P50" s="1024"/>
      <c r="Q50" s="1024"/>
      <c r="R50" s="1024"/>
      <c r="S50" s="861"/>
      <c r="T50" s="861"/>
      <c r="U50" s="861"/>
      <c r="V50" s="869"/>
      <c r="W50" s="697"/>
      <c r="X50" s="697"/>
      <c r="Y50" s="697"/>
      <c r="Z50" s="685"/>
      <c r="AA50" s="686"/>
      <c r="AB50" s="5"/>
      <c r="AC50" s="20"/>
      <c r="AE50" s="9"/>
      <c r="AF50" s="792"/>
      <c r="AG50" s="792"/>
      <c r="AH50" s="792"/>
      <c r="AI50" s="792"/>
      <c r="AJ50" s="792"/>
      <c r="AK50" s="792"/>
      <c r="AL50" s="792"/>
    </row>
    <row r="51" spans="1:38" ht="21.75" customHeight="1" thickBot="1" x14ac:dyDescent="0.25">
      <c r="B51" s="4"/>
      <c r="C51" s="859" t="s">
        <v>107</v>
      </c>
      <c r="D51" s="860"/>
      <c r="E51" s="860"/>
      <c r="F51" s="860"/>
      <c r="G51" s="1108"/>
      <c r="H51" s="1109"/>
      <c r="I51" s="1109"/>
      <c r="J51" s="1109"/>
      <c r="K51" s="1109"/>
      <c r="L51" s="1109"/>
      <c r="M51" s="1109"/>
      <c r="N51" s="1110"/>
      <c r="O51" s="1026"/>
      <c r="P51" s="1027"/>
      <c r="Q51" s="1027"/>
      <c r="R51" s="1027"/>
      <c r="S51" s="1104"/>
      <c r="T51" s="1104"/>
      <c r="U51" s="1104"/>
      <c r="V51" s="882"/>
      <c r="W51" s="707"/>
      <c r="X51" s="707"/>
      <c r="Y51" s="707"/>
      <c r="Z51" s="703"/>
      <c r="AA51" s="704"/>
      <c r="AB51" s="5"/>
      <c r="AC51" s="20"/>
      <c r="AE51" s="9"/>
      <c r="AF51" s="792"/>
      <c r="AG51" s="792"/>
      <c r="AH51" s="792"/>
      <c r="AI51" s="792"/>
      <c r="AJ51" s="792"/>
      <c r="AK51" s="792"/>
      <c r="AL51" s="792"/>
    </row>
    <row r="52" spans="1:38" ht="4.5" customHeight="1" thickBot="1" x14ac:dyDescent="0.25">
      <c r="B52" s="10"/>
      <c r="C52" s="11"/>
      <c r="D52" s="12"/>
      <c r="E52" s="12"/>
      <c r="F52" s="12"/>
      <c r="G52" s="12"/>
      <c r="H52" s="12"/>
      <c r="I52" s="12"/>
      <c r="J52" s="12"/>
      <c r="K52" s="12"/>
      <c r="L52" s="12"/>
      <c r="M52" s="12"/>
      <c r="N52" s="12"/>
      <c r="O52" s="13"/>
      <c r="P52" s="11"/>
      <c r="Q52" s="23"/>
      <c r="R52" s="23"/>
      <c r="S52" s="23"/>
      <c r="T52" s="23"/>
      <c r="U52" s="23"/>
      <c r="V52" s="23"/>
      <c r="W52" s="23"/>
      <c r="X52" s="23"/>
      <c r="Y52" s="23"/>
      <c r="Z52" s="23"/>
      <c r="AA52" s="23"/>
      <c r="AB52" s="14"/>
      <c r="AC52" s="20"/>
      <c r="AE52" s="9"/>
      <c r="AF52" s="877"/>
      <c r="AG52" s="877"/>
      <c r="AH52" s="877"/>
      <c r="AI52" s="877"/>
      <c r="AJ52" s="877"/>
      <c r="AK52" s="877"/>
      <c r="AL52" s="877"/>
    </row>
    <row r="53" spans="1:38" ht="22.5" customHeight="1" x14ac:dyDescent="0.2">
      <c r="C53" s="15"/>
      <c r="D53" s="20"/>
      <c r="E53" s="20"/>
      <c r="F53" s="20"/>
      <c r="G53" s="20"/>
      <c r="H53" s="20"/>
      <c r="I53" s="20"/>
      <c r="J53" s="20"/>
      <c r="K53" s="20"/>
      <c r="L53" s="20"/>
      <c r="M53" s="20"/>
      <c r="N53" s="20"/>
      <c r="AA53" s="16"/>
      <c r="AC53" s="20"/>
      <c r="AE53" s="9"/>
      <c r="AF53" s="877"/>
      <c r="AG53" s="877"/>
      <c r="AH53" s="877"/>
      <c r="AI53" s="877"/>
      <c r="AJ53" s="877"/>
      <c r="AK53" s="877"/>
      <c r="AL53" s="877"/>
    </row>
    <row r="54" spans="1:38" ht="22.5" customHeight="1" x14ac:dyDescent="0.2">
      <c r="A54" s="52"/>
      <c r="C54" s="15"/>
      <c r="D54" s="20"/>
      <c r="E54" s="20"/>
      <c r="F54" s="20"/>
      <c r="G54" s="20"/>
      <c r="H54" s="20"/>
      <c r="I54" s="20"/>
      <c r="J54" s="20"/>
      <c r="K54" s="20"/>
      <c r="L54" s="20"/>
      <c r="M54" s="20"/>
      <c r="N54" s="20"/>
      <c r="AA54" s="16"/>
      <c r="AC54" s="20"/>
      <c r="AE54" s="9"/>
      <c r="AF54" s="19"/>
      <c r="AG54" s="19"/>
      <c r="AH54" s="19"/>
      <c r="AI54" s="19"/>
      <c r="AJ54" s="19"/>
      <c r="AK54" s="19"/>
      <c r="AL54" s="19"/>
    </row>
    <row r="55" spans="1:38" ht="22.5" customHeight="1" x14ac:dyDescent="0.2">
      <c r="C55" s="15"/>
      <c r="D55" s="20"/>
      <c r="E55" s="20"/>
      <c r="F55" s="20"/>
      <c r="G55" s="20"/>
      <c r="H55" s="20"/>
      <c r="I55" s="20"/>
      <c r="J55" s="20"/>
      <c r="K55" s="20"/>
      <c r="L55" s="20"/>
      <c r="M55" s="20"/>
      <c r="N55" s="20"/>
      <c r="AC55" s="20"/>
      <c r="AE55" s="9"/>
      <c r="AF55" s="877"/>
      <c r="AG55" s="877"/>
      <c r="AH55" s="877"/>
      <c r="AI55" s="877"/>
      <c r="AJ55" s="877"/>
      <c r="AK55" s="877"/>
      <c r="AL55" s="877"/>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c r="P61" s="15"/>
      <c r="Q61" s="16"/>
      <c r="R61" s="16"/>
      <c r="S61" s="16"/>
      <c r="T61" s="16"/>
      <c r="U61" s="16"/>
      <c r="V61" s="16"/>
      <c r="W61" s="16"/>
      <c r="X61" s="16"/>
      <c r="Y61" s="16"/>
      <c r="Z61" s="16"/>
      <c r="AA61" s="16"/>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O78" s="17"/>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O83" s="17"/>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P84" s="15"/>
      <c r="Q84" s="16"/>
      <c r="R84" s="16"/>
      <c r="S84" s="16"/>
      <c r="T84" s="16"/>
      <c r="U84" s="16"/>
      <c r="V84" s="16"/>
      <c r="W84" s="16"/>
      <c r="X84" s="16"/>
      <c r="Y84" s="16"/>
      <c r="Z84" s="16"/>
      <c r="AA84" s="16"/>
    </row>
  </sheetData>
  <sheetProtection algorithmName="SHA-512" hashValue="1lWuF1MYhDW18i/N3jfqY+xVWyoFYRGCk/xxhqAE15n1wGA7cqksp5ieDbe7nzXBWqVxF5v9vhw9kektizUQLA==" saltValue="9HUBDy3bLiD9kiQf3THMFw==" spinCount="100000" sheet="1" objects="1" scenarios="1"/>
  <customSheetViews>
    <customSheetView guid="{9C949C4D-EB11-4549-99F8-6A6E19FEDD35}" showGridLines="0" topLeftCell="H19">
      <selection activeCell="R33" sqref="R33"/>
      <pageMargins left="0.5" right="0.43" top="1.04" bottom="0.45" header="0.31496062992125984" footer="0.31496062992125984"/>
      <pageSetup paperSize="9" scale="76" orientation="portrait" r:id="rId1"/>
      <headerFooter alignWithMargins="0"/>
    </customSheetView>
    <customSheetView guid="{B4BD0B13-0F90-4B98-B77F-542E51A48189}" showGridLines="0" topLeftCell="D19">
      <selection activeCell="R13" sqref="R13:AA20"/>
      <pageMargins left="0.5" right="0.43" top="1.04" bottom="0.45" header="0.31496062992125984" footer="0.31496062992125984"/>
      <pageSetup paperSize="9" scale="76" orientation="portrait" r:id="rId2"/>
      <headerFooter alignWithMargins="0"/>
    </customSheetView>
    <customSheetView guid="{1132D6BB-BD35-469F-BF41-A86B335BD97B}" showGridLines="0" topLeftCell="D19">
      <selection activeCell="R13" sqref="R13:AA20"/>
      <pageMargins left="0.5" right="0.43" top="1.04" bottom="0.45" header="0.31496062992125984" footer="0.31496062992125984"/>
      <pageSetup paperSize="9" scale="76" orientation="portrait" r:id="rId3"/>
      <headerFooter alignWithMargins="0"/>
    </customSheetView>
    <customSheetView guid="{A5C6589E-C55F-4BEC-9ECE-919FCABF52F8}" showGridLines="0" topLeftCell="D19">
      <selection activeCell="R13" sqref="R13:AA20"/>
      <pageMargins left="0.5" right="0.43" top="1.04" bottom="0.45" header="0.31496062992125984" footer="0.31496062992125984"/>
      <pageSetup paperSize="9" scale="76" orientation="portrait" r:id="rId4"/>
      <headerFooter alignWithMargins="0"/>
    </customSheetView>
    <customSheetView guid="{01A85145-F11B-4D07-813B-8A8758CDD710}" showGridLines="0" topLeftCell="D19">
      <selection activeCell="R13" sqref="R13:AA20"/>
      <pageMargins left="0.5" right="0.43" top="1.04" bottom="0.45" header="0.31496062992125984" footer="0.31496062992125984"/>
      <pageSetup paperSize="9" scale="76" orientation="portrait" r:id="rId5"/>
      <headerFooter alignWithMargins="0"/>
    </customSheetView>
    <customSheetView guid="{4F27A6F2-707D-47B2-BF4A-F027B75A33FC}" showGridLines="0" topLeftCell="D17">
      <selection activeCell="R13" sqref="R13:AA20"/>
      <pageMargins left="0.5" right="0.43" top="1.04" bottom="0.45" header="0.31496062992125984" footer="0.31496062992125984"/>
      <pageSetup paperSize="9" scale="76" orientation="portrait" r:id="rId6"/>
      <headerFooter alignWithMargins="0"/>
    </customSheetView>
    <customSheetView guid="{F4F98609-4C61-4A0E-851B-59BEC64AAB9F}" showGridLines="0" topLeftCell="M1">
      <selection activeCell="R13" sqref="R13:AA20"/>
      <pageMargins left="0.5" right="0.43" top="1.04" bottom="0.45" header="0.31496062992125984" footer="0.31496062992125984"/>
      <pageSetup paperSize="9" scale="76" orientation="portrait" r:id="rId7"/>
      <headerFooter alignWithMargins="0"/>
    </customSheetView>
    <customSheetView guid="{8381FC96-6810-4EAA-ACD8-B607E0FD2281}" showGridLines="0" topLeftCell="M1">
      <selection activeCell="R13" sqref="R13:AA20"/>
      <pageMargins left="0.5" right="0.43" top="1.04" bottom="0.45" header="0.31496062992125984" footer="0.31496062992125984"/>
      <pageSetup paperSize="9" scale="76" orientation="portrait" r:id="rId8"/>
      <headerFooter alignWithMargins="0"/>
    </customSheetView>
    <customSheetView guid="{7315456F-420E-439E-9602-F32EDF9D3E94}" showGridLines="0">
      <selection activeCell="Q22" sqref="Q22"/>
      <pageMargins left="0.5" right="0.43" top="1.04" bottom="0.45" header="0.31496062992125984" footer="0.31496062992125984"/>
      <pageSetup paperSize="9" scale="76" orientation="portrait" r:id="rId9"/>
      <headerFooter alignWithMargins="0"/>
    </customSheetView>
    <customSheetView guid="{216CB5F9-6788-4A70-880A-08553118F167}" showGridLines="0" topLeftCell="J30">
      <selection activeCell="R22" sqref="R22:AA28"/>
      <pageMargins left="0.5" right="0.43" top="1.04" bottom="0.45" header="0.31496062992125984" footer="0.31496062992125984"/>
      <pageSetup paperSize="9" scale="76" orientation="portrait" r:id="rId10"/>
      <headerFooter alignWithMargins="0"/>
    </customSheetView>
    <customSheetView guid="{B0451CD7-59C4-4E11-B7C2-BC13CF4127A6}" showGridLines="0" topLeftCell="E22">
      <selection activeCell="R22" sqref="R22:AA28"/>
      <pageMargins left="0.5" right="0.43" top="1.04" bottom="0.45" header="0.31496062992125984" footer="0.31496062992125984"/>
      <pageSetup paperSize="9" scale="76" orientation="portrait" r:id="rId11"/>
      <headerFooter alignWithMargins="0"/>
    </customSheetView>
    <customSheetView guid="{7A5BCE0F-1F1B-4E52-9652-01329CBCC77F}" showGridLines="0" topLeftCell="I22">
      <selection activeCell="R22" sqref="R22:AA28"/>
      <pageMargins left="0.5" right="0.43" top="1.04" bottom="0.45" header="0.31496062992125984" footer="0.31496062992125984"/>
      <pageSetup paperSize="9" scale="76" orientation="portrait" r:id="rId12"/>
      <headerFooter alignWithMargins="0"/>
    </customSheetView>
    <customSheetView guid="{62DF5315-3D99-4C8E-BAEC-100B3280B10D}" showGridLines="0" topLeftCell="I22">
      <selection activeCell="R22" sqref="R22:AA28"/>
      <pageMargins left="0.5" right="0.43" top="1.04" bottom="0.45" header="0.31496062992125984" footer="0.31496062992125984"/>
      <pageSetup paperSize="9" scale="76" orientation="portrait" r:id="rId13"/>
      <headerFooter alignWithMargins="0"/>
    </customSheetView>
    <customSheetView guid="{CAC1BF5B-64DA-4E65-B9F3-F58AF1593EA5}" showGridLines="0" topLeftCell="I22">
      <selection activeCell="R22" sqref="R22:AA28"/>
      <pageMargins left="0.5" right="0.43" top="1.04" bottom="0.45" header="0.31496062992125984" footer="0.31496062992125984"/>
      <pageSetup paperSize="9" scale="76" orientation="portrait" r:id="rId14"/>
      <headerFooter alignWithMargins="0"/>
    </customSheetView>
    <customSheetView guid="{E4188361-4B87-4969-89CB-DD6AB944FA81}" showGridLines="0" topLeftCell="I22">
      <selection activeCell="R22" sqref="R22:AA28"/>
      <pageMargins left="0.5" right="0.43" top="1.04" bottom="0.45" header="0.31496062992125984" footer="0.31496062992125984"/>
      <pageSetup paperSize="9" scale="76" orientation="portrait" r:id="rId15"/>
      <headerFooter alignWithMargins="0"/>
    </customSheetView>
    <customSheetView guid="{0001DF65-3B0F-497C-ACF5-D49EC607FD88}" showGridLines="0" topLeftCell="I22">
      <selection activeCell="R22" sqref="R22:AA28"/>
      <pageMargins left="0.5" right="0.43" top="1.04" bottom="0.45" header="0.31496062992125984" footer="0.31496062992125984"/>
      <pageSetup paperSize="9" scale="76" orientation="portrait" r:id="rId16"/>
      <headerFooter alignWithMargins="0"/>
    </customSheetView>
    <customSheetView guid="{39DA2FDD-4E3D-481D-A336-9D29DBC11B08}" showGridLines="0">
      <selection activeCell="Q22" sqref="Q22"/>
      <pageMargins left="0.5" right="0.43" top="1.04" bottom="0.45" header="0.31496062992125984" footer="0.31496062992125984"/>
      <pageSetup paperSize="9" scale="76" orientation="portrait" r:id="rId17"/>
      <headerFooter alignWithMargins="0"/>
    </customSheetView>
    <customSheetView guid="{95329FFD-9B66-4A76-A861-4EF913CB9438}" showGridLines="0">
      <selection activeCell="Q22" sqref="Q22"/>
      <pageMargins left="0.5" right="0.43" top="1.04" bottom="0.45" header="0.31496062992125984" footer="0.31496062992125984"/>
      <pageSetup paperSize="9" scale="76" orientation="portrait" r:id="rId18"/>
      <headerFooter alignWithMargins="0"/>
    </customSheetView>
    <customSheetView guid="{F7DB7EE5-42A9-41B9-A823-ADC3C22C28DE}" showGridLines="0">
      <selection activeCell="Q22" sqref="Q22"/>
      <pageMargins left="0.5" right="0.43" top="1.04" bottom="0.45" header="0.31496062992125984" footer="0.31496062992125984"/>
      <pageSetup paperSize="9" scale="76" orientation="portrait" r:id="rId19"/>
      <headerFooter alignWithMargins="0"/>
    </customSheetView>
    <customSheetView guid="{187695E8-F439-4E8B-9390-62D53A41785B}" showGridLines="0">
      <selection activeCell="Q22" sqref="Q22"/>
      <pageMargins left="0.5" right="0.43" top="1.04" bottom="0.45" header="0.31496062992125984" footer="0.31496062992125984"/>
      <pageSetup paperSize="9" scale="76" orientation="portrait" r:id="rId20"/>
      <headerFooter alignWithMargins="0"/>
    </customSheetView>
    <customSheetView guid="{C3D58349-1F04-4F6C-B93C-BB0D41DB41D6}" showGridLines="0">
      <selection activeCell="Q22" sqref="Q22"/>
      <pageMargins left="0.5" right="0.43" top="1.04" bottom="0.45" header="0.31496062992125984" footer="0.31496062992125984"/>
      <pageSetup paperSize="9" scale="76" orientation="portrait" r:id="rId21"/>
      <headerFooter alignWithMargins="0"/>
    </customSheetView>
    <customSheetView guid="{71206789-1A95-4243-B1E4-204F0D4BB0C1}" showGridLines="0" topLeftCell="M1">
      <selection activeCell="R13" sqref="R13:AA20"/>
      <pageMargins left="0.5" right="0.43" top="1.04" bottom="0.45" header="0.31496062992125984" footer="0.31496062992125984"/>
      <pageSetup paperSize="9" scale="76" orientation="portrait" r:id="rId22"/>
      <headerFooter alignWithMargins="0"/>
    </customSheetView>
    <customSheetView guid="{DAB8803B-91D8-4FA1-8E83-BA8E4F51ECEF}" showGridLines="0" topLeftCell="M1">
      <selection activeCell="R13" sqref="R13:AA20"/>
      <pageMargins left="0.5" right="0.43" top="1.04" bottom="0.45" header="0.31496062992125984" footer="0.31496062992125984"/>
      <pageSetup paperSize="9" scale="76" orientation="portrait" r:id="rId23"/>
      <headerFooter alignWithMargins="0"/>
    </customSheetView>
    <customSheetView guid="{4B06A440-0745-43CE-8047-97DB98249CF6}" showGridLines="0" topLeftCell="D17">
      <selection activeCell="R13" sqref="R13:AA20"/>
      <pageMargins left="0.5" right="0.43" top="1.04" bottom="0.45" header="0.31496062992125984" footer="0.31496062992125984"/>
      <pageSetup paperSize="9" scale="76" orientation="portrait" r:id="rId24"/>
      <headerFooter alignWithMargins="0"/>
    </customSheetView>
    <customSheetView guid="{201C1097-0C3C-4AFA-814C-99E885BB3BA9}" showGridLines="0" topLeftCell="D19">
      <selection activeCell="R13" sqref="R13:AA20"/>
      <pageMargins left="0.5" right="0.43" top="1.04" bottom="0.45" header="0.31496062992125984" footer="0.31496062992125984"/>
      <pageSetup paperSize="9" scale="76" orientation="portrait" r:id="rId25"/>
      <headerFooter alignWithMargins="0"/>
    </customSheetView>
    <customSheetView guid="{44F0F931-FF8F-4146-9628-099A7B02EE59}" showGridLines="0" topLeftCell="D19">
      <selection activeCell="R13" sqref="R13:AA20"/>
      <pageMargins left="0.5" right="0.43" top="1.04" bottom="0.45" header="0.31496062992125984" footer="0.31496062992125984"/>
      <pageSetup paperSize="9" scale="76" orientation="portrait" r:id="rId26"/>
      <headerFooter alignWithMargins="0"/>
    </customSheetView>
    <customSheetView guid="{DE4F901A-4159-44A8-9F61-37E29931259E}" showGridLines="0" topLeftCell="D19">
      <selection activeCell="R13" sqref="R13:AA20"/>
      <pageMargins left="0.5" right="0.43" top="1.04" bottom="0.45" header="0.31496062992125984" footer="0.31496062992125984"/>
      <pageSetup paperSize="9" scale="76" orientation="portrait" r:id="rId27"/>
      <headerFooter alignWithMargins="0"/>
    </customSheetView>
    <customSheetView guid="{11E60353-53A2-40FD-8DD1-6654D3943E00}" showGridLines="0" topLeftCell="D19">
      <selection activeCell="R13" sqref="R13:AA20"/>
      <pageMargins left="0.5" right="0.43" top="1.04" bottom="0.45" header="0.31496062992125984" footer="0.31496062992125984"/>
      <pageSetup paperSize="9" scale="76" orientation="portrait" r:id="rId28"/>
      <headerFooter alignWithMargins="0"/>
    </customSheetView>
    <customSheetView guid="{D405E5B0-829D-4CFF-BABC-C1974EED185D}" showGridLines="0" topLeftCell="D19">
      <selection activeCell="R13" sqref="R13:AA20"/>
      <pageMargins left="0.5" right="0.43" top="1.04" bottom="0.45" header="0.31496062992125984" footer="0.31496062992125984"/>
      <pageSetup paperSize="9" scale="76" orientation="portrait" r:id="rId29"/>
      <headerFooter alignWithMargins="0"/>
    </customSheetView>
  </customSheetViews>
  <mergeCells count="87">
    <mergeCell ref="C47:F47"/>
    <mergeCell ref="G47:N47"/>
    <mergeCell ref="AF52:AL52"/>
    <mergeCell ref="AF49:AL49"/>
    <mergeCell ref="C50:F50"/>
    <mergeCell ref="G50:N50"/>
    <mergeCell ref="AF50:AL50"/>
    <mergeCell ref="C51:F51"/>
    <mergeCell ref="G51:N51"/>
    <mergeCell ref="AF51:AL51"/>
    <mergeCell ref="C49:F49"/>
    <mergeCell ref="G49:N49"/>
    <mergeCell ref="S49:U51"/>
    <mergeCell ref="V49:V51"/>
    <mergeCell ref="W49:Y51"/>
    <mergeCell ref="O46:R51"/>
    <mergeCell ref="AF53:AL53"/>
    <mergeCell ref="AF55:AL55"/>
    <mergeCell ref="AF56:AL56"/>
    <mergeCell ref="AF57:AL57"/>
    <mergeCell ref="Z49:AA51"/>
    <mergeCell ref="C44:N44"/>
    <mergeCell ref="O44:AA44"/>
    <mergeCell ref="AF44:AL44"/>
    <mergeCell ref="S47:U48"/>
    <mergeCell ref="V47:V48"/>
    <mergeCell ref="W47:Y48"/>
    <mergeCell ref="Z47:AA48"/>
    <mergeCell ref="AF47:AL47"/>
    <mergeCell ref="C48:F48"/>
    <mergeCell ref="G48:N48"/>
    <mergeCell ref="AF48:AL48"/>
    <mergeCell ref="C45:F46"/>
    <mergeCell ref="G45:H45"/>
    <mergeCell ref="O45:R45"/>
    <mergeCell ref="S45:AA45"/>
    <mergeCell ref="G46:M46"/>
    <mergeCell ref="AF41:AL41"/>
    <mergeCell ref="AF46:AL46"/>
    <mergeCell ref="S46:U46"/>
    <mergeCell ref="W46:Y46"/>
    <mergeCell ref="Z46:AA46"/>
    <mergeCell ref="C42:F43"/>
    <mergeCell ref="G42:N43"/>
    <mergeCell ref="O42:S42"/>
    <mergeCell ref="T42:AA42"/>
    <mergeCell ref="AF42:AL42"/>
    <mergeCell ref="O43:S43"/>
    <mergeCell ref="T43:AA43"/>
    <mergeCell ref="C40:F40"/>
    <mergeCell ref="G40:N40"/>
    <mergeCell ref="O40:S40"/>
    <mergeCell ref="T40:AA40"/>
    <mergeCell ref="C41:F41"/>
    <mergeCell ref="G41:N41"/>
    <mergeCell ref="O41:S41"/>
    <mergeCell ref="T41:AA41"/>
    <mergeCell ref="AF39:AL39"/>
    <mergeCell ref="C37:N37"/>
    <mergeCell ref="O37:AA37"/>
    <mergeCell ref="R22:AA28"/>
    <mergeCell ref="AF38:AL38"/>
    <mergeCell ref="C38:F38"/>
    <mergeCell ref="G38:N38"/>
    <mergeCell ref="O38:S38"/>
    <mergeCell ref="T38:AA38"/>
    <mergeCell ref="C39:F39"/>
    <mergeCell ref="G39:N39"/>
    <mergeCell ref="O39:S39"/>
    <mergeCell ref="T39:AA39"/>
    <mergeCell ref="R21:AA21"/>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30"/>
  <headerFooter alignWithMargins="0"/>
  <drawing r:id="rId3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1"/>
  <dimension ref="A1:AL85"/>
  <sheetViews>
    <sheetView showGridLines="0" topLeftCell="B23" zoomScale="110" zoomScaleNormal="110" zoomScalePageLayoutView="90" workbookViewId="0">
      <selection activeCell="F35" sqref="F35"/>
    </sheetView>
  </sheetViews>
  <sheetFormatPr baseColWidth="10" defaultColWidth="11.42578125" defaultRowHeight="12.75" x14ac:dyDescent="0.2"/>
  <cols>
    <col min="1" max="2" width="1.140625" customWidth="1"/>
    <col min="3" max="3" width="6.7109375" customWidth="1"/>
    <col min="4" max="5" width="8.7109375" customWidth="1"/>
    <col min="6" max="17" width="10.7109375" customWidth="1"/>
    <col min="18" max="18" width="12.28515625" customWidth="1"/>
    <col min="19"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358</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227" t="s">
        <v>359</v>
      </c>
      <c r="G9" s="1227"/>
      <c r="H9" s="1227"/>
      <c r="I9" s="1227"/>
      <c r="J9" s="1227"/>
      <c r="K9" s="1227"/>
      <c r="L9" s="1227"/>
      <c r="M9" s="1227"/>
      <c r="N9" s="1227"/>
      <c r="O9" s="1227"/>
      <c r="P9" s="1227"/>
      <c r="Q9" s="1227"/>
      <c r="R9" s="1227"/>
      <c r="S9" s="1227"/>
      <c r="T9" s="1227"/>
      <c r="U9" s="1227"/>
      <c r="V9" s="1227"/>
      <c r="W9" s="1227"/>
      <c r="X9" s="1227"/>
      <c r="Y9" s="1227"/>
      <c r="Z9" s="1227"/>
      <c r="AA9" s="1228"/>
      <c r="AB9" s="5"/>
      <c r="AE9" s="18"/>
      <c r="AF9" s="966"/>
      <c r="AG9" s="966"/>
      <c r="AH9" s="966"/>
      <c r="AI9" s="966"/>
      <c r="AJ9" s="966"/>
      <c r="AK9" s="966"/>
      <c r="AL9" s="966"/>
    </row>
    <row r="10" spans="2:38" ht="17.25" customHeight="1" thickBot="1" x14ac:dyDescent="0.25">
      <c r="B10" s="4"/>
      <c r="C10" s="833"/>
      <c r="D10" s="834"/>
      <c r="E10" s="834"/>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3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194" t="s">
        <v>1098</v>
      </c>
      <c r="S13" s="1195"/>
      <c r="T13" s="1195"/>
      <c r="U13" s="1195"/>
      <c r="V13" s="1195"/>
      <c r="W13" s="1195"/>
      <c r="X13" s="1195"/>
      <c r="Y13" s="1195"/>
      <c r="Z13" s="1195"/>
      <c r="AA13" s="1196"/>
      <c r="AB13" s="5"/>
      <c r="AE13" s="18"/>
      <c r="AF13" s="18"/>
      <c r="AG13" s="18"/>
      <c r="AH13" s="18"/>
      <c r="AI13" s="18"/>
      <c r="AJ13" s="18"/>
      <c r="AK13" s="18"/>
      <c r="AL13" s="18"/>
    </row>
    <row r="14" spans="2:38" ht="25.5" customHeight="1" x14ac:dyDescent="0.2">
      <c r="B14" s="4"/>
      <c r="C14" s="6"/>
      <c r="D14" s="7"/>
      <c r="E14" s="7"/>
      <c r="F14" s="7"/>
      <c r="G14" s="7"/>
      <c r="H14" s="7"/>
      <c r="I14" s="7"/>
      <c r="J14" s="7"/>
      <c r="K14" s="7"/>
      <c r="L14" s="7"/>
      <c r="M14" s="7"/>
      <c r="N14" s="7"/>
      <c r="O14" s="7"/>
      <c r="P14" s="7"/>
      <c r="Q14" s="7"/>
      <c r="R14" s="978"/>
      <c r="S14" s="979"/>
      <c r="T14" s="979"/>
      <c r="U14" s="979"/>
      <c r="V14" s="979"/>
      <c r="W14" s="979"/>
      <c r="X14" s="979"/>
      <c r="Y14" s="979"/>
      <c r="Z14" s="979"/>
      <c r="AA14" s="980"/>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978"/>
      <c r="S15" s="979"/>
      <c r="T15" s="979"/>
      <c r="U15" s="979"/>
      <c r="V15" s="979"/>
      <c r="W15" s="979"/>
      <c r="X15" s="979"/>
      <c r="Y15" s="979"/>
      <c r="Z15" s="979"/>
      <c r="AA15" s="980"/>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978"/>
      <c r="S16" s="979"/>
      <c r="T16" s="979"/>
      <c r="U16" s="979"/>
      <c r="V16" s="979"/>
      <c r="W16" s="979"/>
      <c r="X16" s="979"/>
      <c r="Y16" s="979"/>
      <c r="Z16" s="979"/>
      <c r="AA16" s="980"/>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978"/>
      <c r="S17" s="979"/>
      <c r="T17" s="979"/>
      <c r="U17" s="979"/>
      <c r="V17" s="979"/>
      <c r="W17" s="979"/>
      <c r="X17" s="979"/>
      <c r="Y17" s="979"/>
      <c r="Z17" s="979"/>
      <c r="AA17" s="980"/>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978"/>
      <c r="S18" s="979"/>
      <c r="T18" s="979"/>
      <c r="U18" s="979"/>
      <c r="V18" s="979"/>
      <c r="W18" s="979"/>
      <c r="X18" s="979"/>
      <c r="Y18" s="979"/>
      <c r="Z18" s="979"/>
      <c r="AA18" s="980"/>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978"/>
      <c r="S19" s="979"/>
      <c r="T19" s="979"/>
      <c r="U19" s="979"/>
      <c r="V19" s="979"/>
      <c r="W19" s="979"/>
      <c r="X19" s="979"/>
      <c r="Y19" s="979"/>
      <c r="Z19" s="979"/>
      <c r="AA19" s="980"/>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981"/>
      <c r="S20" s="982"/>
      <c r="T20" s="982"/>
      <c r="U20" s="982"/>
      <c r="V20" s="982"/>
      <c r="W20" s="982"/>
      <c r="X20" s="982"/>
      <c r="Y20" s="982"/>
      <c r="Z20" s="982"/>
      <c r="AA20" s="983"/>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1099</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8" customHeight="1" x14ac:dyDescent="0.2">
      <c r="B28" s="4"/>
      <c r="C28" s="6"/>
      <c r="D28" s="7"/>
      <c r="E28" s="7"/>
      <c r="F28" s="61"/>
      <c r="G28" s="7"/>
      <c r="H28" s="7"/>
      <c r="I28" s="7"/>
      <c r="J28" s="7"/>
      <c r="K28" s="7"/>
      <c r="L28" s="61"/>
      <c r="M28" s="7"/>
      <c r="N28" s="7"/>
      <c r="O28" s="7"/>
      <c r="P28" s="7"/>
      <c r="Q28" s="7"/>
      <c r="R28" s="760"/>
      <c r="S28" s="761"/>
      <c r="T28" s="761"/>
      <c r="U28" s="761"/>
      <c r="V28" s="761"/>
      <c r="W28" s="761"/>
      <c r="X28" s="761"/>
      <c r="Y28" s="761"/>
      <c r="Z28" s="761"/>
      <c r="AA28" s="762"/>
      <c r="AB28" s="5"/>
      <c r="AE28" s="18"/>
      <c r="AF28" s="18"/>
      <c r="AG28" s="18"/>
      <c r="AH28" s="18"/>
      <c r="AI28" s="18"/>
      <c r="AJ28" s="18"/>
      <c r="AK28" s="18"/>
      <c r="AL28" s="18"/>
    </row>
    <row r="29" spans="2:38" ht="19.5" customHeight="1" thickBot="1" x14ac:dyDescent="0.25">
      <c r="B29" s="4"/>
      <c r="C29" s="6"/>
      <c r="D29" s="7"/>
      <c r="E29" s="7"/>
      <c r="F29" s="7"/>
      <c r="G29" s="7"/>
      <c r="H29" s="7"/>
      <c r="I29" s="7"/>
      <c r="J29" s="7"/>
      <c r="K29" s="7"/>
      <c r="L29" s="7"/>
      <c r="M29" s="7"/>
      <c r="N29" s="7"/>
      <c r="O29" s="7"/>
      <c r="P29" s="7"/>
      <c r="Q29" s="7"/>
      <c r="R29" s="763"/>
      <c r="S29" s="764"/>
      <c r="T29" s="764"/>
      <c r="U29" s="764"/>
      <c r="V29" s="764"/>
      <c r="W29" s="764"/>
      <c r="X29" s="764"/>
      <c r="Y29" s="764"/>
      <c r="Z29" s="764"/>
      <c r="AA29" s="765"/>
      <c r="AB29" s="5"/>
      <c r="AE29" s="18"/>
      <c r="AF29" s="18"/>
      <c r="AG29" s="18"/>
      <c r="AH29" s="18"/>
      <c r="AI29" s="18"/>
      <c r="AJ29" s="18"/>
      <c r="AK29" s="18"/>
      <c r="AL29" s="18"/>
    </row>
    <row r="30" spans="2:38" ht="3.75"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8" t="s">
        <v>3</v>
      </c>
      <c r="E31" s="295"/>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70" t="s">
        <v>16</v>
      </c>
      <c r="E32" s="71"/>
      <c r="F32" s="142">
        <f>INDICADORES!H99</f>
        <v>1466960426.4699998</v>
      </c>
      <c r="G32" s="142">
        <f>INDICADORES!K99</f>
        <v>3224811865.7900004</v>
      </c>
      <c r="H32" s="142">
        <f>INDICADORES!N99</f>
        <v>2530935879</v>
      </c>
      <c r="I32" s="142">
        <f>INDICADORES!T99</f>
        <v>2362503846</v>
      </c>
      <c r="J32" s="142">
        <f>INDICADORES!W99</f>
        <v>2461194333</v>
      </c>
      <c r="K32" s="142">
        <f>INDICADORES!Z99</f>
        <v>2411825796.4400001</v>
      </c>
      <c r="L32" s="142">
        <f>INDICADORES!AF99</f>
        <v>2968612938.0900002</v>
      </c>
      <c r="M32" s="142">
        <f>INDICADORES!AI99</f>
        <v>2654952904.8800001</v>
      </c>
      <c r="N32" s="142">
        <f>INDICADORES!AL99</f>
        <v>2777688458</v>
      </c>
      <c r="O32" s="142">
        <f>INDICADORES!AR99</f>
        <v>3809434635</v>
      </c>
      <c r="P32" s="142">
        <f>INDICADORES!AU99</f>
        <v>2570241593.6400032</v>
      </c>
      <c r="Q32" s="142">
        <f>INDICADORES!AX99</f>
        <v>4430232062</v>
      </c>
      <c r="R32" s="142">
        <f>+AVERAGE(F32:Q32)</f>
        <v>2805782894.8591671</v>
      </c>
      <c r="U32" s="7"/>
      <c r="V32" s="7"/>
      <c r="W32" s="7"/>
      <c r="X32" s="7"/>
      <c r="Y32" s="7"/>
      <c r="Z32" s="7"/>
      <c r="AA32" s="8"/>
      <c r="AB32" s="5"/>
      <c r="AE32" s="18"/>
      <c r="AF32" s="18"/>
      <c r="AG32" s="18"/>
      <c r="AH32" s="18"/>
      <c r="AI32" s="18"/>
      <c r="AJ32" s="18"/>
      <c r="AK32" s="18"/>
      <c r="AL32" s="18"/>
    </row>
    <row r="33" spans="2:38" ht="22.5" customHeight="1" x14ac:dyDescent="0.2">
      <c r="B33" s="4"/>
      <c r="C33" s="6"/>
      <c r="D33" s="70" t="s">
        <v>18</v>
      </c>
      <c r="E33" s="71"/>
      <c r="F33" s="142">
        <f>INDICADORES!I99</f>
        <v>166216.33000000002</v>
      </c>
      <c r="G33" s="142">
        <f>INDICADORES!L99</f>
        <v>181654.86000000002</v>
      </c>
      <c r="H33" s="142">
        <f>INDICADORES!O99</f>
        <v>175880.22000000003</v>
      </c>
      <c r="I33" s="142">
        <f>INDICADORES!U99</f>
        <v>181563.51</v>
      </c>
      <c r="J33" s="142">
        <f>INDICADORES!X99</f>
        <v>193696.74</v>
      </c>
      <c r="K33" s="142">
        <f>INDICADORES!AA99</f>
        <v>202076.15000000002</v>
      </c>
      <c r="L33" s="142">
        <f>INDICADORES!AG99</f>
        <v>210740.83200000002</v>
      </c>
      <c r="M33" s="142">
        <f>INDICADORES!AJ99</f>
        <v>220089.91800000003</v>
      </c>
      <c r="N33" s="142">
        <f>INDICADORES!AM99</f>
        <v>223393.09399999998</v>
      </c>
      <c r="O33" s="142">
        <f>INDICADORES!AS99</f>
        <v>229870.71400000001</v>
      </c>
      <c r="P33" s="142">
        <f>INDICADORES!AV99</f>
        <v>230489.23200000002</v>
      </c>
      <c r="Q33" s="142">
        <f>INDICADORES!AY99</f>
        <v>224838.29800000001</v>
      </c>
      <c r="R33" s="142">
        <f>+AVERAGE(F33:Q33)</f>
        <v>203375.82483333335</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692</v>
      </c>
      <c r="E34" s="72"/>
      <c r="F34" s="142">
        <f>+F32/F33</f>
        <v>8825.6095322884321</v>
      </c>
      <c r="G34" s="142">
        <f t="shared" ref="G34:R34" si="0">+G32/G33</f>
        <v>17752.411720721375</v>
      </c>
      <c r="H34" s="142">
        <f t="shared" si="0"/>
        <v>14390.110945960834</v>
      </c>
      <c r="I34" s="142">
        <f t="shared" si="0"/>
        <v>13011.996992126886</v>
      </c>
      <c r="J34" s="142">
        <f t="shared" si="0"/>
        <v>12706.431367920803</v>
      </c>
      <c r="K34" s="142">
        <f t="shared" si="0"/>
        <v>11935.232319301411</v>
      </c>
      <c r="L34" s="142">
        <f t="shared" si="0"/>
        <v>14086.557929552066</v>
      </c>
      <c r="M34" s="142">
        <f t="shared" si="0"/>
        <v>12063.037366754799</v>
      </c>
      <c r="N34" s="142">
        <f t="shared" si="0"/>
        <v>12434.08383072039</v>
      </c>
      <c r="O34" s="142">
        <f t="shared" si="0"/>
        <v>16572.074661933664</v>
      </c>
      <c r="P34" s="142">
        <f t="shared" si="0"/>
        <v>11151.243688642266</v>
      </c>
      <c r="Q34" s="142">
        <f t="shared" si="0"/>
        <v>19704.081116999027</v>
      </c>
      <c r="R34" s="142">
        <f t="shared" si="0"/>
        <v>13796.049246062104</v>
      </c>
      <c r="T34" s="97">
        <f>AVERAGE(F34:Q34)</f>
        <v>13719.405956076831</v>
      </c>
      <c r="U34" s="62"/>
      <c r="V34" s="7"/>
      <c r="W34" s="7"/>
      <c r="X34" s="7"/>
      <c r="Y34" s="7"/>
      <c r="Z34" s="7"/>
      <c r="AA34" s="8"/>
      <c r="AB34" s="5"/>
      <c r="AE34" s="18"/>
      <c r="AF34" s="18"/>
      <c r="AG34" s="18"/>
      <c r="AH34" s="18"/>
      <c r="AI34" s="18"/>
      <c r="AJ34" s="18"/>
      <c r="AK34" s="18"/>
      <c r="AL34" s="18"/>
    </row>
    <row r="35" spans="2:38" ht="13.5" thickBot="1" x14ac:dyDescent="0.25">
      <c r="B35" s="4"/>
      <c r="C35" s="6"/>
      <c r="D35" s="48" t="s">
        <v>651</v>
      </c>
      <c r="E35" s="146"/>
      <c r="F35" s="283">
        <v>13087.834887758423</v>
      </c>
      <c r="G35" s="283">
        <v>14281.79272559791</v>
      </c>
      <c r="H35" s="283">
        <v>11197.564556576852</v>
      </c>
      <c r="I35" s="283">
        <v>8443.4238374883207</v>
      </c>
      <c r="J35" s="283">
        <v>8201.7796823949084</v>
      </c>
      <c r="K35" s="283">
        <v>15846.505500504551</v>
      </c>
      <c r="L35" s="283">
        <v>15123.73312436424</v>
      </c>
      <c r="M35" s="283">
        <v>12414.982643012654</v>
      </c>
      <c r="N35" s="283">
        <v>19996.816401816555</v>
      </c>
      <c r="O35" s="283">
        <v>14032.583407947086</v>
      </c>
      <c r="P35" s="283">
        <v>13965.044348566757</v>
      </c>
      <c r="Q35" s="283">
        <v>19946.338608651415</v>
      </c>
      <c r="R35" s="283">
        <v>14002.337823649736</v>
      </c>
      <c r="U35" s="7"/>
      <c r="V35" s="7"/>
      <c r="W35" s="7"/>
      <c r="X35" s="7"/>
      <c r="Y35" s="7"/>
      <c r="Z35" s="7"/>
      <c r="AA35" s="8"/>
      <c r="AB35" s="5"/>
      <c r="AE35" s="18"/>
      <c r="AF35" s="18"/>
      <c r="AG35" s="18"/>
      <c r="AH35" s="18"/>
      <c r="AI35" s="18"/>
      <c r="AJ35" s="18"/>
      <c r="AK35" s="18"/>
      <c r="AL35" s="18"/>
    </row>
    <row r="36" spans="2:38" ht="18" customHeight="1" thickBot="1" x14ac:dyDescent="0.25">
      <c r="B36" s="4"/>
      <c r="C36" s="6"/>
      <c r="D36" s="947" t="s">
        <v>254</v>
      </c>
      <c r="E36" s="946"/>
      <c r="F36" s="284">
        <v>16086</v>
      </c>
      <c r="G36" s="284">
        <v>16086</v>
      </c>
      <c r="H36" s="284">
        <v>16086</v>
      </c>
      <c r="I36" s="284">
        <v>16086</v>
      </c>
      <c r="J36" s="284">
        <v>16086</v>
      </c>
      <c r="K36" s="284">
        <v>16086</v>
      </c>
      <c r="L36" s="284">
        <v>16086</v>
      </c>
      <c r="M36" s="284">
        <v>16086</v>
      </c>
      <c r="N36" s="284">
        <v>16086</v>
      </c>
      <c r="O36" s="284">
        <v>16086</v>
      </c>
      <c r="P36" s="284">
        <v>16086</v>
      </c>
      <c r="Q36" s="284">
        <v>16086</v>
      </c>
      <c r="R36" s="284">
        <v>16086</v>
      </c>
      <c r="U36" s="7"/>
      <c r="V36" s="7"/>
      <c r="W36" s="7"/>
      <c r="X36" s="7"/>
      <c r="Y36" s="7"/>
      <c r="Z36" s="7"/>
      <c r="AA36" s="8"/>
      <c r="AB36" s="5"/>
      <c r="AE36" s="18"/>
      <c r="AF36" s="18"/>
      <c r="AG36" s="18"/>
      <c r="AH36" s="18"/>
      <c r="AI36" s="18"/>
      <c r="AJ36" s="18"/>
      <c r="AK36" s="18"/>
      <c r="AL36" s="18"/>
    </row>
    <row r="37" spans="2:38" ht="4.5" customHeight="1" thickBot="1" x14ac:dyDescent="0.25">
      <c r="B37" s="4"/>
      <c r="C37" s="6"/>
      <c r="D37" s="7"/>
      <c r="E37" s="7"/>
      <c r="F37" s="7"/>
      <c r="G37" s="7"/>
      <c r="H37" s="7"/>
      <c r="I37" s="7"/>
      <c r="J37" s="7"/>
      <c r="K37" s="7"/>
      <c r="L37" s="7"/>
      <c r="M37" s="7"/>
      <c r="N37" s="7"/>
      <c r="O37" s="7"/>
      <c r="P37" s="7"/>
      <c r="Q37" s="7"/>
      <c r="R37" s="7"/>
      <c r="S37" s="7"/>
      <c r="T37" s="7"/>
      <c r="U37" s="7"/>
      <c r="V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3"/>
      <c r="O38" s="934" t="s">
        <v>86</v>
      </c>
      <c r="P38" s="935"/>
      <c r="Q38" s="935"/>
      <c r="R38" s="935"/>
      <c r="S38" s="935"/>
      <c r="T38" s="935"/>
      <c r="U38" s="935"/>
      <c r="V38" s="935"/>
      <c r="W38" s="935"/>
      <c r="X38" s="935"/>
      <c r="Y38" s="935"/>
      <c r="Z38" s="935"/>
      <c r="AA38" s="936"/>
      <c r="AB38" s="5"/>
      <c r="AE38" s="18"/>
      <c r="AF38" s="18"/>
      <c r="AG38" s="18"/>
      <c r="AH38" s="18"/>
      <c r="AI38" s="18"/>
      <c r="AJ38" s="18"/>
      <c r="AK38" s="18"/>
      <c r="AL38" s="18"/>
    </row>
    <row r="39" spans="2:38" ht="42.75" customHeight="1" x14ac:dyDescent="0.2">
      <c r="B39" s="4"/>
      <c r="C39" s="817" t="s">
        <v>16</v>
      </c>
      <c r="D39" s="818"/>
      <c r="E39" s="818"/>
      <c r="F39" s="818"/>
      <c r="G39" s="1128" t="s">
        <v>601</v>
      </c>
      <c r="H39" s="1128"/>
      <c r="I39" s="1128"/>
      <c r="J39" s="1128"/>
      <c r="K39" s="1128"/>
      <c r="L39" s="1128"/>
      <c r="M39" s="1128"/>
      <c r="N39" s="1129"/>
      <c r="O39" s="1064" t="s">
        <v>17</v>
      </c>
      <c r="P39" s="1065"/>
      <c r="Q39" s="1065"/>
      <c r="R39" s="1065"/>
      <c r="S39" s="1065"/>
      <c r="T39" s="1184"/>
      <c r="U39" s="1073"/>
      <c r="V39" s="1073"/>
      <c r="W39" s="1073"/>
      <c r="X39" s="1073"/>
      <c r="Y39" s="1073"/>
      <c r="Z39" s="1073"/>
      <c r="AA39" s="1074"/>
      <c r="AB39" s="5"/>
      <c r="AC39" s="20"/>
      <c r="AE39" s="9"/>
      <c r="AF39" s="877"/>
      <c r="AG39" s="877"/>
      <c r="AH39" s="877"/>
      <c r="AI39" s="877"/>
      <c r="AJ39" s="877"/>
      <c r="AK39" s="877"/>
      <c r="AL39" s="877"/>
    </row>
    <row r="40" spans="2:38" ht="24" customHeight="1" x14ac:dyDescent="0.2">
      <c r="B40" s="4"/>
      <c r="C40" s="827" t="s">
        <v>18</v>
      </c>
      <c r="D40" s="828"/>
      <c r="E40" s="828"/>
      <c r="F40" s="828"/>
      <c r="G40" s="861" t="s">
        <v>602</v>
      </c>
      <c r="H40" s="861"/>
      <c r="I40" s="861"/>
      <c r="J40" s="861"/>
      <c r="K40" s="861"/>
      <c r="L40" s="861"/>
      <c r="M40" s="861"/>
      <c r="N40" s="1101"/>
      <c r="O40" s="770" t="s">
        <v>19</v>
      </c>
      <c r="P40" s="771"/>
      <c r="Q40" s="771"/>
      <c r="R40" s="771"/>
      <c r="S40" s="771"/>
      <c r="T40" s="1182"/>
      <c r="U40" s="948"/>
      <c r="V40" s="948"/>
      <c r="W40" s="948"/>
      <c r="X40" s="948"/>
      <c r="Y40" s="948"/>
      <c r="Z40" s="948"/>
      <c r="AA40" s="949"/>
      <c r="AB40" s="5"/>
      <c r="AC40" s="20"/>
      <c r="AE40" s="9"/>
      <c r="AF40" s="877"/>
      <c r="AG40" s="877"/>
      <c r="AH40" s="877"/>
      <c r="AI40" s="877"/>
      <c r="AJ40" s="877"/>
      <c r="AK40" s="877"/>
      <c r="AL40" s="877"/>
    </row>
    <row r="41" spans="2:38" ht="27" customHeight="1" x14ac:dyDescent="0.2">
      <c r="B41" s="4"/>
      <c r="C41" s="827" t="s">
        <v>20</v>
      </c>
      <c r="D41" s="828"/>
      <c r="E41" s="828"/>
      <c r="F41" s="828"/>
      <c r="G41" s="861" t="s">
        <v>612</v>
      </c>
      <c r="H41" s="861"/>
      <c r="I41" s="861"/>
      <c r="J41" s="861"/>
      <c r="K41" s="861"/>
      <c r="L41" s="861"/>
      <c r="M41" s="861"/>
      <c r="N41" s="1101"/>
      <c r="O41" s="865" t="s">
        <v>88</v>
      </c>
      <c r="P41" s="866"/>
      <c r="Q41" s="866"/>
      <c r="R41" s="866"/>
      <c r="S41" s="866"/>
      <c r="T41" s="1182" t="s">
        <v>22</v>
      </c>
      <c r="U41" s="948"/>
      <c r="V41" s="948"/>
      <c r="W41" s="948"/>
      <c r="X41" s="948"/>
      <c r="Y41" s="948"/>
      <c r="Z41" s="948"/>
      <c r="AA41" s="949"/>
      <c r="AB41" s="5"/>
      <c r="AC41" s="20"/>
      <c r="AE41" s="9"/>
      <c r="AF41" s="19"/>
      <c r="AG41" s="19"/>
      <c r="AH41" s="19"/>
      <c r="AI41" s="19"/>
      <c r="AJ41" s="19"/>
      <c r="AK41" s="19"/>
      <c r="AL41" s="19"/>
    </row>
    <row r="42" spans="2:38" ht="21" customHeight="1" x14ac:dyDescent="0.2">
      <c r="B42" s="4"/>
      <c r="C42" s="827" t="s">
        <v>21</v>
      </c>
      <c r="D42" s="828"/>
      <c r="E42" s="828"/>
      <c r="F42" s="828"/>
      <c r="G42" s="861" t="s">
        <v>198</v>
      </c>
      <c r="H42" s="861"/>
      <c r="I42" s="861"/>
      <c r="J42" s="861"/>
      <c r="K42" s="861"/>
      <c r="L42" s="861"/>
      <c r="M42" s="861"/>
      <c r="N42" s="1101"/>
      <c r="O42" s="865" t="s">
        <v>24</v>
      </c>
      <c r="P42" s="866"/>
      <c r="Q42" s="866"/>
      <c r="R42" s="866"/>
      <c r="S42" s="866"/>
      <c r="T42" s="1182" t="s">
        <v>22</v>
      </c>
      <c r="U42" s="948"/>
      <c r="V42" s="948"/>
      <c r="W42" s="948"/>
      <c r="X42" s="948"/>
      <c r="Y42" s="948"/>
      <c r="Z42" s="948"/>
      <c r="AA42" s="949"/>
      <c r="AB42" s="5"/>
      <c r="AC42" s="20"/>
      <c r="AE42" s="9"/>
      <c r="AF42" s="792"/>
      <c r="AG42" s="792"/>
      <c r="AH42" s="792"/>
      <c r="AI42" s="792"/>
      <c r="AJ42" s="792"/>
      <c r="AK42" s="792"/>
      <c r="AL42" s="792"/>
    </row>
    <row r="43" spans="2:38" ht="20.25" customHeight="1" x14ac:dyDescent="0.2">
      <c r="B43" s="4"/>
      <c r="C43" s="827" t="s">
        <v>23</v>
      </c>
      <c r="D43" s="828"/>
      <c r="E43" s="828"/>
      <c r="F43" s="828"/>
      <c r="G43" s="942" t="s">
        <v>613</v>
      </c>
      <c r="H43" s="942"/>
      <c r="I43" s="942"/>
      <c r="J43" s="942"/>
      <c r="K43" s="942"/>
      <c r="L43" s="942"/>
      <c r="M43" s="942"/>
      <c r="N43" s="1126"/>
      <c r="O43" s="770" t="s">
        <v>26</v>
      </c>
      <c r="P43" s="771"/>
      <c r="Q43" s="771"/>
      <c r="R43" s="771"/>
      <c r="S43" s="771"/>
      <c r="T43" s="1182"/>
      <c r="U43" s="948"/>
      <c r="V43" s="948"/>
      <c r="W43" s="948"/>
      <c r="X43" s="948"/>
      <c r="Y43" s="948"/>
      <c r="Z43" s="948"/>
      <c r="AA43" s="949"/>
      <c r="AB43" s="5"/>
      <c r="AC43" s="20"/>
      <c r="AE43" s="9"/>
      <c r="AF43" s="792"/>
      <c r="AG43" s="792"/>
      <c r="AH43" s="792"/>
      <c r="AI43" s="792"/>
      <c r="AJ43" s="792"/>
      <c r="AK43" s="792"/>
      <c r="AL43" s="792"/>
    </row>
    <row r="44" spans="2:38" ht="24" customHeight="1" thickBot="1" x14ac:dyDescent="0.25">
      <c r="B44" s="4"/>
      <c r="C44" s="833"/>
      <c r="D44" s="834"/>
      <c r="E44" s="834"/>
      <c r="F44" s="834"/>
      <c r="G44" s="943"/>
      <c r="H44" s="943"/>
      <c r="I44" s="943"/>
      <c r="J44" s="943"/>
      <c r="K44" s="943"/>
      <c r="L44" s="943"/>
      <c r="M44" s="943"/>
      <c r="N44" s="1127"/>
      <c r="O44" s="1059" t="s">
        <v>89</v>
      </c>
      <c r="P44" s="1060"/>
      <c r="Q44" s="1060"/>
      <c r="R44" s="1060"/>
      <c r="S44" s="1060"/>
      <c r="T44" s="1183" t="s">
        <v>552</v>
      </c>
      <c r="U44" s="953"/>
      <c r="V44" s="953"/>
      <c r="W44" s="953"/>
      <c r="X44" s="953"/>
      <c r="Y44" s="953"/>
      <c r="Z44" s="953"/>
      <c r="AA44" s="954"/>
      <c r="AB44" s="5"/>
      <c r="AC44" s="20"/>
      <c r="AE44" s="9"/>
      <c r="AF44" s="20"/>
      <c r="AG44" s="20"/>
      <c r="AH44" s="20"/>
      <c r="AI44" s="20"/>
      <c r="AJ44" s="20"/>
      <c r="AK44" s="20"/>
      <c r="AL44" s="20"/>
    </row>
    <row r="45" spans="2:38" ht="15" customHeight="1" thickBot="1" x14ac:dyDescent="0.25">
      <c r="B45" s="4"/>
      <c r="C45" s="934" t="s">
        <v>80</v>
      </c>
      <c r="D45" s="935"/>
      <c r="E45" s="935"/>
      <c r="F45" s="935"/>
      <c r="G45" s="932"/>
      <c r="H45" s="932"/>
      <c r="I45" s="932"/>
      <c r="J45" s="932"/>
      <c r="K45" s="932"/>
      <c r="L45" s="932"/>
      <c r="M45" s="932"/>
      <c r="N45" s="933"/>
      <c r="O45" s="928" t="s">
        <v>91</v>
      </c>
      <c r="P45" s="929"/>
      <c r="Q45" s="929"/>
      <c r="R45" s="929"/>
      <c r="S45" s="929"/>
      <c r="T45" s="929"/>
      <c r="U45" s="929"/>
      <c r="V45" s="929"/>
      <c r="W45" s="929"/>
      <c r="X45" s="929"/>
      <c r="Y45" s="929"/>
      <c r="Z45" s="929"/>
      <c r="AA45" s="930"/>
      <c r="AB45" s="5"/>
      <c r="AC45" s="20"/>
      <c r="AE45" s="9"/>
      <c r="AF45" s="792"/>
      <c r="AG45" s="792"/>
      <c r="AH45" s="792"/>
      <c r="AI45" s="792"/>
      <c r="AJ45" s="792"/>
      <c r="AK45" s="792"/>
      <c r="AL45" s="792"/>
    </row>
    <row r="46" spans="2:38" ht="27.75" customHeight="1" x14ac:dyDescent="0.2">
      <c r="B46" s="4"/>
      <c r="C46" s="782" t="s">
        <v>92</v>
      </c>
      <c r="D46" s="783"/>
      <c r="E46" s="783"/>
      <c r="F46" s="784"/>
      <c r="G46" s="940" t="s">
        <v>93</v>
      </c>
      <c r="H46" s="941"/>
      <c r="I46" s="30" t="s">
        <v>94</v>
      </c>
      <c r="J46" s="31" t="s">
        <v>95</v>
      </c>
      <c r="K46" s="30"/>
      <c r="L46" s="31" t="s">
        <v>96</v>
      </c>
      <c r="M46" s="32"/>
      <c r="N46" s="32"/>
      <c r="O46" s="851" t="s">
        <v>97</v>
      </c>
      <c r="P46" s="852"/>
      <c r="Q46" s="852"/>
      <c r="R46" s="852"/>
      <c r="S46" s="1037" t="s">
        <v>98</v>
      </c>
      <c r="T46" s="1038"/>
      <c r="U46" s="1038"/>
      <c r="V46" s="1038"/>
      <c r="W46" s="1038"/>
      <c r="X46" s="1038"/>
      <c r="Y46" s="1038"/>
      <c r="Z46" s="1038"/>
      <c r="AA46" s="1039"/>
      <c r="AB46" s="5"/>
      <c r="AC46" s="20"/>
      <c r="AE46" s="9"/>
      <c r="AF46" s="20"/>
      <c r="AG46" s="20"/>
      <c r="AH46" s="20"/>
      <c r="AI46" s="20"/>
      <c r="AJ46" s="20"/>
      <c r="AK46" s="20"/>
      <c r="AL46" s="20"/>
    </row>
    <row r="47" spans="2:38" ht="27.75" customHeight="1" x14ac:dyDescent="0.2">
      <c r="B47" s="4"/>
      <c r="C47" s="846"/>
      <c r="D47" s="847"/>
      <c r="E47" s="847"/>
      <c r="F47" s="848"/>
      <c r="G47" s="938"/>
      <c r="H47" s="938"/>
      <c r="I47" s="938"/>
      <c r="J47" s="938"/>
      <c r="K47" s="938"/>
      <c r="L47" s="938"/>
      <c r="M47" s="938"/>
      <c r="N47" s="156"/>
      <c r="O47" s="1023" t="s">
        <v>99</v>
      </c>
      <c r="P47" s="1024"/>
      <c r="Q47" s="1024"/>
      <c r="R47" s="1024"/>
      <c r="S47" s="861" t="s">
        <v>100</v>
      </c>
      <c r="T47" s="861"/>
      <c r="U47" s="861"/>
      <c r="V47" s="34"/>
      <c r="W47" s="779"/>
      <c r="X47" s="780"/>
      <c r="Y47" s="1029"/>
      <c r="Z47" s="863"/>
      <c r="AA47" s="864"/>
      <c r="AB47" s="5"/>
      <c r="AC47" s="20"/>
      <c r="AE47" s="9"/>
      <c r="AF47" s="792"/>
      <c r="AG47" s="792"/>
      <c r="AH47" s="792"/>
      <c r="AI47" s="792"/>
      <c r="AJ47" s="792"/>
      <c r="AK47" s="792"/>
      <c r="AL47" s="792"/>
    </row>
    <row r="48" spans="2:38" ht="30" customHeight="1" x14ac:dyDescent="0.2">
      <c r="B48" s="4"/>
      <c r="C48" s="865" t="s">
        <v>102</v>
      </c>
      <c r="D48" s="866"/>
      <c r="E48" s="866"/>
      <c r="F48" s="867"/>
      <c r="G48" s="938"/>
      <c r="H48" s="938"/>
      <c r="I48" s="938"/>
      <c r="J48" s="938"/>
      <c r="K48" s="938"/>
      <c r="L48" s="938"/>
      <c r="M48" s="938"/>
      <c r="N48" s="856"/>
      <c r="O48" s="1023"/>
      <c r="P48" s="1024"/>
      <c r="Q48" s="1024"/>
      <c r="R48" s="1024"/>
      <c r="S48" s="861" t="s">
        <v>89</v>
      </c>
      <c r="T48" s="861"/>
      <c r="U48" s="861"/>
      <c r="V48" s="869" t="s">
        <v>94</v>
      </c>
      <c r="W48" s="1111" t="s">
        <v>103</v>
      </c>
      <c r="X48" s="1112"/>
      <c r="Y48" s="1113"/>
      <c r="Z48" s="1115"/>
      <c r="AA48" s="1116"/>
      <c r="AB48" s="5"/>
      <c r="AC48" s="20"/>
      <c r="AE48" s="9"/>
      <c r="AF48" s="792"/>
      <c r="AG48" s="792"/>
      <c r="AH48" s="792"/>
      <c r="AI48" s="792"/>
      <c r="AJ48" s="792"/>
      <c r="AK48" s="792"/>
      <c r="AL48" s="792"/>
    </row>
    <row r="49" spans="1:38" ht="22.5" customHeight="1" x14ac:dyDescent="0.2">
      <c r="B49" s="4"/>
      <c r="C49" s="829" t="s">
        <v>28</v>
      </c>
      <c r="D49" s="830"/>
      <c r="E49" s="830"/>
      <c r="F49" s="830"/>
      <c r="G49" s="942" t="s">
        <v>270</v>
      </c>
      <c r="H49" s="942"/>
      <c r="I49" s="942"/>
      <c r="J49" s="942"/>
      <c r="K49" s="942"/>
      <c r="L49" s="942"/>
      <c r="M49" s="942"/>
      <c r="N49" s="874"/>
      <c r="O49" s="1023"/>
      <c r="P49" s="1024"/>
      <c r="Q49" s="1024"/>
      <c r="R49" s="1024"/>
      <c r="S49" s="861"/>
      <c r="T49" s="861"/>
      <c r="U49" s="861"/>
      <c r="V49" s="869"/>
      <c r="W49" s="991"/>
      <c r="X49" s="992"/>
      <c r="Y49" s="1114"/>
      <c r="Z49" s="1115"/>
      <c r="AA49" s="1116"/>
      <c r="AB49" s="5"/>
      <c r="AC49" s="20"/>
      <c r="AE49" s="9"/>
      <c r="AF49" s="792"/>
      <c r="AG49" s="792"/>
      <c r="AH49" s="792"/>
      <c r="AI49" s="792"/>
      <c r="AJ49" s="792"/>
      <c r="AK49" s="792"/>
      <c r="AL49" s="792"/>
    </row>
    <row r="50" spans="1:38" ht="14.25" customHeight="1" x14ac:dyDescent="0.2">
      <c r="B50" s="4"/>
      <c r="C50" s="829" t="s">
        <v>27</v>
      </c>
      <c r="D50" s="830"/>
      <c r="E50" s="830"/>
      <c r="F50" s="830"/>
      <c r="G50" s="937"/>
      <c r="H50" s="938"/>
      <c r="I50" s="938"/>
      <c r="J50" s="938"/>
      <c r="K50" s="938"/>
      <c r="L50" s="938"/>
      <c r="M50" s="938"/>
      <c r="N50" s="856"/>
      <c r="O50" s="1023"/>
      <c r="P50" s="1024"/>
      <c r="Q50" s="1024"/>
      <c r="R50" s="1024"/>
      <c r="S50" s="861" t="s">
        <v>105</v>
      </c>
      <c r="T50" s="861"/>
      <c r="U50" s="861"/>
      <c r="V50" s="869" t="s">
        <v>94</v>
      </c>
      <c r="W50" s="697" t="s">
        <v>553</v>
      </c>
      <c r="X50" s="697"/>
      <c r="Y50" s="697"/>
      <c r="Z50" s="685" t="s">
        <v>94</v>
      </c>
      <c r="AA50" s="686"/>
      <c r="AB50" s="5"/>
      <c r="AC50" s="20"/>
      <c r="AE50" s="9"/>
      <c r="AF50" s="792"/>
      <c r="AG50" s="792"/>
      <c r="AH50" s="792"/>
      <c r="AI50" s="792"/>
      <c r="AJ50" s="792"/>
      <c r="AK50" s="792"/>
      <c r="AL50" s="792"/>
    </row>
    <row r="51" spans="1:38" ht="14.25" customHeight="1" x14ac:dyDescent="0.2">
      <c r="B51" s="4"/>
      <c r="C51" s="829" t="s">
        <v>106</v>
      </c>
      <c r="D51" s="830"/>
      <c r="E51" s="830"/>
      <c r="F51" s="830"/>
      <c r="G51" s="937"/>
      <c r="H51" s="938"/>
      <c r="I51" s="938"/>
      <c r="J51" s="938"/>
      <c r="K51" s="938"/>
      <c r="L51" s="938"/>
      <c r="M51" s="938"/>
      <c r="N51" s="856"/>
      <c r="O51" s="1023"/>
      <c r="P51" s="1024"/>
      <c r="Q51" s="1024"/>
      <c r="R51" s="1024"/>
      <c r="S51" s="861"/>
      <c r="T51" s="861"/>
      <c r="U51" s="861"/>
      <c r="V51" s="869"/>
      <c r="W51" s="697"/>
      <c r="X51" s="697"/>
      <c r="Y51" s="697"/>
      <c r="Z51" s="685"/>
      <c r="AA51" s="686"/>
      <c r="AB51" s="5"/>
      <c r="AC51" s="20"/>
      <c r="AE51" s="9"/>
      <c r="AF51" s="792"/>
      <c r="AG51" s="792"/>
      <c r="AH51" s="792"/>
      <c r="AI51" s="792"/>
      <c r="AJ51" s="792"/>
      <c r="AK51" s="792"/>
      <c r="AL51" s="792"/>
    </row>
    <row r="52" spans="1:38" ht="21.75" customHeight="1" thickBot="1" x14ac:dyDescent="0.25">
      <c r="B52" s="4"/>
      <c r="C52" s="859" t="s">
        <v>107</v>
      </c>
      <c r="D52" s="860"/>
      <c r="E52" s="860"/>
      <c r="F52" s="860"/>
      <c r="G52" s="1108"/>
      <c r="H52" s="1109"/>
      <c r="I52" s="1109"/>
      <c r="J52" s="1109"/>
      <c r="K52" s="1109"/>
      <c r="L52" s="1109"/>
      <c r="M52" s="1109"/>
      <c r="N52" s="1110"/>
      <c r="O52" s="1026"/>
      <c r="P52" s="1027"/>
      <c r="Q52" s="1027"/>
      <c r="R52" s="1027"/>
      <c r="S52" s="1104"/>
      <c r="T52" s="1104"/>
      <c r="U52" s="1104"/>
      <c r="V52" s="882"/>
      <c r="W52" s="707"/>
      <c r="X52" s="707"/>
      <c r="Y52" s="707"/>
      <c r="Z52" s="703"/>
      <c r="AA52" s="704"/>
      <c r="AB52" s="5"/>
      <c r="AC52" s="20"/>
      <c r="AE52" s="9"/>
      <c r="AF52" s="792"/>
      <c r="AG52" s="792"/>
      <c r="AH52" s="792"/>
      <c r="AI52" s="792"/>
      <c r="AJ52" s="792"/>
      <c r="AK52" s="792"/>
      <c r="AL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23"/>
      <c r="AB53" s="14"/>
      <c r="AC53" s="20"/>
      <c r="AE53" s="9"/>
      <c r="AF53" s="877"/>
      <c r="AG53" s="877"/>
      <c r="AH53" s="877"/>
      <c r="AI53" s="877"/>
      <c r="AJ53" s="877"/>
      <c r="AK53" s="877"/>
      <c r="AL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c r="AC58" s="20"/>
      <c r="AE58" s="9"/>
      <c r="AF58" s="877"/>
      <c r="AG58" s="877"/>
      <c r="AH58" s="877"/>
      <c r="AI58" s="877"/>
      <c r="AJ58" s="877"/>
      <c r="AK58" s="877"/>
      <c r="AL58" s="877"/>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O79" s="17"/>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O84" s="17"/>
      <c r="P84" s="15"/>
      <c r="Q84" s="16"/>
      <c r="R84" s="16"/>
      <c r="S84" s="16"/>
      <c r="T84" s="16"/>
      <c r="U84" s="16"/>
      <c r="V84" s="16"/>
      <c r="W84" s="16"/>
      <c r="X84" s="16"/>
      <c r="Y84" s="16"/>
      <c r="Z84" s="16"/>
      <c r="AA84" s="16"/>
    </row>
    <row r="85" spans="3:27" x14ac:dyDescent="0.2">
      <c r="C85" s="15"/>
      <c r="D85" s="20"/>
      <c r="E85" s="20"/>
      <c r="F85" s="20"/>
      <c r="G85" s="20"/>
      <c r="H85" s="20"/>
      <c r="I85" s="20"/>
      <c r="J85" s="20"/>
      <c r="K85" s="20"/>
      <c r="L85" s="20"/>
      <c r="M85" s="20"/>
      <c r="N85" s="20"/>
      <c r="P85" s="15"/>
      <c r="Q85" s="16"/>
      <c r="R85" s="16"/>
      <c r="S85" s="16"/>
      <c r="T85" s="16"/>
      <c r="U85" s="16"/>
      <c r="V85" s="16"/>
      <c r="W85" s="16"/>
      <c r="X85" s="16"/>
      <c r="Y85" s="16"/>
      <c r="Z85" s="16"/>
      <c r="AA85" s="16"/>
    </row>
  </sheetData>
  <sheetProtection algorithmName="SHA-512" hashValue="JcAScqrIVTjsAxDzwQ7qAv5PC1D6MuEAPDFkNN1VD/q492ib6tvVVLrS66xnZfNUtJ8udtNl/akOT5BtZbUJRQ==" saltValue="SRl2+ignAffGl+BYo3nQRA==" spinCount="100000" sheet="1" objects="1" scenarios="1"/>
  <customSheetViews>
    <customSheetView guid="{9C949C4D-EB11-4549-99F8-6A6E19FEDD35}" scale="110" showGridLines="0" topLeftCell="B23">
      <selection activeCell="F35" sqref="F35"/>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A22">
      <selection activeCell="R22" sqref="R22:AA29"/>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A22">
      <selection activeCell="R22" sqref="R22:AA29"/>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A22">
      <selection activeCell="R22" sqref="R22:AA29"/>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A22">
      <selection activeCell="R22" sqref="R22:AA29"/>
      <pageMargins left="0.5" right="0.43" top="1.04" bottom="0.45" header="0.31496062992125984" footer="0.31496062992125984"/>
      <pageSetup paperSize="9" scale="76" orientation="portrait" r:id="rId5"/>
      <headerFooter alignWithMargins="0"/>
    </customSheetView>
    <customSheetView guid="{4F27A6F2-707D-47B2-BF4A-F027B75A33FC}" scale="90" showGridLines="0" topLeftCell="A22">
      <selection activeCell="R22" sqref="R22:AA29"/>
      <pageMargins left="0.5" right="0.43" top="1.04" bottom="0.45" header="0.31496062992125984" footer="0.31496062992125984"/>
      <pageSetup paperSize="9" scale="76" orientation="portrait" r:id="rId6"/>
      <headerFooter alignWithMargins="0"/>
    </customSheetView>
    <customSheetView guid="{F4F98609-4C61-4A0E-851B-59BEC64AAB9F}" scale="90" showGridLines="0" topLeftCell="A22">
      <selection activeCell="R22" sqref="R22:AA29"/>
      <pageMargins left="0.5" right="0.43" top="1.04" bottom="0.45" header="0.31496062992125984" footer="0.31496062992125984"/>
      <pageSetup paperSize="9" scale="76" orientation="portrait" r:id="rId7"/>
      <headerFooter alignWithMargins="0"/>
    </customSheetView>
    <customSheetView guid="{8381FC96-6810-4EAA-ACD8-B607E0FD2281}" scale="90" showGridLines="0" topLeftCell="A22">
      <selection activeCell="R22" sqref="R22:AA29"/>
      <pageMargins left="0.5" right="0.43" top="1.04" bottom="0.45" header="0.31496062992125984" footer="0.31496062992125984"/>
      <pageSetup paperSize="9" scale="76" orientation="portrait" r:id="rId8"/>
      <headerFooter alignWithMargins="0"/>
    </customSheetView>
    <customSheetView guid="{7315456F-420E-439E-9602-F32EDF9D3E94}" scale="90" showGridLines="0">
      <selection activeCell="R22" sqref="R22:AA29"/>
      <pageMargins left="0.5" right="0.43" top="1.04" bottom="0.45" header="0.31496062992125984" footer="0.31496062992125984"/>
      <pageSetup paperSize="9" scale="76" orientation="portrait" r:id="rId9"/>
      <headerFooter alignWithMargins="0"/>
    </customSheetView>
    <customSheetView guid="{216CB5F9-6788-4A70-880A-08553118F167}" scale="110" showGridLines="0" topLeftCell="A25">
      <pageMargins left="0.5" right="0.43" top="1.04" bottom="0.45" header="0.31496062992125984" footer="0.31496062992125984"/>
      <pageSetup paperSize="9" scale="76" orientation="portrait" r:id="rId10"/>
      <headerFooter alignWithMargins="0"/>
    </customSheetView>
    <customSheetView guid="{B0451CD7-59C4-4E11-B7C2-BC13CF4127A6}" scale="110" showGridLines="0" topLeftCell="A25">
      <pageMargins left="0.5" right="0.43" top="1.04" bottom="0.45" header="0.31496062992125984" footer="0.31496062992125984"/>
      <pageSetup paperSize="9" scale="76" orientation="portrait" r:id="rId11"/>
      <headerFooter alignWithMargins="0"/>
    </customSheetView>
    <customSheetView guid="{7A5BCE0F-1F1B-4E52-9652-01329CBCC77F}" scale="110" showGridLines="0">
      <pageMargins left="0.5" right="0.43" top="1.04" bottom="0.45" header="0.31496062992125984" footer="0.31496062992125984"/>
      <pageSetup paperSize="9" scale="76" orientation="portrait" r:id="rId12"/>
      <headerFooter alignWithMargins="0"/>
    </customSheetView>
    <customSheetView guid="{62DF5315-3D99-4C8E-BAEC-100B3280B10D}" scale="110" showGridLines="0">
      <pageMargins left="0.5" right="0.43" top="1.04" bottom="0.45" header="0.31496062992125984" footer="0.31496062992125984"/>
      <pageSetup paperSize="9" scale="76" orientation="portrait" r:id="rId13"/>
      <headerFooter alignWithMargins="0"/>
    </customSheetView>
    <customSheetView guid="{CAC1BF5B-64DA-4E65-B9F3-F58AF1593EA5}" scale="110" showGridLines="0">
      <pageMargins left="0.5" right="0.43" top="1.04" bottom="0.45" header="0.31496062992125984" footer="0.31496062992125984"/>
      <pageSetup paperSize="9" scale="76" orientation="portrait" r:id="rId14"/>
      <headerFooter alignWithMargins="0"/>
    </customSheetView>
    <customSheetView guid="{E4188361-4B87-4969-89CB-DD6AB944FA81}" scale="110" showGridLines="0">
      <pageMargins left="0.5" right="0.43" top="1.04" bottom="0.45" header="0.31496062992125984" footer="0.31496062992125984"/>
      <pageSetup paperSize="9" scale="76" orientation="portrait" r:id="rId15"/>
      <headerFooter alignWithMargins="0"/>
    </customSheetView>
    <customSheetView guid="{0001DF65-3B0F-497C-ACF5-D49EC607FD88}" scale="110" showGridLines="0">
      <pageMargins left="0.5" right="0.43" top="1.04" bottom="0.45" header="0.31496062992125984" footer="0.31496062992125984"/>
      <pageSetup paperSize="9" scale="76" orientation="portrait" r:id="rId16"/>
      <headerFooter alignWithMargins="0"/>
    </customSheetView>
    <customSheetView guid="{39DA2FDD-4E3D-481D-A336-9D29DBC11B08}" scale="90" showGridLines="0">
      <selection activeCell="R22" sqref="R22:AA29"/>
      <pageMargins left="0.5" right="0.43" top="1.04" bottom="0.45" header="0.31496062992125984" footer="0.31496062992125984"/>
      <pageSetup paperSize="9" scale="76" orientation="portrait" r:id="rId17"/>
      <headerFooter alignWithMargins="0"/>
    </customSheetView>
    <customSheetView guid="{95329FFD-9B66-4A76-A861-4EF913CB9438}" scale="90" showGridLines="0">
      <selection activeCell="R22" sqref="R22:AA29"/>
      <pageMargins left="0.5" right="0.43" top="1.04" bottom="0.45" header="0.31496062992125984" footer="0.31496062992125984"/>
      <pageSetup paperSize="9" scale="76" orientation="portrait" r:id="rId18"/>
      <headerFooter alignWithMargins="0"/>
    </customSheetView>
    <customSheetView guid="{F7DB7EE5-42A9-41B9-A823-ADC3C22C28DE}" scale="90" showGridLines="0">
      <selection activeCell="R22" sqref="R22:AA29"/>
      <pageMargins left="0.5" right="0.43" top="1.04" bottom="0.45" header="0.31496062992125984" footer="0.31496062992125984"/>
      <pageSetup paperSize="9" scale="76" orientation="portrait" r:id="rId19"/>
      <headerFooter alignWithMargins="0"/>
    </customSheetView>
    <customSheetView guid="{187695E8-F439-4E8B-9390-62D53A41785B}" scale="90" showGridLines="0">
      <selection activeCell="R22" sqref="R22:AA29"/>
      <pageMargins left="0.5" right="0.43" top="1.04" bottom="0.45" header="0.31496062992125984" footer="0.31496062992125984"/>
      <pageSetup paperSize="9" scale="76" orientation="portrait" r:id="rId20"/>
      <headerFooter alignWithMargins="0"/>
    </customSheetView>
    <customSheetView guid="{C3D58349-1F04-4F6C-B93C-BB0D41DB41D6}" scale="90" showGridLines="0">
      <selection activeCell="R22" sqref="R22:AA29"/>
      <pageMargins left="0.5" right="0.43" top="1.04" bottom="0.45" header="0.31496062992125984" footer="0.31496062992125984"/>
      <pageSetup paperSize="9" scale="76" orientation="portrait" r:id="rId21"/>
      <headerFooter alignWithMargins="0"/>
    </customSheetView>
    <customSheetView guid="{71206789-1A95-4243-B1E4-204F0D4BB0C1}" scale="90" showGridLines="0" topLeftCell="A22">
      <selection activeCell="R22" sqref="R22:AA29"/>
      <pageMargins left="0.5" right="0.43" top="1.04" bottom="0.45" header="0.31496062992125984" footer="0.31496062992125984"/>
      <pageSetup paperSize="9" scale="76" orientation="portrait" r:id="rId22"/>
      <headerFooter alignWithMargins="0"/>
    </customSheetView>
    <customSheetView guid="{DAB8803B-91D8-4FA1-8E83-BA8E4F51ECEF}" scale="90" showGridLines="0" topLeftCell="A22">
      <selection activeCell="R22" sqref="R22:AA29"/>
      <pageMargins left="0.5" right="0.43" top="1.04" bottom="0.45" header="0.31496062992125984" footer="0.31496062992125984"/>
      <pageSetup paperSize="9" scale="76" orientation="portrait" r:id="rId23"/>
      <headerFooter alignWithMargins="0"/>
    </customSheetView>
    <customSheetView guid="{4B06A440-0745-43CE-8047-97DB98249CF6}" scale="90" showGridLines="0" topLeftCell="A22">
      <selection activeCell="R22" sqref="R22:AA29"/>
      <pageMargins left="0.5" right="0.43" top="1.04" bottom="0.45" header="0.31496062992125984" footer="0.31496062992125984"/>
      <pageSetup paperSize="9" scale="76" orientation="portrait" r:id="rId24"/>
      <headerFooter alignWithMargins="0"/>
    </customSheetView>
    <customSheetView guid="{201C1097-0C3C-4AFA-814C-99E885BB3BA9}" scale="110" showGridLines="0" topLeftCell="A22">
      <selection activeCell="R22" sqref="R22:AA29"/>
      <pageMargins left="0.5" right="0.43" top="1.04" bottom="0.45" header="0.31496062992125984" footer="0.31496062992125984"/>
      <pageSetup paperSize="9" scale="76" orientation="portrait" r:id="rId25"/>
      <headerFooter alignWithMargins="0"/>
    </customSheetView>
    <customSheetView guid="{44F0F931-FF8F-4146-9628-099A7B02EE59}" scale="110" showGridLines="0" topLeftCell="A22">
      <selection activeCell="R22" sqref="R22:AA29"/>
      <pageMargins left="0.5" right="0.43" top="1.04" bottom="0.45" header="0.31496062992125984" footer="0.31496062992125984"/>
      <pageSetup paperSize="9" scale="76" orientation="portrait" r:id="rId26"/>
      <headerFooter alignWithMargins="0"/>
    </customSheetView>
    <customSheetView guid="{DE4F901A-4159-44A8-9F61-37E29931259E}" scale="110" showGridLines="0" topLeftCell="A22">
      <selection activeCell="R22" sqref="R22:AA29"/>
      <pageMargins left="0.5" right="0.43" top="1.04" bottom="0.45" header="0.31496062992125984" footer="0.31496062992125984"/>
      <pageSetup paperSize="9" scale="76" orientation="portrait" r:id="rId27"/>
      <headerFooter alignWithMargins="0"/>
    </customSheetView>
    <customSheetView guid="{11E60353-53A2-40FD-8DD1-6654D3943E00}" scale="110" showGridLines="0" topLeftCell="A22">
      <selection activeCell="R22" sqref="R22:AA29"/>
      <pageMargins left="0.5" right="0.43" top="1.04" bottom="0.45" header="0.31496062992125984" footer="0.31496062992125984"/>
      <pageSetup paperSize="9" scale="76" orientation="portrait" r:id="rId28"/>
      <headerFooter alignWithMargins="0"/>
    </customSheetView>
    <customSheetView guid="{D405E5B0-829D-4CFF-BABC-C1974EED185D}" scale="110" showGridLines="0" topLeftCell="A22">
      <selection activeCell="R22" sqref="R22:AA29"/>
      <pageMargins left="0.5" right="0.43" top="1.04" bottom="0.45" header="0.31496062992125984" footer="0.31496062992125984"/>
      <pageSetup paperSize="9" scale="76" orientation="portrait" r:id="rId29"/>
      <headerFooter alignWithMargins="0"/>
    </customSheetView>
  </customSheetViews>
  <mergeCells count="88">
    <mergeCell ref="AF53:AL53"/>
    <mergeCell ref="AF54:AL54"/>
    <mergeCell ref="AF56:AL56"/>
    <mergeCell ref="AF57:AL57"/>
    <mergeCell ref="AF58:AL58"/>
    <mergeCell ref="AF50:AL50"/>
    <mergeCell ref="C51:F51"/>
    <mergeCell ref="G51:N51"/>
    <mergeCell ref="AF51:AL51"/>
    <mergeCell ref="C52:F52"/>
    <mergeCell ref="G52:N52"/>
    <mergeCell ref="AF52:AL52"/>
    <mergeCell ref="C50:F50"/>
    <mergeCell ref="G50:N50"/>
    <mergeCell ref="S50:U52"/>
    <mergeCell ref="V50:V52"/>
    <mergeCell ref="W50:Y52"/>
    <mergeCell ref="O47:R52"/>
    <mergeCell ref="S47:U47"/>
    <mergeCell ref="W47:Y47"/>
    <mergeCell ref="Z47:AA47"/>
    <mergeCell ref="AF47:AL47"/>
    <mergeCell ref="C48:F48"/>
    <mergeCell ref="G48:N48"/>
    <mergeCell ref="S48:U49"/>
    <mergeCell ref="V48:V49"/>
    <mergeCell ref="W48:Y49"/>
    <mergeCell ref="Z48:AA49"/>
    <mergeCell ref="AF48:AL48"/>
    <mergeCell ref="C49:F49"/>
    <mergeCell ref="G49:N49"/>
    <mergeCell ref="AF49:AL49"/>
    <mergeCell ref="C46:F47"/>
    <mergeCell ref="G46:H46"/>
    <mergeCell ref="O46:R46"/>
    <mergeCell ref="S46:AA46"/>
    <mergeCell ref="G47:M47"/>
    <mergeCell ref="Z50:AA52"/>
    <mergeCell ref="C43:F44"/>
    <mergeCell ref="G43:N44"/>
    <mergeCell ref="O43:S43"/>
    <mergeCell ref="T43:AA43"/>
    <mergeCell ref="AF43:AL43"/>
    <mergeCell ref="O44:S44"/>
    <mergeCell ref="T44:AA44"/>
    <mergeCell ref="C45:N45"/>
    <mergeCell ref="O45:AA45"/>
    <mergeCell ref="AF45:AL45"/>
    <mergeCell ref="AF42:AL42"/>
    <mergeCell ref="C40:F40"/>
    <mergeCell ref="G40:N40"/>
    <mergeCell ref="O40:S40"/>
    <mergeCell ref="T40:AA40"/>
    <mergeCell ref="AF40:AL40"/>
    <mergeCell ref="C41:F41"/>
    <mergeCell ref="G41:N41"/>
    <mergeCell ref="O41:S41"/>
    <mergeCell ref="T41:AA41"/>
    <mergeCell ref="C42:F42"/>
    <mergeCell ref="G42:N42"/>
    <mergeCell ref="O42:S42"/>
    <mergeCell ref="T42:AA42"/>
    <mergeCell ref="C38:N38"/>
    <mergeCell ref="O38:AA38"/>
    <mergeCell ref="D36:E36"/>
    <mergeCell ref="AF39:AL39"/>
    <mergeCell ref="C39:F39"/>
    <mergeCell ref="G39:N39"/>
    <mergeCell ref="O39:S39"/>
    <mergeCell ref="T39:AA39"/>
    <mergeCell ref="AF8:AL8"/>
    <mergeCell ref="C9:E10"/>
    <mergeCell ref="F9:AA10"/>
    <mergeCell ref="AF9:AL9"/>
    <mergeCell ref="R12:AA12"/>
    <mergeCell ref="R22:AA29"/>
    <mergeCell ref="R21:AA21"/>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30"/>
  <headerFooter alignWithMargins="0"/>
  <drawing r:id="rId3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L85"/>
  <sheetViews>
    <sheetView showGridLines="0" topLeftCell="A21" zoomScale="110" zoomScaleNormal="110" zoomScalePageLayoutView="90" workbookViewId="0">
      <selection activeCell="O34" sqref="F34:O34"/>
    </sheetView>
  </sheetViews>
  <sheetFormatPr baseColWidth="10" defaultColWidth="11.42578125" defaultRowHeight="12.75" x14ac:dyDescent="0.2"/>
  <cols>
    <col min="1" max="2" width="1.140625" customWidth="1"/>
    <col min="3" max="3" width="6.7109375" customWidth="1"/>
    <col min="4" max="27" width="8.7109375" customWidth="1"/>
    <col min="28" max="29" width="1.140625" customWidth="1"/>
    <col min="32" max="32" width="62.85546875" customWidth="1"/>
  </cols>
  <sheetData>
    <row r="1" spans="2:38" ht="6" customHeight="1" thickBot="1" x14ac:dyDescent="0.25"/>
    <row r="2" spans="2:38" ht="4.5" customHeight="1" x14ac:dyDescent="0.2">
      <c r="B2" s="1"/>
      <c r="C2" s="2"/>
      <c r="D2" s="2"/>
      <c r="E2" s="2"/>
      <c r="F2" s="2"/>
      <c r="G2" s="2"/>
      <c r="H2" s="2"/>
      <c r="I2" s="2"/>
      <c r="J2" s="2"/>
      <c r="K2" s="2"/>
      <c r="L2" s="2"/>
      <c r="M2" s="2"/>
      <c r="N2" s="2"/>
      <c r="O2" s="2"/>
      <c r="P2" s="2"/>
      <c r="Q2" s="2"/>
      <c r="R2" s="2"/>
      <c r="S2" s="2"/>
      <c r="T2" s="2"/>
      <c r="U2" s="2"/>
      <c r="V2" s="2"/>
      <c r="W2" s="2"/>
      <c r="X2" s="2"/>
      <c r="Y2" s="2"/>
      <c r="Z2" s="2"/>
      <c r="AA2" s="2"/>
      <c r="AB2" s="3"/>
    </row>
    <row r="3" spans="2:38" x14ac:dyDescent="0.2">
      <c r="B3" s="4"/>
      <c r="G3" s="766" t="str">
        <f>+'OP MEDICINA GRAL'!G3</f>
        <v>HOSPITAL REGIONAL DE MONIQUIRÁ E.S.E.</v>
      </c>
      <c r="H3" s="766"/>
      <c r="I3" s="766"/>
      <c r="J3" s="766"/>
      <c r="K3" s="766"/>
      <c r="L3" s="766"/>
      <c r="M3" s="766"/>
      <c r="N3" s="766"/>
      <c r="O3" s="766"/>
      <c r="P3" s="766"/>
      <c r="AB3" s="5"/>
    </row>
    <row r="4" spans="2:38" x14ac:dyDescent="0.2">
      <c r="B4" s="4"/>
      <c r="G4" s="766" t="s">
        <v>58</v>
      </c>
      <c r="H4" s="766"/>
      <c r="I4" s="766"/>
      <c r="J4" s="766"/>
      <c r="K4" s="766"/>
      <c r="L4" s="766"/>
      <c r="M4" s="766"/>
      <c r="N4" s="766"/>
      <c r="O4" s="766"/>
      <c r="P4" s="766"/>
      <c r="AB4" s="5"/>
    </row>
    <row r="5" spans="2:38" x14ac:dyDescent="0.2">
      <c r="B5" s="4"/>
      <c r="G5" s="766" t="s">
        <v>238</v>
      </c>
      <c r="H5" s="766"/>
      <c r="I5" s="766"/>
      <c r="J5" s="766"/>
      <c r="K5" s="766"/>
      <c r="L5" s="766"/>
      <c r="M5" s="766"/>
      <c r="N5" s="766"/>
      <c r="O5" s="766"/>
      <c r="P5" s="766"/>
      <c r="AB5" s="5"/>
    </row>
    <row r="6" spans="2:38" ht="4.5" customHeight="1" thickBot="1" x14ac:dyDescent="0.25">
      <c r="B6" s="4"/>
      <c r="AB6" s="5"/>
    </row>
    <row r="7" spans="2:38" ht="12" customHeight="1" thickBot="1" x14ac:dyDescent="0.25">
      <c r="B7" s="4"/>
      <c r="C7" s="1121" t="s">
        <v>81</v>
      </c>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3"/>
      <c r="AB7" s="5"/>
    </row>
    <row r="8" spans="2:38" ht="29.25" customHeight="1" x14ac:dyDescent="0.2">
      <c r="B8" s="4"/>
      <c r="C8" s="822" t="s">
        <v>1</v>
      </c>
      <c r="D8" s="823"/>
      <c r="E8" s="823"/>
      <c r="F8" s="773" t="s">
        <v>1185</v>
      </c>
      <c r="G8" s="774"/>
      <c r="H8" s="774"/>
      <c r="I8" s="774"/>
      <c r="J8" s="774"/>
      <c r="K8" s="774"/>
      <c r="L8" s="774"/>
      <c r="M8" s="774"/>
      <c r="N8" s="774"/>
      <c r="O8" s="774"/>
      <c r="P8" s="775"/>
      <c r="Q8" s="823" t="s">
        <v>82</v>
      </c>
      <c r="R8" s="823"/>
      <c r="S8" s="1125"/>
      <c r="T8" s="1125"/>
      <c r="U8" s="823" t="s">
        <v>83</v>
      </c>
      <c r="V8" s="823"/>
      <c r="W8" s="819" t="s">
        <v>239</v>
      </c>
      <c r="X8" s="820"/>
      <c r="Y8" s="820"/>
      <c r="Z8" s="820"/>
      <c r="AA8" s="821"/>
      <c r="AB8" s="5"/>
      <c r="AE8" s="18"/>
      <c r="AF8" s="966"/>
      <c r="AG8" s="966"/>
      <c r="AH8" s="966"/>
      <c r="AI8" s="966"/>
      <c r="AJ8" s="966"/>
      <c r="AK8" s="966"/>
      <c r="AL8" s="966"/>
    </row>
    <row r="9" spans="2:38" ht="17.25" customHeight="1" x14ac:dyDescent="0.2">
      <c r="B9" s="4"/>
      <c r="C9" s="827" t="s">
        <v>2</v>
      </c>
      <c r="D9" s="828"/>
      <c r="E9" s="828"/>
      <c r="F9" s="1227" t="s">
        <v>1182</v>
      </c>
      <c r="G9" s="1227"/>
      <c r="H9" s="1227"/>
      <c r="I9" s="1227"/>
      <c r="J9" s="1227"/>
      <c r="K9" s="1227"/>
      <c r="L9" s="1227"/>
      <c r="M9" s="1227"/>
      <c r="N9" s="1227"/>
      <c r="O9" s="1227"/>
      <c r="P9" s="1227"/>
      <c r="Q9" s="1227"/>
      <c r="R9" s="1227"/>
      <c r="S9" s="1227"/>
      <c r="T9" s="1227"/>
      <c r="U9" s="1227"/>
      <c r="V9" s="1227"/>
      <c r="W9" s="1227"/>
      <c r="X9" s="1227"/>
      <c r="Y9" s="1227"/>
      <c r="Z9" s="1227"/>
      <c r="AA9" s="1228"/>
      <c r="AB9" s="5"/>
      <c r="AE9" s="18"/>
      <c r="AF9" s="966"/>
      <c r="AG9" s="966"/>
      <c r="AH9" s="966"/>
      <c r="AI9" s="966"/>
      <c r="AJ9" s="966"/>
      <c r="AK9" s="966"/>
      <c r="AL9" s="966"/>
    </row>
    <row r="10" spans="2:38" ht="17.25" customHeight="1" thickBot="1" x14ac:dyDescent="0.25">
      <c r="B10" s="4"/>
      <c r="C10" s="833"/>
      <c r="D10" s="834"/>
      <c r="E10" s="834"/>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30"/>
      <c r="AB10" s="5"/>
      <c r="AE10" s="18"/>
      <c r="AF10" s="18"/>
      <c r="AG10" s="18"/>
      <c r="AH10" s="18"/>
    </row>
    <row r="11" spans="2:38" ht="6" customHeight="1" thickBot="1" x14ac:dyDescent="0.25">
      <c r="B11" s="4"/>
      <c r="C11" s="6"/>
      <c r="D11" s="7"/>
      <c r="E11" s="7"/>
      <c r="F11" s="7"/>
      <c r="G11" s="7"/>
      <c r="H11" s="7"/>
      <c r="I11" s="7"/>
      <c r="J11" s="7"/>
      <c r="K11" s="7"/>
      <c r="L11" s="7"/>
      <c r="M11" s="7"/>
      <c r="N11" s="7"/>
      <c r="O11" s="7"/>
      <c r="P11" s="7"/>
      <c r="Q11" s="7"/>
      <c r="R11" s="7"/>
      <c r="S11" s="7"/>
      <c r="T11" s="7"/>
      <c r="U11" s="7"/>
      <c r="V11" s="7"/>
      <c r="W11" s="7"/>
      <c r="X11" s="7"/>
      <c r="Y11" s="7"/>
      <c r="Z11" s="7"/>
      <c r="AA11" s="8"/>
      <c r="AB11" s="5"/>
      <c r="AE11" s="18"/>
      <c r="AF11" s="18"/>
      <c r="AG11" s="18"/>
      <c r="AH11" s="18"/>
      <c r="AI11" s="18"/>
      <c r="AJ11" s="18"/>
      <c r="AK11" s="18"/>
      <c r="AL11" s="18"/>
    </row>
    <row r="12" spans="2:38" ht="22.5" customHeight="1" x14ac:dyDescent="0.2">
      <c r="B12" s="4"/>
      <c r="C12" s="6"/>
      <c r="D12" s="7"/>
      <c r="E12" s="7"/>
      <c r="F12" s="7"/>
      <c r="G12" s="7"/>
      <c r="H12" s="7"/>
      <c r="I12" s="7"/>
      <c r="J12" s="7"/>
      <c r="K12" s="7"/>
      <c r="L12" s="7"/>
      <c r="M12" s="7"/>
      <c r="N12" s="7"/>
      <c r="O12" s="7"/>
      <c r="P12" s="7"/>
      <c r="Q12" s="7"/>
      <c r="R12" s="967" t="s">
        <v>191</v>
      </c>
      <c r="S12" s="968"/>
      <c r="T12" s="968"/>
      <c r="U12" s="968"/>
      <c r="V12" s="968"/>
      <c r="W12" s="968"/>
      <c r="X12" s="968"/>
      <c r="Y12" s="968"/>
      <c r="Z12" s="968"/>
      <c r="AA12" s="969"/>
      <c r="AB12" s="5"/>
      <c r="AE12" s="18"/>
      <c r="AF12" s="18"/>
      <c r="AG12" s="18"/>
      <c r="AH12" s="18"/>
      <c r="AI12" s="18"/>
      <c r="AJ12" s="18"/>
      <c r="AK12" s="18"/>
      <c r="AL12" s="18"/>
    </row>
    <row r="13" spans="2:38" ht="18" customHeight="1" x14ac:dyDescent="0.2">
      <c r="B13" s="4"/>
      <c r="C13" s="6"/>
      <c r="D13" s="7"/>
      <c r="E13" s="7"/>
      <c r="F13" s="7"/>
      <c r="G13" s="7"/>
      <c r="H13" s="7"/>
      <c r="I13" s="7"/>
      <c r="J13" s="7"/>
      <c r="K13" s="7"/>
      <c r="L13" s="7"/>
      <c r="M13" s="7"/>
      <c r="N13" s="7"/>
      <c r="O13" s="7"/>
      <c r="P13" s="7"/>
      <c r="Q13" s="7"/>
      <c r="R13" s="1234" t="s">
        <v>1284</v>
      </c>
      <c r="S13" s="1235"/>
      <c r="T13" s="1235"/>
      <c r="U13" s="1235"/>
      <c r="V13" s="1235"/>
      <c r="W13" s="1235"/>
      <c r="X13" s="1235"/>
      <c r="Y13" s="1235"/>
      <c r="Z13" s="1235"/>
      <c r="AA13" s="1236"/>
      <c r="AB13" s="5"/>
      <c r="AE13" s="18"/>
      <c r="AF13" s="18"/>
      <c r="AG13" s="18"/>
      <c r="AH13" s="18"/>
      <c r="AI13" s="18"/>
      <c r="AJ13" s="18"/>
      <c r="AK13" s="18"/>
      <c r="AL13" s="18"/>
    </row>
    <row r="14" spans="2:38" ht="25.5" customHeight="1" x14ac:dyDescent="0.2">
      <c r="B14" s="4"/>
      <c r="C14" s="6"/>
      <c r="D14" s="7"/>
      <c r="E14" s="7"/>
      <c r="F14" s="7"/>
      <c r="G14" s="7"/>
      <c r="H14" s="7"/>
      <c r="I14" s="7"/>
      <c r="J14" s="7"/>
      <c r="K14" s="7"/>
      <c r="L14" s="7"/>
      <c r="M14" s="7"/>
      <c r="N14" s="7"/>
      <c r="O14" s="7"/>
      <c r="P14" s="7"/>
      <c r="Q14" s="7"/>
      <c r="R14" s="1237"/>
      <c r="S14" s="1238"/>
      <c r="T14" s="1238"/>
      <c r="U14" s="1238"/>
      <c r="V14" s="1238"/>
      <c r="W14" s="1238"/>
      <c r="X14" s="1238"/>
      <c r="Y14" s="1238"/>
      <c r="Z14" s="1238"/>
      <c r="AA14" s="1239"/>
      <c r="AB14" s="5"/>
      <c r="AE14" s="18"/>
      <c r="AF14" s="18"/>
      <c r="AG14" s="18"/>
      <c r="AH14" s="18"/>
      <c r="AI14" s="18"/>
      <c r="AJ14" s="18"/>
      <c r="AK14" s="18"/>
      <c r="AL14" s="18"/>
    </row>
    <row r="15" spans="2:38" ht="18" customHeight="1" x14ac:dyDescent="0.2">
      <c r="B15" s="4"/>
      <c r="C15" s="6"/>
      <c r="D15" s="7"/>
      <c r="E15" s="7"/>
      <c r="F15" s="7"/>
      <c r="G15" s="7"/>
      <c r="H15" s="7"/>
      <c r="I15" s="7"/>
      <c r="J15" s="7"/>
      <c r="K15" s="7"/>
      <c r="L15" s="7"/>
      <c r="M15" s="7"/>
      <c r="N15" s="7"/>
      <c r="O15" s="7"/>
      <c r="P15" s="7"/>
      <c r="Q15" s="7"/>
      <c r="R15" s="1237"/>
      <c r="S15" s="1238"/>
      <c r="T15" s="1238"/>
      <c r="U15" s="1238"/>
      <c r="V15" s="1238"/>
      <c r="W15" s="1238"/>
      <c r="X15" s="1238"/>
      <c r="Y15" s="1238"/>
      <c r="Z15" s="1238"/>
      <c r="AA15" s="1239"/>
      <c r="AB15" s="5"/>
      <c r="AE15" s="18"/>
      <c r="AF15" s="18"/>
      <c r="AG15" s="18"/>
      <c r="AH15" s="18"/>
      <c r="AI15" s="18"/>
      <c r="AJ15" s="18"/>
      <c r="AK15" s="18"/>
      <c r="AL15" s="18"/>
    </row>
    <row r="16" spans="2:38" ht="18" customHeight="1" x14ac:dyDescent="0.2">
      <c r="B16" s="4"/>
      <c r="C16" s="6"/>
      <c r="D16" s="7"/>
      <c r="E16" s="7"/>
      <c r="F16" s="7"/>
      <c r="G16" s="7"/>
      <c r="H16" s="7"/>
      <c r="I16" s="7"/>
      <c r="J16" s="7"/>
      <c r="K16" s="7"/>
      <c r="L16" s="7"/>
      <c r="M16" s="7"/>
      <c r="N16" s="7"/>
      <c r="O16" s="7"/>
      <c r="P16" s="7"/>
      <c r="Q16" s="7"/>
      <c r="R16" s="1237"/>
      <c r="S16" s="1238"/>
      <c r="T16" s="1238"/>
      <c r="U16" s="1238"/>
      <c r="V16" s="1238"/>
      <c r="W16" s="1238"/>
      <c r="X16" s="1238"/>
      <c r="Y16" s="1238"/>
      <c r="Z16" s="1238"/>
      <c r="AA16" s="1239"/>
      <c r="AB16" s="5"/>
      <c r="AE16" s="18"/>
      <c r="AF16" s="18"/>
      <c r="AG16" s="18"/>
      <c r="AH16" s="18"/>
      <c r="AI16" s="18"/>
      <c r="AJ16" s="18"/>
      <c r="AK16" s="18"/>
      <c r="AL16" s="18"/>
    </row>
    <row r="17" spans="2:38" ht="18" customHeight="1" x14ac:dyDescent="0.2">
      <c r="B17" s="4"/>
      <c r="C17" s="6"/>
      <c r="D17" s="7"/>
      <c r="E17" s="7"/>
      <c r="F17" s="7"/>
      <c r="G17" s="7"/>
      <c r="H17" s="7"/>
      <c r="I17" s="7"/>
      <c r="J17" s="7"/>
      <c r="K17" s="7"/>
      <c r="L17" s="7"/>
      <c r="M17" s="7"/>
      <c r="N17" s="7"/>
      <c r="O17" s="7"/>
      <c r="P17" s="7"/>
      <c r="Q17" s="7"/>
      <c r="R17" s="1237"/>
      <c r="S17" s="1238"/>
      <c r="T17" s="1238"/>
      <c r="U17" s="1238"/>
      <c r="V17" s="1238"/>
      <c r="W17" s="1238"/>
      <c r="X17" s="1238"/>
      <c r="Y17" s="1238"/>
      <c r="Z17" s="1238"/>
      <c r="AA17" s="1239"/>
      <c r="AB17" s="5"/>
      <c r="AE17" s="18"/>
      <c r="AF17" s="18"/>
      <c r="AG17" s="18"/>
      <c r="AH17" s="18"/>
      <c r="AI17" s="18"/>
      <c r="AJ17" s="18"/>
      <c r="AK17" s="18"/>
      <c r="AL17" s="18"/>
    </row>
    <row r="18" spans="2:38" ht="18" customHeight="1" x14ac:dyDescent="0.2">
      <c r="B18" s="4"/>
      <c r="C18" s="6"/>
      <c r="D18" s="7"/>
      <c r="E18" s="7"/>
      <c r="F18" s="7"/>
      <c r="G18" s="7"/>
      <c r="H18" s="7"/>
      <c r="I18" s="7"/>
      <c r="J18" s="7"/>
      <c r="K18" s="7"/>
      <c r="L18" s="7"/>
      <c r="M18" s="7"/>
      <c r="N18" s="7"/>
      <c r="O18" s="7"/>
      <c r="P18" s="7"/>
      <c r="Q18" s="7"/>
      <c r="R18" s="1237"/>
      <c r="S18" s="1238"/>
      <c r="T18" s="1238"/>
      <c r="U18" s="1238"/>
      <c r="V18" s="1238"/>
      <c r="W18" s="1238"/>
      <c r="X18" s="1238"/>
      <c r="Y18" s="1238"/>
      <c r="Z18" s="1238"/>
      <c r="AA18" s="1239"/>
      <c r="AB18" s="5"/>
      <c r="AE18" s="18"/>
      <c r="AF18" s="18"/>
      <c r="AG18" s="18"/>
      <c r="AH18" s="18"/>
      <c r="AI18" s="18"/>
      <c r="AJ18" s="18"/>
      <c r="AK18" s="18"/>
      <c r="AL18" s="18"/>
    </row>
    <row r="19" spans="2:38" ht="18" customHeight="1" x14ac:dyDescent="0.2">
      <c r="B19" s="4"/>
      <c r="C19" s="6"/>
      <c r="D19" s="7"/>
      <c r="E19" s="7"/>
      <c r="F19" s="7"/>
      <c r="G19" s="7"/>
      <c r="H19" s="7"/>
      <c r="I19" s="7"/>
      <c r="J19" s="7"/>
      <c r="K19" s="7"/>
      <c r="L19" s="7"/>
      <c r="M19" s="7"/>
      <c r="N19" s="7"/>
      <c r="O19" s="7"/>
      <c r="P19" s="7"/>
      <c r="Q19" s="7"/>
      <c r="R19" s="1237"/>
      <c r="S19" s="1238"/>
      <c r="T19" s="1238"/>
      <c r="U19" s="1238"/>
      <c r="V19" s="1238"/>
      <c r="W19" s="1238"/>
      <c r="X19" s="1238"/>
      <c r="Y19" s="1238"/>
      <c r="Z19" s="1238"/>
      <c r="AA19" s="1239"/>
      <c r="AB19" s="5"/>
      <c r="AE19" s="18"/>
      <c r="AF19" s="18"/>
      <c r="AG19" s="18"/>
      <c r="AH19" s="18"/>
      <c r="AI19" s="18"/>
      <c r="AJ19" s="18"/>
      <c r="AK19" s="18"/>
      <c r="AL19" s="18"/>
    </row>
    <row r="20" spans="2:38" ht="22.5" customHeight="1" thickBot="1" x14ac:dyDescent="0.25">
      <c r="B20" s="4"/>
      <c r="C20" s="6"/>
      <c r="D20" s="7"/>
      <c r="E20" s="7"/>
      <c r="F20" s="7"/>
      <c r="G20" s="7"/>
      <c r="H20" s="7"/>
      <c r="I20" s="7"/>
      <c r="J20" s="7"/>
      <c r="K20" s="7"/>
      <c r="L20" s="7"/>
      <c r="M20" s="7"/>
      <c r="N20" s="7"/>
      <c r="O20" s="7"/>
      <c r="P20" s="7"/>
      <c r="Q20" s="7"/>
      <c r="R20" s="1240"/>
      <c r="S20" s="1241"/>
      <c r="T20" s="1241"/>
      <c r="U20" s="1241"/>
      <c r="V20" s="1241"/>
      <c r="W20" s="1241"/>
      <c r="X20" s="1241"/>
      <c r="Y20" s="1241"/>
      <c r="Z20" s="1241"/>
      <c r="AA20" s="1242"/>
      <c r="AB20" s="5"/>
      <c r="AE20" s="18"/>
      <c r="AF20" s="18"/>
      <c r="AG20" s="18"/>
      <c r="AH20" s="18"/>
      <c r="AI20" s="18"/>
      <c r="AJ20" s="18"/>
      <c r="AK20" s="18"/>
      <c r="AL20" s="18"/>
    </row>
    <row r="21" spans="2:38" ht="18" customHeight="1" x14ac:dyDescent="0.2">
      <c r="B21" s="4"/>
      <c r="C21" s="6"/>
      <c r="D21" s="7"/>
      <c r="E21" s="7"/>
      <c r="F21" s="7"/>
      <c r="G21" s="7"/>
      <c r="H21" s="7"/>
      <c r="I21" s="7"/>
      <c r="J21" s="7"/>
      <c r="K21" s="7"/>
      <c r="L21" s="7"/>
      <c r="M21" s="7"/>
      <c r="N21" s="7"/>
      <c r="O21" s="7"/>
      <c r="P21" s="7"/>
      <c r="Q21" s="7"/>
      <c r="R21" s="967" t="s">
        <v>80</v>
      </c>
      <c r="S21" s="968"/>
      <c r="T21" s="968"/>
      <c r="U21" s="968"/>
      <c r="V21" s="968"/>
      <c r="W21" s="968"/>
      <c r="X21" s="968"/>
      <c r="Y21" s="968"/>
      <c r="Z21" s="968"/>
      <c r="AA21" s="969"/>
      <c r="AB21" s="5"/>
      <c r="AE21" s="18"/>
      <c r="AF21" s="18"/>
      <c r="AG21" s="18"/>
      <c r="AH21" s="18"/>
      <c r="AI21" s="18"/>
      <c r="AJ21" s="18"/>
      <c r="AK21" s="18"/>
      <c r="AL21" s="18"/>
    </row>
    <row r="22" spans="2:38" ht="18" customHeight="1" x14ac:dyDescent="0.2">
      <c r="B22" s="4"/>
      <c r="C22" s="6"/>
      <c r="D22" s="7"/>
      <c r="E22" s="7"/>
      <c r="F22" s="7"/>
      <c r="G22" s="7"/>
      <c r="H22" s="7"/>
      <c r="I22" s="7"/>
      <c r="J22" s="7"/>
      <c r="K22" s="7"/>
      <c r="L22" s="7"/>
      <c r="M22" s="7"/>
      <c r="N22" s="7"/>
      <c r="O22" s="7"/>
      <c r="P22" s="7"/>
      <c r="Q22" s="7"/>
      <c r="R22" s="1075" t="s">
        <v>1285</v>
      </c>
      <c r="S22" s="1076"/>
      <c r="T22" s="1076"/>
      <c r="U22" s="1076"/>
      <c r="V22" s="1076"/>
      <c r="W22" s="1076"/>
      <c r="X22" s="1076"/>
      <c r="Y22" s="1076"/>
      <c r="Z22" s="1076"/>
      <c r="AA22" s="1077"/>
      <c r="AB22" s="5"/>
      <c r="AE22" s="18"/>
      <c r="AF22" s="18"/>
      <c r="AG22" s="18"/>
      <c r="AH22" s="18"/>
      <c r="AI22" s="18"/>
      <c r="AJ22" s="18"/>
      <c r="AK22" s="18"/>
      <c r="AL22" s="18"/>
    </row>
    <row r="23" spans="2:38" ht="18" customHeight="1" x14ac:dyDescent="0.2">
      <c r="B23" s="4"/>
      <c r="C23" s="6"/>
      <c r="D23" s="7"/>
      <c r="E23" s="7"/>
      <c r="F23" s="7"/>
      <c r="G23" s="7"/>
      <c r="H23" s="7"/>
      <c r="I23" s="7"/>
      <c r="J23" s="7"/>
      <c r="K23" s="7"/>
      <c r="L23" s="7"/>
      <c r="M23" s="7"/>
      <c r="N23" s="7"/>
      <c r="O23" s="7"/>
      <c r="P23" s="7"/>
      <c r="Q23" s="7"/>
      <c r="R23" s="760"/>
      <c r="S23" s="761"/>
      <c r="T23" s="761"/>
      <c r="U23" s="761"/>
      <c r="V23" s="761"/>
      <c r="W23" s="761"/>
      <c r="X23" s="761"/>
      <c r="Y23" s="761"/>
      <c r="Z23" s="761"/>
      <c r="AA23" s="762"/>
      <c r="AB23" s="5"/>
      <c r="AE23" s="18"/>
      <c r="AF23" s="18"/>
      <c r="AG23" s="18"/>
      <c r="AH23" s="18"/>
      <c r="AI23" s="18"/>
      <c r="AJ23" s="18"/>
      <c r="AK23" s="18"/>
      <c r="AL23" s="18"/>
    </row>
    <row r="24" spans="2:38" ht="18" customHeight="1" x14ac:dyDescent="0.2">
      <c r="B24" s="4"/>
      <c r="C24" s="6"/>
      <c r="D24" s="7"/>
      <c r="E24" s="7"/>
      <c r="F24" s="7"/>
      <c r="G24" s="7"/>
      <c r="H24" s="7"/>
      <c r="I24" s="7"/>
      <c r="J24" s="7"/>
      <c r="K24" s="7"/>
      <c r="L24" s="7"/>
      <c r="M24" s="7"/>
      <c r="N24" s="7"/>
      <c r="O24" s="7"/>
      <c r="P24" s="7"/>
      <c r="Q24" s="7"/>
      <c r="R24" s="760"/>
      <c r="S24" s="761"/>
      <c r="T24" s="761"/>
      <c r="U24" s="761"/>
      <c r="V24" s="761"/>
      <c r="W24" s="761"/>
      <c r="X24" s="761"/>
      <c r="Y24" s="761"/>
      <c r="Z24" s="761"/>
      <c r="AA24" s="762"/>
      <c r="AB24" s="5"/>
      <c r="AE24" s="18"/>
      <c r="AF24" s="18"/>
      <c r="AG24" s="18"/>
      <c r="AH24" s="18"/>
      <c r="AI24" s="18"/>
      <c r="AJ24" s="18"/>
      <c r="AK24" s="18"/>
      <c r="AL24" s="18"/>
    </row>
    <row r="25" spans="2:38" ht="18" customHeight="1" x14ac:dyDescent="0.2">
      <c r="B25" s="4"/>
      <c r="C25" s="6"/>
      <c r="D25" s="7"/>
      <c r="E25" s="7"/>
      <c r="F25" s="7"/>
      <c r="G25" s="7"/>
      <c r="H25" s="7"/>
      <c r="I25" s="7"/>
      <c r="J25" s="7"/>
      <c r="K25" s="7"/>
      <c r="L25" s="7"/>
      <c r="M25" s="7"/>
      <c r="N25" s="7"/>
      <c r="O25" s="7"/>
      <c r="P25" s="7"/>
      <c r="Q25" s="7"/>
      <c r="R25" s="760"/>
      <c r="S25" s="761"/>
      <c r="T25" s="761"/>
      <c r="U25" s="761"/>
      <c r="V25" s="761"/>
      <c r="W25" s="761"/>
      <c r="X25" s="761"/>
      <c r="Y25" s="761"/>
      <c r="Z25" s="761"/>
      <c r="AA25" s="762"/>
      <c r="AB25" s="5"/>
      <c r="AE25" s="18"/>
      <c r="AF25" s="18"/>
      <c r="AG25" s="18"/>
      <c r="AH25" s="18"/>
      <c r="AI25" s="18"/>
      <c r="AJ25" s="18"/>
      <c r="AK25" s="18"/>
      <c r="AL25" s="18"/>
    </row>
    <row r="26" spans="2:38" ht="18" customHeight="1" x14ac:dyDescent="0.2">
      <c r="B26" s="4"/>
      <c r="C26" s="6"/>
      <c r="D26" s="7"/>
      <c r="E26" s="7"/>
      <c r="F26" s="7"/>
      <c r="G26" s="7"/>
      <c r="H26" s="7"/>
      <c r="I26" s="7"/>
      <c r="J26" s="7"/>
      <c r="K26" s="7"/>
      <c r="L26" s="7"/>
      <c r="M26" s="7"/>
      <c r="N26" s="7"/>
      <c r="O26" s="7"/>
      <c r="P26" s="7"/>
      <c r="Q26" s="7"/>
      <c r="R26" s="760"/>
      <c r="S26" s="761"/>
      <c r="T26" s="761"/>
      <c r="U26" s="761"/>
      <c r="V26" s="761"/>
      <c r="W26" s="761"/>
      <c r="X26" s="761"/>
      <c r="Y26" s="761"/>
      <c r="Z26" s="761"/>
      <c r="AA26" s="762"/>
      <c r="AB26" s="5"/>
      <c r="AE26" s="18"/>
      <c r="AF26" s="18"/>
      <c r="AG26" s="18"/>
      <c r="AH26" s="18"/>
      <c r="AI26" s="18"/>
      <c r="AJ26" s="18"/>
      <c r="AK26" s="18"/>
      <c r="AL26" s="18"/>
    </row>
    <row r="27" spans="2:38" ht="18" customHeight="1" x14ac:dyDescent="0.2">
      <c r="B27" s="4"/>
      <c r="C27" s="6"/>
      <c r="D27" s="7"/>
      <c r="E27" s="7"/>
      <c r="F27" s="7"/>
      <c r="G27" s="7"/>
      <c r="H27" s="7"/>
      <c r="I27" s="7"/>
      <c r="J27" s="7"/>
      <c r="K27" s="7"/>
      <c r="L27" s="7"/>
      <c r="M27" s="7"/>
      <c r="N27" s="7"/>
      <c r="O27" s="7"/>
      <c r="P27" s="7"/>
      <c r="Q27" s="7"/>
      <c r="R27" s="760"/>
      <c r="S27" s="761"/>
      <c r="T27" s="761"/>
      <c r="U27" s="761"/>
      <c r="V27" s="761"/>
      <c r="W27" s="761"/>
      <c r="X27" s="761"/>
      <c r="Y27" s="761"/>
      <c r="Z27" s="761"/>
      <c r="AA27" s="762"/>
      <c r="AB27" s="5"/>
      <c r="AE27" s="18"/>
      <c r="AF27" s="18"/>
      <c r="AG27" s="18"/>
      <c r="AH27" s="18"/>
      <c r="AI27" s="18"/>
      <c r="AJ27" s="18"/>
      <c r="AK27" s="18"/>
      <c r="AL27" s="18"/>
    </row>
    <row r="28" spans="2:38" ht="18" customHeight="1" x14ac:dyDescent="0.2">
      <c r="B28" s="4"/>
      <c r="C28" s="6"/>
      <c r="D28" s="7"/>
      <c r="E28" s="7"/>
      <c r="F28" s="61"/>
      <c r="G28" s="7"/>
      <c r="H28" s="7"/>
      <c r="I28" s="7"/>
      <c r="J28" s="7"/>
      <c r="K28" s="7"/>
      <c r="L28" s="61"/>
      <c r="M28" s="7"/>
      <c r="N28" s="7"/>
      <c r="O28" s="7"/>
      <c r="P28" s="7"/>
      <c r="Q28" s="7"/>
      <c r="R28" s="760"/>
      <c r="S28" s="761"/>
      <c r="T28" s="761"/>
      <c r="U28" s="761"/>
      <c r="V28" s="761"/>
      <c r="W28" s="761"/>
      <c r="X28" s="761"/>
      <c r="Y28" s="761"/>
      <c r="Z28" s="761"/>
      <c r="AA28" s="762"/>
      <c r="AB28" s="5"/>
      <c r="AE28" s="18"/>
      <c r="AF28" s="18"/>
      <c r="AG28" s="18"/>
      <c r="AH28" s="18"/>
      <c r="AI28" s="18"/>
      <c r="AJ28" s="18"/>
      <c r="AK28" s="18"/>
      <c r="AL28" s="18"/>
    </row>
    <row r="29" spans="2:38" ht="19.5" customHeight="1" thickBot="1" x14ac:dyDescent="0.25">
      <c r="B29" s="4"/>
      <c r="C29" s="6"/>
      <c r="D29" s="7"/>
      <c r="E29" s="7"/>
      <c r="F29" s="7"/>
      <c r="G29" s="7"/>
      <c r="H29" s="7"/>
      <c r="I29" s="7"/>
      <c r="J29" s="7"/>
      <c r="K29" s="7"/>
      <c r="L29" s="7"/>
      <c r="M29" s="7"/>
      <c r="N29" s="7"/>
      <c r="O29" s="7"/>
      <c r="P29" s="7"/>
      <c r="Q29" s="7"/>
      <c r="R29" s="763"/>
      <c r="S29" s="764"/>
      <c r="T29" s="764"/>
      <c r="U29" s="764"/>
      <c r="V29" s="764"/>
      <c r="W29" s="764"/>
      <c r="X29" s="764"/>
      <c r="Y29" s="764"/>
      <c r="Z29" s="764"/>
      <c r="AA29" s="765"/>
      <c r="AB29" s="5"/>
      <c r="AE29" s="18"/>
      <c r="AF29" s="18"/>
      <c r="AG29" s="18"/>
      <c r="AH29" s="18"/>
      <c r="AI29" s="18"/>
      <c r="AJ29" s="18"/>
      <c r="AK29" s="18"/>
      <c r="AL29" s="18"/>
    </row>
    <row r="30" spans="2:38" ht="3.75" customHeight="1" thickBot="1" x14ac:dyDescent="0.25">
      <c r="B30" s="4"/>
      <c r="C30" s="6"/>
      <c r="D30" s="7"/>
      <c r="E30" s="7"/>
      <c r="F30" s="7"/>
      <c r="G30" s="7"/>
      <c r="H30" s="7"/>
      <c r="I30" s="7"/>
      <c r="J30" s="7"/>
      <c r="K30" s="7"/>
      <c r="L30" s="7"/>
      <c r="M30" s="7"/>
      <c r="N30" s="7"/>
      <c r="O30" s="7"/>
      <c r="P30" s="7"/>
      <c r="Q30" s="7"/>
      <c r="R30" s="7"/>
      <c r="S30" s="7"/>
      <c r="T30" s="7"/>
      <c r="U30" s="7"/>
      <c r="V30" s="7"/>
      <c r="W30" s="7"/>
      <c r="X30" s="7"/>
      <c r="Y30" s="7"/>
      <c r="Z30" s="7"/>
      <c r="AA30" s="8"/>
      <c r="AB30" s="5"/>
      <c r="AE30" s="18"/>
      <c r="AF30" s="18"/>
      <c r="AG30" s="18"/>
      <c r="AH30" s="18"/>
      <c r="AI30" s="18"/>
      <c r="AJ30" s="18"/>
      <c r="AK30" s="18"/>
      <c r="AL30" s="18"/>
    </row>
    <row r="31" spans="2:38" ht="22.5" customHeight="1" x14ac:dyDescent="0.2">
      <c r="B31" s="4"/>
      <c r="C31" s="6"/>
      <c r="D31" s="298" t="s">
        <v>3</v>
      </c>
      <c r="E31" s="295"/>
      <c r="F31" s="296" t="s">
        <v>4</v>
      </c>
      <c r="G31" s="296" t="s">
        <v>5</v>
      </c>
      <c r="H31" s="296" t="s">
        <v>6</v>
      </c>
      <c r="I31" s="296" t="s">
        <v>7</v>
      </c>
      <c r="J31" s="296" t="s">
        <v>8</v>
      </c>
      <c r="K31" s="296" t="s">
        <v>9</v>
      </c>
      <c r="L31" s="296" t="s">
        <v>10</v>
      </c>
      <c r="M31" s="296" t="s">
        <v>11</v>
      </c>
      <c r="N31" s="296" t="s">
        <v>12</v>
      </c>
      <c r="O31" s="296" t="s">
        <v>13</v>
      </c>
      <c r="P31" s="296" t="s">
        <v>14</v>
      </c>
      <c r="Q31" s="296" t="s">
        <v>15</v>
      </c>
      <c r="R31" s="297" t="s">
        <v>71</v>
      </c>
      <c r="U31" s="7"/>
      <c r="V31" s="7"/>
      <c r="W31" s="7"/>
      <c r="X31" s="7"/>
      <c r="Y31" s="7"/>
      <c r="Z31" s="7"/>
      <c r="AA31" s="8"/>
      <c r="AB31" s="5"/>
      <c r="AE31" s="18"/>
      <c r="AF31" s="18"/>
      <c r="AG31" s="18"/>
      <c r="AH31" s="18"/>
      <c r="AI31" s="18"/>
      <c r="AJ31" s="18"/>
      <c r="AK31" s="18"/>
      <c r="AL31" s="18"/>
    </row>
    <row r="32" spans="2:38" ht="22.5" customHeight="1" x14ac:dyDescent="0.2">
      <c r="B32" s="4"/>
      <c r="C32" s="6"/>
      <c r="D32" s="70" t="s">
        <v>1183</v>
      </c>
      <c r="E32" s="71"/>
      <c r="F32" s="142">
        <f>+'INGRESO UVR'!F34</f>
        <v>23150.137273455584</v>
      </c>
      <c r="G32" s="142">
        <f>+'INGRESO UVR'!G34</f>
        <v>18886.968230907773</v>
      </c>
      <c r="H32" s="142">
        <f>+'INGRESO UVR'!H34</f>
        <v>22121.066615904849</v>
      </c>
      <c r="I32" s="142">
        <f>+'INGRESO UVR'!I34</f>
        <v>20534.134887566339</v>
      </c>
      <c r="J32" s="142">
        <f>+'INGRESO UVR'!J34</f>
        <v>20287.546558604961</v>
      </c>
      <c r="K32" s="142">
        <f>+'INGRESO UVR'!K34</f>
        <v>21712.959258180639</v>
      </c>
      <c r="L32" s="142">
        <f>+'INGRESO UVR'!L34</f>
        <v>21285.49893453965</v>
      </c>
      <c r="M32" s="142">
        <f>+'INGRESO UVR'!M34</f>
        <v>22931.049749402875</v>
      </c>
      <c r="N32" s="142">
        <f>+'INGRESO UVR'!N34</f>
        <v>20603.357635576685</v>
      </c>
      <c r="O32" s="142">
        <f>+'INGRESO UVR'!O34</f>
        <v>21636.396030857588</v>
      </c>
      <c r="P32" s="142">
        <f>+'INGRESO UVR'!P34</f>
        <v>21623.670402094966</v>
      </c>
      <c r="Q32" s="142">
        <f>+'INGRESO UVR'!Q34</f>
        <v>21719.526660177791</v>
      </c>
      <c r="R32" s="142">
        <f>+AVERAGE(F32:Q32)</f>
        <v>21374.359353105807</v>
      </c>
      <c r="U32" s="7"/>
      <c r="V32" s="7"/>
      <c r="W32" s="7"/>
      <c r="X32" s="7"/>
      <c r="Y32" s="7"/>
      <c r="Z32" s="7"/>
      <c r="AA32" s="8"/>
      <c r="AB32" s="5"/>
      <c r="AE32" s="18"/>
      <c r="AF32" s="18"/>
      <c r="AG32" s="18"/>
      <c r="AH32" s="18"/>
      <c r="AI32" s="18"/>
      <c r="AJ32" s="18"/>
      <c r="AK32" s="18"/>
      <c r="AL32" s="18"/>
    </row>
    <row r="33" spans="2:38" ht="22.5" customHeight="1" x14ac:dyDescent="0.2">
      <c r="B33" s="4"/>
      <c r="C33" s="6"/>
      <c r="D33" s="70" t="s">
        <v>1184</v>
      </c>
      <c r="E33" s="71"/>
      <c r="F33" s="142">
        <f>+'GASTO UVR'!F34</f>
        <v>8825.6095322884321</v>
      </c>
      <c r="G33" s="142">
        <f>+'GASTO UVR'!G34</f>
        <v>17752.411720721375</v>
      </c>
      <c r="H33" s="142">
        <f>+'GASTO UVR'!H34</f>
        <v>14390.110945960834</v>
      </c>
      <c r="I33" s="142">
        <f>+'GASTO UVR'!I34</f>
        <v>13011.996992126886</v>
      </c>
      <c r="J33" s="142">
        <f>+'GASTO UVR'!J34</f>
        <v>12706.431367920803</v>
      </c>
      <c r="K33" s="142">
        <f>+'GASTO UVR'!K34</f>
        <v>11935.232319301411</v>
      </c>
      <c r="L33" s="142">
        <f>+'GASTO UVR'!L34</f>
        <v>14086.557929552066</v>
      </c>
      <c r="M33" s="142">
        <f>+'GASTO UVR'!M34</f>
        <v>12063.037366754799</v>
      </c>
      <c r="N33" s="142">
        <f>+'GASTO UVR'!N34</f>
        <v>12434.08383072039</v>
      </c>
      <c r="O33" s="142">
        <f>+'GASTO UVR'!O34</f>
        <v>16572.074661933664</v>
      </c>
      <c r="P33" s="142">
        <f>+'GASTO UVR'!P34</f>
        <v>11151.243688642266</v>
      </c>
      <c r="Q33" s="142">
        <f>+'GASTO UVR'!Q34</f>
        <v>19704.081116999027</v>
      </c>
      <c r="R33" s="142">
        <f>+AVERAGE(F33:Q33)</f>
        <v>13719.405956076831</v>
      </c>
      <c r="U33" s="7"/>
      <c r="V33" s="7"/>
      <c r="W33" s="7"/>
      <c r="X33" s="7"/>
      <c r="Y33" s="7"/>
      <c r="Z33" s="7"/>
      <c r="AA33" s="8"/>
      <c r="AB33" s="5"/>
      <c r="AE33" s="18"/>
      <c r="AF33" s="18"/>
      <c r="AG33" s="18"/>
      <c r="AH33" s="18"/>
      <c r="AI33" s="18"/>
      <c r="AJ33" s="18"/>
      <c r="AK33" s="18"/>
      <c r="AL33" s="18"/>
    </row>
    <row r="34" spans="2:38" ht="22.5" customHeight="1" thickBot="1" x14ac:dyDescent="0.25">
      <c r="B34" s="4"/>
      <c r="C34" s="6"/>
      <c r="D34" s="48" t="s">
        <v>1186</v>
      </c>
      <c r="E34" s="72"/>
      <c r="F34" s="142">
        <f>+F32-F33</f>
        <v>14324.527741167152</v>
      </c>
      <c r="G34" s="142">
        <f t="shared" ref="G34:R34" si="0">+G32-G33</f>
        <v>1134.5565101863976</v>
      </c>
      <c r="H34" s="142">
        <f t="shared" si="0"/>
        <v>7730.9556699440145</v>
      </c>
      <c r="I34" s="142">
        <f t="shared" si="0"/>
        <v>7522.1378954394531</v>
      </c>
      <c r="J34" s="142">
        <f t="shared" si="0"/>
        <v>7581.1151906841587</v>
      </c>
      <c r="K34" s="142">
        <f t="shared" si="0"/>
        <v>9777.7269388792283</v>
      </c>
      <c r="L34" s="142">
        <f t="shared" si="0"/>
        <v>7198.9410049875842</v>
      </c>
      <c r="M34" s="142">
        <f t="shared" si="0"/>
        <v>10868.012382648076</v>
      </c>
      <c r="N34" s="142">
        <f t="shared" si="0"/>
        <v>8169.2738048562951</v>
      </c>
      <c r="O34" s="142">
        <f t="shared" si="0"/>
        <v>5064.3213689239237</v>
      </c>
      <c r="P34" s="142">
        <f t="shared" si="0"/>
        <v>10472.4267134527</v>
      </c>
      <c r="Q34" s="142">
        <f t="shared" si="0"/>
        <v>2015.4455431787646</v>
      </c>
      <c r="R34" s="142">
        <f t="shared" si="0"/>
        <v>7654.9533970289758</v>
      </c>
      <c r="T34" s="97">
        <f>AVERAGE(F34:Q34)</f>
        <v>7654.9533970289776</v>
      </c>
      <c r="U34" s="62"/>
      <c r="V34" s="7"/>
      <c r="W34" s="7"/>
      <c r="X34" s="7"/>
      <c r="Y34" s="7"/>
      <c r="Z34" s="7"/>
      <c r="AA34" s="8"/>
      <c r="AB34" s="5"/>
      <c r="AE34" s="18"/>
      <c r="AF34" s="18"/>
      <c r="AG34" s="18"/>
      <c r="AH34" s="18"/>
      <c r="AI34" s="18"/>
      <c r="AJ34" s="18"/>
      <c r="AK34" s="18"/>
      <c r="AL34" s="18"/>
    </row>
    <row r="35" spans="2:38" ht="13.5" thickBot="1" x14ac:dyDescent="0.25">
      <c r="B35" s="4"/>
      <c r="C35" s="6"/>
      <c r="D35" s="48" t="s">
        <v>651</v>
      </c>
      <c r="E35" s="146"/>
      <c r="F35" s="283"/>
      <c r="G35" s="283"/>
      <c r="H35" s="283"/>
      <c r="I35" s="283"/>
      <c r="J35" s="283"/>
      <c r="K35" s="283"/>
      <c r="L35" s="283"/>
      <c r="M35" s="283"/>
      <c r="N35" s="283"/>
      <c r="O35" s="283"/>
      <c r="P35" s="283"/>
      <c r="Q35" s="283"/>
      <c r="R35" s="283" t="e">
        <f>+AVERAGE(F35:Q35)</f>
        <v>#DIV/0!</v>
      </c>
      <c r="U35" s="7"/>
      <c r="V35" s="7"/>
      <c r="W35" s="7"/>
      <c r="X35" s="7"/>
      <c r="Y35" s="7"/>
      <c r="Z35" s="7"/>
      <c r="AA35" s="8"/>
      <c r="AB35" s="5"/>
      <c r="AE35" s="18"/>
      <c r="AF35" s="18"/>
      <c r="AG35" s="18"/>
      <c r="AH35" s="18"/>
      <c r="AI35" s="18"/>
      <c r="AJ35" s="18"/>
      <c r="AK35" s="18"/>
      <c r="AL35" s="18"/>
    </row>
    <row r="36" spans="2:38" ht="18" customHeight="1" thickBot="1" x14ac:dyDescent="0.25">
      <c r="B36" s="4"/>
      <c r="C36" s="6"/>
      <c r="D36" s="947" t="s">
        <v>254</v>
      </c>
      <c r="E36" s="946"/>
      <c r="F36" s="284"/>
      <c r="G36" s="284"/>
      <c r="H36" s="284"/>
      <c r="I36" s="284"/>
      <c r="J36" s="284"/>
      <c r="K36" s="284"/>
      <c r="L36" s="284"/>
      <c r="M36" s="284"/>
      <c r="N36" s="284"/>
      <c r="O36" s="284"/>
      <c r="P36" s="284"/>
      <c r="Q36" s="284"/>
      <c r="R36" s="284" t="e">
        <f>+AVERAGE(F36:Q36)</f>
        <v>#DIV/0!</v>
      </c>
      <c r="U36" s="7"/>
      <c r="V36" s="7"/>
      <c r="W36" s="7"/>
      <c r="X36" s="7"/>
      <c r="Y36" s="7"/>
      <c r="Z36" s="7"/>
      <c r="AA36" s="8"/>
      <c r="AB36" s="5"/>
      <c r="AE36" s="18"/>
      <c r="AF36" s="18"/>
      <c r="AG36" s="18"/>
      <c r="AH36" s="18"/>
      <c r="AI36" s="18"/>
      <c r="AJ36" s="18"/>
      <c r="AK36" s="18"/>
      <c r="AL36" s="18"/>
    </row>
    <row r="37" spans="2:38" ht="4.5" customHeight="1" thickBot="1" x14ac:dyDescent="0.25">
      <c r="B37" s="4"/>
      <c r="C37" s="6"/>
      <c r="D37" s="7"/>
      <c r="E37" s="7"/>
      <c r="F37" s="7"/>
      <c r="G37" s="7"/>
      <c r="H37" s="7"/>
      <c r="I37" s="7"/>
      <c r="J37" s="7"/>
      <c r="K37" s="7"/>
      <c r="L37" s="7"/>
      <c r="M37" s="7"/>
      <c r="N37" s="7"/>
      <c r="O37" s="7"/>
      <c r="P37" s="7"/>
      <c r="Q37" s="7"/>
      <c r="R37" s="7"/>
      <c r="S37" s="7"/>
      <c r="T37" s="7"/>
      <c r="U37" s="7"/>
      <c r="V37" s="7"/>
      <c r="W37" s="7"/>
      <c r="X37" s="7"/>
      <c r="Y37" s="7"/>
      <c r="Z37" s="7"/>
      <c r="AA37" s="8"/>
      <c r="AB37" s="5"/>
      <c r="AE37" s="18"/>
      <c r="AF37" s="18"/>
      <c r="AG37" s="18"/>
      <c r="AH37" s="18"/>
      <c r="AI37" s="18"/>
      <c r="AJ37" s="18"/>
      <c r="AK37" s="18"/>
      <c r="AL37" s="18"/>
    </row>
    <row r="38" spans="2:38" ht="12.75" customHeight="1" thickBot="1" x14ac:dyDescent="0.25">
      <c r="B38" s="4"/>
      <c r="C38" s="931" t="s">
        <v>85</v>
      </c>
      <c r="D38" s="932"/>
      <c r="E38" s="932"/>
      <c r="F38" s="932"/>
      <c r="G38" s="932"/>
      <c r="H38" s="932"/>
      <c r="I38" s="932"/>
      <c r="J38" s="932"/>
      <c r="K38" s="932"/>
      <c r="L38" s="932"/>
      <c r="M38" s="932"/>
      <c r="N38" s="933"/>
      <c r="O38" s="934" t="s">
        <v>86</v>
      </c>
      <c r="P38" s="935"/>
      <c r="Q38" s="935"/>
      <c r="R38" s="935"/>
      <c r="S38" s="935"/>
      <c r="T38" s="935"/>
      <c r="U38" s="935"/>
      <c r="V38" s="935"/>
      <c r="W38" s="935"/>
      <c r="X38" s="935"/>
      <c r="Y38" s="935"/>
      <c r="Z38" s="935"/>
      <c r="AA38" s="936"/>
      <c r="AB38" s="5"/>
      <c r="AE38" s="18"/>
      <c r="AF38" s="18"/>
      <c r="AG38" s="18"/>
      <c r="AH38" s="18"/>
      <c r="AI38" s="18"/>
      <c r="AJ38" s="18"/>
      <c r="AK38" s="18"/>
      <c r="AL38" s="18"/>
    </row>
    <row r="39" spans="2:38" ht="42.75" customHeight="1" x14ac:dyDescent="0.2">
      <c r="B39" s="4"/>
      <c r="C39" s="817" t="s">
        <v>1190</v>
      </c>
      <c r="D39" s="818"/>
      <c r="E39" s="818"/>
      <c r="F39" s="818"/>
      <c r="G39" s="1128" t="s">
        <v>1187</v>
      </c>
      <c r="H39" s="1128"/>
      <c r="I39" s="1128"/>
      <c r="J39" s="1128"/>
      <c r="K39" s="1128"/>
      <c r="L39" s="1128"/>
      <c r="M39" s="1128"/>
      <c r="N39" s="1129"/>
      <c r="O39" s="1064" t="s">
        <v>17</v>
      </c>
      <c r="P39" s="1065"/>
      <c r="Q39" s="1065"/>
      <c r="R39" s="1065"/>
      <c r="S39" s="1065"/>
      <c r="T39" s="1184"/>
      <c r="U39" s="1073"/>
      <c r="V39" s="1073"/>
      <c r="W39" s="1073"/>
      <c r="X39" s="1073"/>
      <c r="Y39" s="1073"/>
      <c r="Z39" s="1073"/>
      <c r="AA39" s="1074"/>
      <c r="AB39" s="5"/>
      <c r="AC39" s="20"/>
      <c r="AE39" s="9"/>
      <c r="AF39" s="877"/>
      <c r="AG39" s="877"/>
      <c r="AH39" s="877"/>
      <c r="AI39" s="877"/>
      <c r="AJ39" s="877"/>
      <c r="AK39" s="877"/>
      <c r="AL39" s="877"/>
    </row>
    <row r="40" spans="2:38" ht="24" customHeight="1" x14ac:dyDescent="0.2">
      <c r="B40" s="4"/>
      <c r="C40" s="827" t="s">
        <v>1191</v>
      </c>
      <c r="D40" s="828"/>
      <c r="E40" s="828"/>
      <c r="F40" s="828"/>
      <c r="G40" s="861" t="s">
        <v>1188</v>
      </c>
      <c r="H40" s="861"/>
      <c r="I40" s="861"/>
      <c r="J40" s="861"/>
      <c r="K40" s="861"/>
      <c r="L40" s="861"/>
      <c r="M40" s="861"/>
      <c r="N40" s="1101"/>
      <c r="O40" s="770" t="s">
        <v>19</v>
      </c>
      <c r="P40" s="771"/>
      <c r="Q40" s="771"/>
      <c r="R40" s="771"/>
      <c r="S40" s="771"/>
      <c r="T40" s="1182"/>
      <c r="U40" s="948"/>
      <c r="V40" s="948"/>
      <c r="W40" s="948"/>
      <c r="X40" s="948"/>
      <c r="Y40" s="948"/>
      <c r="Z40" s="948"/>
      <c r="AA40" s="949"/>
      <c r="AB40" s="5"/>
      <c r="AC40" s="20"/>
      <c r="AE40" s="9"/>
      <c r="AF40" s="877"/>
      <c r="AG40" s="877"/>
      <c r="AH40" s="877"/>
      <c r="AI40" s="877"/>
      <c r="AJ40" s="877"/>
      <c r="AK40" s="877"/>
      <c r="AL40" s="877"/>
    </row>
    <row r="41" spans="2:38" ht="27" customHeight="1" x14ac:dyDescent="0.2">
      <c r="B41" s="4"/>
      <c r="C41" s="827" t="s">
        <v>20</v>
      </c>
      <c r="D41" s="828"/>
      <c r="E41" s="828"/>
      <c r="F41" s="828"/>
      <c r="G41" s="861" t="s">
        <v>1189</v>
      </c>
      <c r="H41" s="861"/>
      <c r="I41" s="861"/>
      <c r="J41" s="861"/>
      <c r="K41" s="861"/>
      <c r="L41" s="861"/>
      <c r="M41" s="861"/>
      <c r="N41" s="1101"/>
      <c r="O41" s="865" t="s">
        <v>88</v>
      </c>
      <c r="P41" s="866"/>
      <c r="Q41" s="866"/>
      <c r="R41" s="866"/>
      <c r="S41" s="866"/>
      <c r="T41" s="1182" t="s">
        <v>22</v>
      </c>
      <c r="U41" s="948"/>
      <c r="V41" s="948"/>
      <c r="W41" s="948"/>
      <c r="X41" s="948"/>
      <c r="Y41" s="948"/>
      <c r="Z41" s="948"/>
      <c r="AA41" s="949"/>
      <c r="AB41" s="5"/>
      <c r="AC41" s="20"/>
      <c r="AE41" s="9"/>
      <c r="AF41" s="19"/>
      <c r="AG41" s="19"/>
      <c r="AH41" s="19"/>
      <c r="AI41" s="19"/>
      <c r="AJ41" s="19"/>
      <c r="AK41" s="19"/>
      <c r="AL41" s="19"/>
    </row>
    <row r="42" spans="2:38" ht="21" customHeight="1" x14ac:dyDescent="0.2">
      <c r="B42" s="4"/>
      <c r="C42" s="827" t="s">
        <v>21</v>
      </c>
      <c r="D42" s="828"/>
      <c r="E42" s="828"/>
      <c r="F42" s="828"/>
      <c r="G42" s="861" t="s">
        <v>348</v>
      </c>
      <c r="H42" s="861"/>
      <c r="I42" s="861"/>
      <c r="J42" s="861"/>
      <c r="K42" s="861"/>
      <c r="L42" s="861"/>
      <c r="M42" s="861"/>
      <c r="N42" s="1101"/>
      <c r="O42" s="865" t="s">
        <v>24</v>
      </c>
      <c r="P42" s="866"/>
      <c r="Q42" s="866"/>
      <c r="R42" s="866"/>
      <c r="S42" s="866"/>
      <c r="T42" s="1182" t="s">
        <v>22</v>
      </c>
      <c r="U42" s="948"/>
      <c r="V42" s="948"/>
      <c r="W42" s="948"/>
      <c r="X42" s="948"/>
      <c r="Y42" s="948"/>
      <c r="Z42" s="948"/>
      <c r="AA42" s="949"/>
      <c r="AB42" s="5"/>
      <c r="AC42" s="20"/>
      <c r="AE42" s="9"/>
      <c r="AF42" s="792"/>
      <c r="AG42" s="792"/>
      <c r="AH42" s="792"/>
      <c r="AI42" s="792"/>
      <c r="AJ42" s="792"/>
      <c r="AK42" s="792"/>
      <c r="AL42" s="792"/>
    </row>
    <row r="43" spans="2:38" ht="20.25" customHeight="1" x14ac:dyDescent="0.2">
      <c r="B43" s="4"/>
      <c r="C43" s="827" t="s">
        <v>23</v>
      </c>
      <c r="D43" s="828"/>
      <c r="E43" s="828"/>
      <c r="F43" s="828"/>
      <c r="G43" s="942">
        <v>1</v>
      </c>
      <c r="H43" s="942"/>
      <c r="I43" s="942"/>
      <c r="J43" s="942"/>
      <c r="K43" s="942"/>
      <c r="L43" s="942"/>
      <c r="M43" s="942"/>
      <c r="N43" s="1126"/>
      <c r="O43" s="770" t="s">
        <v>26</v>
      </c>
      <c r="P43" s="771"/>
      <c r="Q43" s="771"/>
      <c r="R43" s="771"/>
      <c r="S43" s="771"/>
      <c r="T43" s="1182"/>
      <c r="U43" s="948"/>
      <c r="V43" s="948"/>
      <c r="W43" s="948"/>
      <c r="X43" s="948"/>
      <c r="Y43" s="948"/>
      <c r="Z43" s="948"/>
      <c r="AA43" s="949"/>
      <c r="AB43" s="5"/>
      <c r="AC43" s="20"/>
      <c r="AE43" s="9"/>
      <c r="AF43" s="792"/>
      <c r="AG43" s="792"/>
      <c r="AH43" s="792"/>
      <c r="AI43" s="792"/>
      <c r="AJ43" s="792"/>
      <c r="AK43" s="792"/>
      <c r="AL43" s="792"/>
    </row>
    <row r="44" spans="2:38" ht="24" customHeight="1" thickBot="1" x14ac:dyDescent="0.25">
      <c r="B44" s="4"/>
      <c r="C44" s="833"/>
      <c r="D44" s="834"/>
      <c r="E44" s="834"/>
      <c r="F44" s="834"/>
      <c r="G44" s="943"/>
      <c r="H44" s="943"/>
      <c r="I44" s="943"/>
      <c r="J44" s="943"/>
      <c r="K44" s="943"/>
      <c r="L44" s="943"/>
      <c r="M44" s="943"/>
      <c r="N44" s="1127"/>
      <c r="O44" s="1059" t="s">
        <v>89</v>
      </c>
      <c r="P44" s="1060"/>
      <c r="Q44" s="1060"/>
      <c r="R44" s="1060"/>
      <c r="S44" s="1060"/>
      <c r="T44" s="1183" t="s">
        <v>552</v>
      </c>
      <c r="U44" s="953"/>
      <c r="V44" s="953"/>
      <c r="W44" s="953"/>
      <c r="X44" s="953"/>
      <c r="Y44" s="953"/>
      <c r="Z44" s="953"/>
      <c r="AA44" s="954"/>
      <c r="AB44" s="5"/>
      <c r="AC44" s="20"/>
      <c r="AE44" s="9"/>
      <c r="AF44" s="20"/>
      <c r="AG44" s="20"/>
      <c r="AH44" s="20"/>
      <c r="AI44" s="20"/>
      <c r="AJ44" s="20"/>
      <c r="AK44" s="20"/>
      <c r="AL44" s="20"/>
    </row>
    <row r="45" spans="2:38" ht="15" customHeight="1" thickBot="1" x14ac:dyDescent="0.25">
      <c r="B45" s="4"/>
      <c r="C45" s="934" t="s">
        <v>80</v>
      </c>
      <c r="D45" s="935"/>
      <c r="E45" s="935"/>
      <c r="F45" s="935"/>
      <c r="G45" s="932"/>
      <c r="H45" s="932"/>
      <c r="I45" s="932"/>
      <c r="J45" s="932"/>
      <c r="K45" s="932"/>
      <c r="L45" s="932"/>
      <c r="M45" s="932"/>
      <c r="N45" s="933"/>
      <c r="O45" s="928" t="s">
        <v>91</v>
      </c>
      <c r="P45" s="929"/>
      <c r="Q45" s="929"/>
      <c r="R45" s="929"/>
      <c r="S45" s="929"/>
      <c r="T45" s="929"/>
      <c r="U45" s="929"/>
      <c r="V45" s="929"/>
      <c r="W45" s="929"/>
      <c r="X45" s="929"/>
      <c r="Y45" s="929"/>
      <c r="Z45" s="929"/>
      <c r="AA45" s="930"/>
      <c r="AB45" s="5"/>
      <c r="AC45" s="20"/>
      <c r="AE45" s="9"/>
      <c r="AF45" s="792"/>
      <c r="AG45" s="792"/>
      <c r="AH45" s="792"/>
      <c r="AI45" s="792"/>
      <c r="AJ45" s="792"/>
      <c r="AK45" s="792"/>
      <c r="AL45" s="792"/>
    </row>
    <row r="46" spans="2:38" ht="27.75" customHeight="1" x14ac:dyDescent="0.2">
      <c r="B46" s="4"/>
      <c r="C46" s="782" t="s">
        <v>92</v>
      </c>
      <c r="D46" s="783"/>
      <c r="E46" s="783"/>
      <c r="F46" s="784"/>
      <c r="G46" s="940" t="s">
        <v>93</v>
      </c>
      <c r="H46" s="941"/>
      <c r="I46" s="30" t="s">
        <v>94</v>
      </c>
      <c r="J46" s="31" t="s">
        <v>95</v>
      </c>
      <c r="K46" s="30"/>
      <c r="L46" s="31" t="s">
        <v>96</v>
      </c>
      <c r="M46" s="32"/>
      <c r="N46" s="32"/>
      <c r="O46" s="851" t="s">
        <v>97</v>
      </c>
      <c r="P46" s="852"/>
      <c r="Q46" s="852"/>
      <c r="R46" s="852"/>
      <c r="S46" s="1037" t="s">
        <v>98</v>
      </c>
      <c r="T46" s="1038"/>
      <c r="U46" s="1038"/>
      <c r="V46" s="1038"/>
      <c r="W46" s="1038"/>
      <c r="X46" s="1038"/>
      <c r="Y46" s="1038"/>
      <c r="Z46" s="1038"/>
      <c r="AA46" s="1039"/>
      <c r="AB46" s="5"/>
      <c r="AC46" s="20"/>
      <c r="AE46" s="9"/>
      <c r="AF46" s="20"/>
      <c r="AG46" s="20"/>
      <c r="AH46" s="20"/>
      <c r="AI46" s="20"/>
      <c r="AJ46" s="20"/>
      <c r="AK46" s="20"/>
      <c r="AL46" s="20"/>
    </row>
    <row r="47" spans="2:38" ht="27.75" customHeight="1" x14ac:dyDescent="0.2">
      <c r="B47" s="4"/>
      <c r="C47" s="846"/>
      <c r="D47" s="847"/>
      <c r="E47" s="847"/>
      <c r="F47" s="848"/>
      <c r="G47" s="938"/>
      <c r="H47" s="938"/>
      <c r="I47" s="938"/>
      <c r="J47" s="938"/>
      <c r="K47" s="938"/>
      <c r="L47" s="938"/>
      <c r="M47" s="938"/>
      <c r="N47" s="156"/>
      <c r="O47" s="1023" t="s">
        <v>99</v>
      </c>
      <c r="P47" s="1024"/>
      <c r="Q47" s="1024"/>
      <c r="R47" s="1024"/>
      <c r="S47" s="861" t="s">
        <v>100</v>
      </c>
      <c r="T47" s="861"/>
      <c r="U47" s="861"/>
      <c r="V47" s="34"/>
      <c r="W47" s="779"/>
      <c r="X47" s="780"/>
      <c r="Y47" s="1029"/>
      <c r="Z47" s="863"/>
      <c r="AA47" s="864"/>
      <c r="AB47" s="5"/>
      <c r="AC47" s="20"/>
      <c r="AE47" s="9"/>
      <c r="AF47" s="792"/>
      <c r="AG47" s="792"/>
      <c r="AH47" s="792"/>
      <c r="AI47" s="792"/>
      <c r="AJ47" s="792"/>
      <c r="AK47" s="792"/>
      <c r="AL47" s="792"/>
    </row>
    <row r="48" spans="2:38" ht="30" customHeight="1" x14ac:dyDescent="0.2">
      <c r="B48" s="4"/>
      <c r="C48" s="865" t="s">
        <v>102</v>
      </c>
      <c r="D48" s="866"/>
      <c r="E48" s="866"/>
      <c r="F48" s="867"/>
      <c r="G48" s="938"/>
      <c r="H48" s="938"/>
      <c r="I48" s="938"/>
      <c r="J48" s="938"/>
      <c r="K48" s="938"/>
      <c r="L48" s="938"/>
      <c r="M48" s="938"/>
      <c r="N48" s="856"/>
      <c r="O48" s="1023"/>
      <c r="P48" s="1024"/>
      <c r="Q48" s="1024"/>
      <c r="R48" s="1024"/>
      <c r="S48" s="861" t="s">
        <v>89</v>
      </c>
      <c r="T48" s="861"/>
      <c r="U48" s="861"/>
      <c r="V48" s="869" t="s">
        <v>94</v>
      </c>
      <c r="W48" s="1111" t="s">
        <v>103</v>
      </c>
      <c r="X48" s="1112"/>
      <c r="Y48" s="1113"/>
      <c r="Z48" s="1115"/>
      <c r="AA48" s="1116"/>
      <c r="AB48" s="5"/>
      <c r="AC48" s="20"/>
      <c r="AE48" s="9"/>
      <c r="AF48" s="792"/>
      <c r="AG48" s="792"/>
      <c r="AH48" s="792"/>
      <c r="AI48" s="792"/>
      <c r="AJ48" s="792"/>
      <c r="AK48" s="792"/>
      <c r="AL48" s="792"/>
    </row>
    <row r="49" spans="1:38" ht="22.5" customHeight="1" x14ac:dyDescent="0.2">
      <c r="B49" s="4"/>
      <c r="C49" s="829" t="s">
        <v>28</v>
      </c>
      <c r="D49" s="830"/>
      <c r="E49" s="830"/>
      <c r="F49" s="830"/>
      <c r="G49" s="942" t="s">
        <v>266</v>
      </c>
      <c r="H49" s="942"/>
      <c r="I49" s="942"/>
      <c r="J49" s="942"/>
      <c r="K49" s="942"/>
      <c r="L49" s="942"/>
      <c r="M49" s="942"/>
      <c r="N49" s="874"/>
      <c r="O49" s="1023"/>
      <c r="P49" s="1024"/>
      <c r="Q49" s="1024"/>
      <c r="R49" s="1024"/>
      <c r="S49" s="861"/>
      <c r="T49" s="861"/>
      <c r="U49" s="861"/>
      <c r="V49" s="869"/>
      <c r="W49" s="991"/>
      <c r="X49" s="992"/>
      <c r="Y49" s="1114"/>
      <c r="Z49" s="1115"/>
      <c r="AA49" s="1116"/>
      <c r="AB49" s="5"/>
      <c r="AC49" s="20"/>
      <c r="AE49" s="9"/>
      <c r="AF49" s="792"/>
      <c r="AG49" s="792"/>
      <c r="AH49" s="792"/>
      <c r="AI49" s="792"/>
      <c r="AJ49" s="792"/>
      <c r="AK49" s="792"/>
      <c r="AL49" s="792"/>
    </row>
    <row r="50" spans="1:38" ht="14.25" customHeight="1" x14ac:dyDescent="0.2">
      <c r="B50" s="4"/>
      <c r="C50" s="829" t="s">
        <v>27</v>
      </c>
      <c r="D50" s="830"/>
      <c r="E50" s="830"/>
      <c r="F50" s="830"/>
      <c r="G50" s="937"/>
      <c r="H50" s="938"/>
      <c r="I50" s="938"/>
      <c r="J50" s="938"/>
      <c r="K50" s="938"/>
      <c r="L50" s="938"/>
      <c r="M50" s="938"/>
      <c r="N50" s="856"/>
      <c r="O50" s="1023"/>
      <c r="P50" s="1024"/>
      <c r="Q50" s="1024"/>
      <c r="R50" s="1024"/>
      <c r="S50" s="861" t="s">
        <v>105</v>
      </c>
      <c r="T50" s="861"/>
      <c r="U50" s="861"/>
      <c r="V50" s="869" t="s">
        <v>94</v>
      </c>
      <c r="W50" s="697" t="s">
        <v>553</v>
      </c>
      <c r="X50" s="697"/>
      <c r="Y50" s="697"/>
      <c r="Z50" s="685" t="s">
        <v>94</v>
      </c>
      <c r="AA50" s="686"/>
      <c r="AB50" s="5"/>
      <c r="AC50" s="20"/>
      <c r="AE50" s="9"/>
      <c r="AF50" s="792"/>
      <c r="AG50" s="792"/>
      <c r="AH50" s="792"/>
      <c r="AI50" s="792"/>
      <c r="AJ50" s="792"/>
      <c r="AK50" s="792"/>
      <c r="AL50" s="792"/>
    </row>
    <row r="51" spans="1:38" ht="14.25" customHeight="1" x14ac:dyDescent="0.2">
      <c r="B51" s="4"/>
      <c r="C51" s="829" t="s">
        <v>106</v>
      </c>
      <c r="D51" s="830"/>
      <c r="E51" s="830"/>
      <c r="F51" s="830"/>
      <c r="G51" s="937"/>
      <c r="H51" s="938"/>
      <c r="I51" s="938"/>
      <c r="J51" s="938"/>
      <c r="K51" s="938"/>
      <c r="L51" s="938"/>
      <c r="M51" s="938"/>
      <c r="N51" s="856"/>
      <c r="O51" s="1023"/>
      <c r="P51" s="1024"/>
      <c r="Q51" s="1024"/>
      <c r="R51" s="1024"/>
      <c r="S51" s="861"/>
      <c r="T51" s="861"/>
      <c r="U51" s="861"/>
      <c r="V51" s="869"/>
      <c r="W51" s="697"/>
      <c r="X51" s="697"/>
      <c r="Y51" s="697"/>
      <c r="Z51" s="685"/>
      <c r="AA51" s="686"/>
      <c r="AB51" s="5"/>
      <c r="AC51" s="20"/>
      <c r="AE51" s="9"/>
      <c r="AF51" s="792"/>
      <c r="AG51" s="792"/>
      <c r="AH51" s="792"/>
      <c r="AI51" s="792"/>
      <c r="AJ51" s="792"/>
      <c r="AK51" s="792"/>
      <c r="AL51" s="792"/>
    </row>
    <row r="52" spans="1:38" ht="21.75" customHeight="1" thickBot="1" x14ac:dyDescent="0.25">
      <c r="B52" s="4"/>
      <c r="C52" s="859" t="s">
        <v>107</v>
      </c>
      <c r="D52" s="860"/>
      <c r="E52" s="860"/>
      <c r="F52" s="860"/>
      <c r="G52" s="1108"/>
      <c r="H52" s="1109"/>
      <c r="I52" s="1109"/>
      <c r="J52" s="1109"/>
      <c r="K52" s="1109"/>
      <c r="L52" s="1109"/>
      <c r="M52" s="1109"/>
      <c r="N52" s="1110"/>
      <c r="O52" s="1026"/>
      <c r="P52" s="1027"/>
      <c r="Q52" s="1027"/>
      <c r="R52" s="1027"/>
      <c r="S52" s="1104"/>
      <c r="T52" s="1104"/>
      <c r="U52" s="1104"/>
      <c r="V52" s="882"/>
      <c r="W52" s="707"/>
      <c r="X52" s="707"/>
      <c r="Y52" s="707"/>
      <c r="Z52" s="703"/>
      <c r="AA52" s="704"/>
      <c r="AB52" s="5"/>
      <c r="AC52" s="20"/>
      <c r="AE52" s="9"/>
      <c r="AF52" s="792"/>
      <c r="AG52" s="792"/>
      <c r="AH52" s="792"/>
      <c r="AI52" s="792"/>
      <c r="AJ52" s="792"/>
      <c r="AK52" s="792"/>
      <c r="AL52" s="792"/>
    </row>
    <row r="53" spans="1:38" ht="4.5" customHeight="1" thickBot="1" x14ac:dyDescent="0.25">
      <c r="B53" s="10"/>
      <c r="C53" s="11"/>
      <c r="D53" s="12"/>
      <c r="E53" s="12"/>
      <c r="F53" s="12"/>
      <c r="G53" s="12"/>
      <c r="H53" s="12"/>
      <c r="I53" s="12"/>
      <c r="J53" s="12"/>
      <c r="K53" s="12"/>
      <c r="L53" s="12"/>
      <c r="M53" s="12"/>
      <c r="N53" s="12"/>
      <c r="O53" s="13"/>
      <c r="P53" s="11"/>
      <c r="Q53" s="23"/>
      <c r="R53" s="23"/>
      <c r="S53" s="23"/>
      <c r="T53" s="23"/>
      <c r="U53" s="23"/>
      <c r="V53" s="23"/>
      <c r="W53" s="23"/>
      <c r="X53" s="23"/>
      <c r="Y53" s="23"/>
      <c r="Z53" s="23"/>
      <c r="AA53" s="23"/>
      <c r="AB53" s="14"/>
      <c r="AC53" s="20"/>
      <c r="AE53" s="9"/>
      <c r="AF53" s="877"/>
      <c r="AG53" s="877"/>
      <c r="AH53" s="877"/>
      <c r="AI53" s="877"/>
      <c r="AJ53" s="877"/>
      <c r="AK53" s="877"/>
      <c r="AL53" s="877"/>
    </row>
    <row r="54" spans="1:38" ht="22.5" customHeight="1" x14ac:dyDescent="0.2">
      <c r="C54" s="15"/>
      <c r="D54" s="20"/>
      <c r="E54" s="20"/>
      <c r="F54" s="20"/>
      <c r="G54" s="20"/>
      <c r="H54" s="20"/>
      <c r="I54" s="20"/>
      <c r="J54" s="20"/>
      <c r="K54" s="20"/>
      <c r="L54" s="20"/>
      <c r="M54" s="20"/>
      <c r="N54" s="20"/>
      <c r="AA54" s="16"/>
      <c r="AC54" s="20"/>
      <c r="AE54" s="9"/>
      <c r="AF54" s="877"/>
      <c r="AG54" s="877"/>
      <c r="AH54" s="877"/>
      <c r="AI54" s="877"/>
      <c r="AJ54" s="877"/>
      <c r="AK54" s="877"/>
      <c r="AL54" s="877"/>
    </row>
    <row r="55" spans="1:38" ht="22.5" customHeight="1" x14ac:dyDescent="0.2">
      <c r="A55" s="52"/>
      <c r="C55" s="15"/>
      <c r="D55" s="20"/>
      <c r="E55" s="20"/>
      <c r="F55" s="20"/>
      <c r="G55" s="20"/>
      <c r="H55" s="20"/>
      <c r="I55" s="20"/>
      <c r="J55" s="20"/>
      <c r="K55" s="20"/>
      <c r="L55" s="20"/>
      <c r="M55" s="20"/>
      <c r="N55" s="20"/>
      <c r="AA55" s="16"/>
      <c r="AC55" s="20"/>
      <c r="AE55" s="9"/>
      <c r="AF55" s="19"/>
      <c r="AG55" s="19"/>
      <c r="AH55" s="19"/>
      <c r="AI55" s="19"/>
      <c r="AJ55" s="19"/>
      <c r="AK55" s="19"/>
      <c r="AL55" s="19"/>
    </row>
    <row r="56" spans="1:38" ht="22.5" customHeight="1" x14ac:dyDescent="0.2">
      <c r="C56" s="15"/>
      <c r="D56" s="20"/>
      <c r="E56" s="20"/>
      <c r="F56" s="20"/>
      <c r="G56" s="20"/>
      <c r="H56" s="20"/>
      <c r="I56" s="20"/>
      <c r="J56" s="20"/>
      <c r="K56" s="20"/>
      <c r="L56" s="20"/>
      <c r="M56" s="20"/>
      <c r="N56" s="20"/>
      <c r="AC56" s="20"/>
      <c r="AE56" s="9"/>
      <c r="AF56" s="877"/>
      <c r="AG56" s="877"/>
      <c r="AH56" s="877"/>
      <c r="AI56" s="877"/>
      <c r="AJ56" s="877"/>
      <c r="AK56" s="877"/>
      <c r="AL56" s="877"/>
    </row>
    <row r="57" spans="1:38" ht="22.5" customHeight="1" x14ac:dyDescent="0.2">
      <c r="C57" s="15"/>
      <c r="D57" s="20"/>
      <c r="E57" s="20"/>
      <c r="F57" s="20"/>
      <c r="G57" s="20"/>
      <c r="H57" s="20"/>
      <c r="I57" s="20"/>
      <c r="J57" s="20"/>
      <c r="K57" s="20"/>
      <c r="L57" s="20"/>
      <c r="M57" s="20"/>
      <c r="N57" s="20"/>
      <c r="AC57" s="20"/>
      <c r="AE57" s="9"/>
      <c r="AF57" s="877"/>
      <c r="AG57" s="877"/>
      <c r="AH57" s="877"/>
      <c r="AI57" s="877"/>
      <c r="AJ57" s="877"/>
      <c r="AK57" s="877"/>
      <c r="AL57" s="877"/>
    </row>
    <row r="58" spans="1:38" ht="22.5" customHeight="1" x14ac:dyDescent="0.2">
      <c r="C58" s="15"/>
      <c r="D58" s="20"/>
      <c r="E58" s="20"/>
      <c r="F58" s="20"/>
      <c r="G58" s="20"/>
      <c r="H58" s="20"/>
      <c r="I58" s="20"/>
      <c r="J58" s="20"/>
      <c r="K58" s="20"/>
      <c r="L58" s="20"/>
      <c r="M58" s="20"/>
      <c r="N58" s="20"/>
      <c r="AC58" s="20"/>
      <c r="AE58" s="9"/>
      <c r="AF58" s="877"/>
      <c r="AG58" s="877"/>
      <c r="AH58" s="877"/>
      <c r="AI58" s="877"/>
      <c r="AJ58" s="877"/>
      <c r="AK58" s="877"/>
      <c r="AL58" s="877"/>
    </row>
    <row r="59" spans="1:38" ht="22.5" customHeight="1" x14ac:dyDescent="0.2">
      <c r="C59" s="15"/>
      <c r="D59" s="20"/>
      <c r="E59" s="20"/>
      <c r="F59" s="20"/>
      <c r="G59" s="20"/>
      <c r="H59" s="20"/>
      <c r="I59" s="20"/>
      <c r="J59" s="20"/>
      <c r="K59" s="20"/>
      <c r="L59" s="20"/>
      <c r="M59" s="20"/>
      <c r="N59" s="20"/>
    </row>
    <row r="60" spans="1:38" ht="22.5" customHeight="1" x14ac:dyDescent="0.2">
      <c r="C60" s="15"/>
      <c r="D60" s="20"/>
      <c r="E60" s="20"/>
      <c r="F60" s="20"/>
      <c r="G60" s="20"/>
      <c r="H60" s="20"/>
      <c r="I60" s="20"/>
      <c r="J60" s="20"/>
      <c r="K60" s="20"/>
      <c r="L60" s="20"/>
      <c r="M60" s="20"/>
      <c r="N60" s="20"/>
    </row>
    <row r="61" spans="1:38" ht="22.5" customHeight="1" x14ac:dyDescent="0.2">
      <c r="C61" s="15"/>
      <c r="D61" s="20"/>
      <c r="E61" s="20"/>
      <c r="F61" s="20"/>
      <c r="G61" s="20"/>
      <c r="H61" s="20"/>
      <c r="I61" s="20"/>
      <c r="J61" s="20"/>
      <c r="K61" s="20"/>
      <c r="L61" s="20"/>
      <c r="M61" s="20"/>
      <c r="N61" s="20"/>
    </row>
    <row r="62" spans="1:38" ht="22.5" customHeight="1" x14ac:dyDescent="0.2">
      <c r="C62" s="15"/>
      <c r="D62" s="20"/>
      <c r="E62" s="20"/>
      <c r="F62" s="20"/>
      <c r="G62" s="20"/>
      <c r="H62" s="20"/>
      <c r="I62" s="20"/>
      <c r="J62" s="20"/>
      <c r="K62" s="20"/>
      <c r="L62" s="20"/>
      <c r="M62" s="20"/>
      <c r="N62" s="20"/>
      <c r="P62" s="15"/>
      <c r="Q62" s="16"/>
      <c r="R62" s="16"/>
      <c r="S62" s="16"/>
      <c r="T62" s="16"/>
      <c r="U62" s="16"/>
      <c r="V62" s="16"/>
      <c r="W62" s="16"/>
      <c r="X62" s="16"/>
      <c r="Y62" s="16"/>
      <c r="Z62" s="16"/>
      <c r="AA62" s="16"/>
    </row>
    <row r="63" spans="1:38" ht="22.5" customHeight="1" x14ac:dyDescent="0.2">
      <c r="C63" s="15"/>
      <c r="D63" s="20"/>
      <c r="E63" s="20"/>
      <c r="F63" s="20"/>
      <c r="G63" s="20"/>
      <c r="H63" s="20"/>
      <c r="I63" s="20"/>
      <c r="J63" s="20"/>
      <c r="K63" s="20"/>
      <c r="L63" s="20"/>
      <c r="M63" s="20"/>
      <c r="N63" s="20"/>
      <c r="P63" s="15"/>
      <c r="Q63" s="16"/>
      <c r="R63" s="16"/>
      <c r="S63" s="16"/>
      <c r="T63" s="16"/>
      <c r="U63" s="16"/>
      <c r="V63" s="16"/>
      <c r="W63" s="16"/>
      <c r="X63" s="16"/>
      <c r="Y63" s="16"/>
      <c r="Z63" s="16"/>
      <c r="AA63" s="16"/>
    </row>
    <row r="64" spans="1:38" ht="22.5" customHeight="1" x14ac:dyDescent="0.2">
      <c r="C64" s="15"/>
      <c r="D64" s="20"/>
      <c r="E64" s="20"/>
      <c r="F64" s="20"/>
      <c r="G64" s="20"/>
      <c r="H64" s="20"/>
      <c r="I64" s="20"/>
      <c r="J64" s="20"/>
      <c r="K64" s="20"/>
      <c r="L64" s="20"/>
      <c r="M64" s="20"/>
      <c r="N64" s="20"/>
      <c r="P64" s="15"/>
      <c r="Q64" s="16"/>
      <c r="R64" s="16"/>
      <c r="S64" s="16"/>
      <c r="T64" s="16"/>
      <c r="U64" s="16"/>
      <c r="V64" s="16"/>
      <c r="W64" s="16"/>
      <c r="X64" s="16"/>
      <c r="Y64" s="16"/>
      <c r="Z64" s="16"/>
      <c r="AA64" s="16"/>
    </row>
    <row r="65" spans="3:27" ht="22.5" customHeight="1" x14ac:dyDescent="0.2">
      <c r="C65" s="15"/>
      <c r="D65" s="20"/>
      <c r="E65" s="20"/>
      <c r="F65" s="20"/>
      <c r="G65" s="20"/>
      <c r="H65" s="20"/>
      <c r="I65" s="20"/>
      <c r="J65" s="20"/>
      <c r="K65" s="20"/>
      <c r="L65" s="20"/>
      <c r="M65" s="20"/>
      <c r="N65" s="20"/>
      <c r="P65" s="15"/>
      <c r="Q65" s="16"/>
      <c r="R65" s="16"/>
      <c r="S65" s="16"/>
      <c r="T65" s="16"/>
      <c r="U65" s="16"/>
      <c r="V65" s="16"/>
      <c r="W65" s="16"/>
      <c r="X65" s="16"/>
      <c r="Y65" s="16"/>
      <c r="Z65" s="16"/>
      <c r="AA65" s="16"/>
    </row>
    <row r="66" spans="3:27" ht="22.5" customHeight="1" x14ac:dyDescent="0.2">
      <c r="C66" s="15"/>
      <c r="D66" s="20"/>
      <c r="E66" s="20"/>
      <c r="F66" s="20"/>
      <c r="G66" s="20"/>
      <c r="H66" s="20"/>
      <c r="I66" s="20"/>
      <c r="J66" s="20"/>
      <c r="K66" s="20"/>
      <c r="L66" s="20"/>
      <c r="M66" s="20"/>
      <c r="N66" s="20"/>
      <c r="P66" s="15"/>
      <c r="Q66" s="16"/>
      <c r="R66" s="16"/>
      <c r="S66" s="16"/>
      <c r="T66" s="16"/>
      <c r="U66" s="16"/>
      <c r="V66" s="16"/>
      <c r="W66" s="16"/>
      <c r="X66" s="16"/>
      <c r="Y66" s="16"/>
      <c r="Z66" s="16"/>
      <c r="AA66" s="16"/>
    </row>
    <row r="67" spans="3:27" ht="22.5" customHeight="1" x14ac:dyDescent="0.2">
      <c r="C67" s="15"/>
      <c r="D67" s="20"/>
      <c r="E67" s="20"/>
      <c r="F67" s="20"/>
      <c r="G67" s="20"/>
      <c r="H67" s="20"/>
      <c r="I67" s="20"/>
      <c r="J67" s="20"/>
      <c r="K67" s="20"/>
      <c r="L67" s="20"/>
      <c r="M67" s="20"/>
      <c r="N67" s="20"/>
      <c r="P67" s="15"/>
      <c r="Q67" s="16"/>
      <c r="R67" s="16"/>
      <c r="S67" s="16"/>
      <c r="T67" s="16"/>
      <c r="U67" s="16"/>
      <c r="V67" s="16"/>
      <c r="W67" s="16"/>
      <c r="X67" s="16"/>
      <c r="Y67" s="16"/>
      <c r="Z67" s="16"/>
      <c r="AA67" s="16"/>
    </row>
    <row r="68" spans="3:27" ht="22.5" customHeight="1" x14ac:dyDescent="0.2">
      <c r="C68" s="15"/>
      <c r="D68" s="20"/>
      <c r="E68" s="20"/>
      <c r="F68" s="20"/>
      <c r="G68" s="20"/>
      <c r="H68" s="20"/>
      <c r="I68" s="20"/>
      <c r="J68" s="20"/>
      <c r="K68" s="20"/>
      <c r="L68" s="20"/>
      <c r="M68" s="20"/>
      <c r="N68" s="20"/>
      <c r="P68" s="15"/>
      <c r="Q68" s="16"/>
      <c r="R68" s="16"/>
      <c r="S68" s="16"/>
      <c r="T68" s="16"/>
      <c r="U68" s="16"/>
      <c r="V68" s="16"/>
      <c r="W68" s="16"/>
      <c r="X68" s="16"/>
      <c r="Y68" s="16"/>
      <c r="Z68" s="16"/>
      <c r="AA68" s="16"/>
    </row>
    <row r="69" spans="3:27" ht="22.5" customHeight="1" x14ac:dyDescent="0.2">
      <c r="C69" s="15"/>
      <c r="D69" s="20"/>
      <c r="E69" s="20"/>
      <c r="F69" s="20"/>
      <c r="G69" s="20"/>
      <c r="H69" s="20"/>
      <c r="I69" s="20"/>
      <c r="J69" s="20"/>
      <c r="K69" s="20"/>
      <c r="L69" s="20"/>
      <c r="M69" s="20"/>
      <c r="N69" s="20"/>
      <c r="P69" s="15"/>
      <c r="Q69" s="16"/>
      <c r="R69" s="16"/>
      <c r="S69" s="16"/>
      <c r="T69" s="16"/>
      <c r="U69" s="16"/>
      <c r="V69" s="16"/>
      <c r="W69" s="16"/>
      <c r="X69" s="16"/>
      <c r="Y69" s="16"/>
      <c r="Z69" s="16"/>
      <c r="AA69" s="16"/>
    </row>
    <row r="70" spans="3:27" ht="22.5" customHeight="1" x14ac:dyDescent="0.2">
      <c r="C70" s="15"/>
      <c r="D70" s="20"/>
      <c r="E70" s="20"/>
      <c r="F70" s="20"/>
      <c r="G70" s="20"/>
      <c r="H70" s="20"/>
      <c r="I70" s="20"/>
      <c r="J70" s="20"/>
      <c r="K70" s="20"/>
      <c r="L70" s="20"/>
      <c r="M70" s="20"/>
      <c r="N70" s="20"/>
      <c r="P70" s="15"/>
      <c r="Q70" s="16"/>
      <c r="R70" s="16"/>
      <c r="S70" s="16"/>
      <c r="T70" s="16"/>
      <c r="U70" s="16"/>
      <c r="V70" s="16"/>
      <c r="W70" s="16"/>
      <c r="X70" s="16"/>
      <c r="Y70" s="16"/>
      <c r="Z70" s="16"/>
      <c r="AA70" s="16"/>
    </row>
    <row r="71" spans="3:27" ht="22.5" customHeight="1" x14ac:dyDescent="0.2">
      <c r="C71" s="15"/>
      <c r="D71" s="20"/>
      <c r="E71" s="20"/>
      <c r="F71" s="20"/>
      <c r="G71" s="20"/>
      <c r="H71" s="20"/>
      <c r="I71" s="20"/>
      <c r="J71" s="20"/>
      <c r="K71" s="20"/>
      <c r="L71" s="20"/>
      <c r="M71" s="20"/>
      <c r="N71" s="20"/>
      <c r="P71" s="15"/>
      <c r="Q71" s="16"/>
      <c r="R71" s="16"/>
      <c r="S71" s="16"/>
      <c r="T71" s="16"/>
      <c r="U71" s="16"/>
      <c r="V71" s="16"/>
      <c r="W71" s="16"/>
      <c r="X71" s="16"/>
      <c r="Y71" s="16"/>
      <c r="Z71" s="16"/>
      <c r="AA71" s="16"/>
    </row>
    <row r="72" spans="3:27" ht="22.5" customHeight="1" x14ac:dyDescent="0.2">
      <c r="C72" s="15"/>
      <c r="D72" s="20"/>
      <c r="E72" s="20"/>
      <c r="F72" s="20"/>
      <c r="G72" s="20"/>
      <c r="H72" s="20"/>
      <c r="I72" s="20"/>
      <c r="J72" s="20"/>
      <c r="K72" s="20"/>
      <c r="L72" s="20"/>
      <c r="M72" s="20"/>
      <c r="N72" s="20"/>
      <c r="P72" s="15"/>
      <c r="Q72" s="16"/>
      <c r="R72" s="16"/>
      <c r="S72" s="16"/>
      <c r="T72" s="16"/>
      <c r="U72" s="16"/>
      <c r="V72" s="16"/>
      <c r="W72" s="16"/>
      <c r="X72" s="16"/>
      <c r="Y72" s="16"/>
      <c r="Z72" s="16"/>
      <c r="AA72" s="16"/>
    </row>
    <row r="73" spans="3:27" ht="22.5" customHeight="1" x14ac:dyDescent="0.2">
      <c r="C73" s="15"/>
      <c r="D73" s="20"/>
      <c r="E73" s="20"/>
      <c r="F73" s="20"/>
      <c r="G73" s="20"/>
      <c r="H73" s="20"/>
      <c r="I73" s="20"/>
      <c r="J73" s="20"/>
      <c r="K73" s="20"/>
      <c r="L73" s="20"/>
      <c r="M73" s="20"/>
      <c r="N73" s="20"/>
      <c r="P73" s="15"/>
      <c r="Q73" s="16"/>
      <c r="R73" s="16"/>
      <c r="S73" s="16"/>
      <c r="T73" s="16"/>
      <c r="U73" s="16"/>
      <c r="V73" s="16"/>
      <c r="W73" s="16"/>
      <c r="X73" s="16"/>
      <c r="Y73" s="16"/>
      <c r="Z73" s="16"/>
      <c r="AA73" s="16"/>
    </row>
    <row r="74" spans="3:27" ht="22.5" customHeight="1" x14ac:dyDescent="0.2">
      <c r="C74" s="15"/>
      <c r="D74" s="20"/>
      <c r="E74" s="20"/>
      <c r="F74" s="20"/>
      <c r="G74" s="20"/>
      <c r="H74" s="20"/>
      <c r="I74" s="20"/>
      <c r="J74" s="20"/>
      <c r="K74" s="20"/>
      <c r="L74" s="20"/>
      <c r="M74" s="20"/>
      <c r="N74" s="20"/>
      <c r="P74" s="15"/>
      <c r="Q74" s="16"/>
      <c r="R74" s="16"/>
      <c r="S74" s="16"/>
      <c r="T74" s="16"/>
      <c r="U74" s="16"/>
      <c r="V74" s="16"/>
      <c r="W74" s="16"/>
      <c r="X74" s="16"/>
      <c r="Y74" s="16"/>
      <c r="Z74" s="16"/>
      <c r="AA74" s="16"/>
    </row>
    <row r="75" spans="3:27" ht="22.5" customHeight="1" x14ac:dyDescent="0.2">
      <c r="C75" s="15"/>
      <c r="D75" s="20"/>
      <c r="E75" s="20"/>
      <c r="F75" s="20"/>
      <c r="G75" s="20"/>
      <c r="H75" s="20"/>
      <c r="I75" s="20"/>
      <c r="J75" s="20"/>
      <c r="K75" s="20"/>
      <c r="L75" s="20"/>
      <c r="M75" s="20"/>
      <c r="N75" s="20"/>
      <c r="P75" s="15"/>
      <c r="Q75" s="16"/>
      <c r="R75" s="16"/>
      <c r="S75" s="16"/>
      <c r="T75" s="16"/>
      <c r="U75" s="16"/>
      <c r="V75" s="16"/>
      <c r="W75" s="16"/>
      <c r="X75" s="16"/>
      <c r="Y75" s="16"/>
      <c r="Z75" s="16"/>
      <c r="AA75" s="16"/>
    </row>
    <row r="76" spans="3:27" ht="22.5" customHeight="1" x14ac:dyDescent="0.2">
      <c r="C76" s="15"/>
      <c r="D76" s="20"/>
      <c r="E76" s="20"/>
      <c r="F76" s="20"/>
      <c r="G76" s="20"/>
      <c r="H76" s="20"/>
      <c r="I76" s="20"/>
      <c r="J76" s="20"/>
      <c r="K76" s="20"/>
      <c r="L76" s="20"/>
      <c r="M76" s="20"/>
      <c r="N76" s="20"/>
      <c r="P76" s="15"/>
      <c r="Q76" s="16"/>
      <c r="R76" s="16"/>
      <c r="S76" s="16"/>
      <c r="T76" s="16"/>
      <c r="U76" s="16"/>
      <c r="V76" s="16"/>
      <c r="W76" s="16"/>
      <c r="X76" s="16"/>
      <c r="Y76" s="16"/>
      <c r="Z76" s="16"/>
      <c r="AA76" s="16"/>
    </row>
    <row r="77" spans="3:27" x14ac:dyDescent="0.2">
      <c r="C77" s="15"/>
      <c r="D77" s="20"/>
      <c r="E77" s="20"/>
      <c r="F77" s="20"/>
      <c r="G77" s="20"/>
      <c r="H77" s="20"/>
      <c r="I77" s="20"/>
      <c r="J77" s="20"/>
      <c r="K77" s="20"/>
      <c r="L77" s="20"/>
      <c r="M77" s="20"/>
      <c r="N77" s="20"/>
      <c r="P77" s="15"/>
      <c r="Q77" s="16"/>
      <c r="R77" s="16"/>
      <c r="S77" s="16"/>
      <c r="T77" s="16"/>
      <c r="U77" s="16"/>
      <c r="V77" s="16"/>
      <c r="W77" s="16"/>
      <c r="X77" s="16"/>
      <c r="Y77" s="16"/>
      <c r="Z77" s="16"/>
      <c r="AA77" s="16"/>
    </row>
    <row r="78" spans="3:27" x14ac:dyDescent="0.2">
      <c r="C78" s="15"/>
      <c r="D78" s="20"/>
      <c r="E78" s="20"/>
      <c r="F78" s="20"/>
      <c r="G78" s="20"/>
      <c r="H78" s="20"/>
      <c r="I78" s="20"/>
      <c r="J78" s="20"/>
      <c r="K78" s="20"/>
      <c r="L78" s="20"/>
      <c r="M78" s="20"/>
      <c r="N78" s="20"/>
      <c r="P78" s="15"/>
      <c r="Q78" s="16"/>
      <c r="R78" s="16"/>
      <c r="S78" s="16"/>
      <c r="T78" s="16"/>
      <c r="U78" s="16"/>
      <c r="V78" s="16"/>
      <c r="W78" s="16"/>
      <c r="X78" s="16"/>
      <c r="Y78" s="16"/>
      <c r="Z78" s="16"/>
      <c r="AA78" s="16"/>
    </row>
    <row r="79" spans="3:27" x14ac:dyDescent="0.2">
      <c r="C79" s="15"/>
      <c r="D79" s="20"/>
      <c r="E79" s="20"/>
      <c r="F79" s="20"/>
      <c r="G79" s="20"/>
      <c r="H79" s="20"/>
      <c r="I79" s="20"/>
      <c r="J79" s="20"/>
      <c r="K79" s="20"/>
      <c r="L79" s="20"/>
      <c r="M79" s="20"/>
      <c r="N79" s="20"/>
      <c r="O79" s="17"/>
      <c r="P79" s="15"/>
      <c r="Q79" s="16"/>
      <c r="R79" s="16"/>
      <c r="S79" s="16"/>
      <c r="T79" s="16"/>
      <c r="U79" s="16"/>
      <c r="V79" s="16"/>
      <c r="W79" s="16"/>
      <c r="X79" s="16"/>
      <c r="Y79" s="16"/>
      <c r="Z79" s="16"/>
      <c r="AA79" s="16"/>
    </row>
    <row r="80" spans="3:27" x14ac:dyDescent="0.2">
      <c r="C80" s="15"/>
      <c r="D80" s="20"/>
      <c r="E80" s="20"/>
      <c r="F80" s="20"/>
      <c r="G80" s="20"/>
      <c r="H80" s="20"/>
      <c r="I80" s="20"/>
      <c r="J80" s="20"/>
      <c r="K80" s="20"/>
      <c r="L80" s="20"/>
      <c r="M80" s="20"/>
      <c r="N80" s="20"/>
      <c r="P80" s="15"/>
      <c r="Q80" s="16"/>
      <c r="R80" s="16"/>
      <c r="S80" s="16"/>
      <c r="T80" s="16"/>
      <c r="U80" s="16"/>
      <c r="V80" s="16"/>
      <c r="W80" s="16"/>
      <c r="X80" s="16"/>
      <c r="Y80" s="16"/>
      <c r="Z80" s="16"/>
      <c r="AA80" s="16"/>
    </row>
    <row r="81" spans="3:27" x14ac:dyDescent="0.2">
      <c r="C81" s="15"/>
      <c r="D81" s="20"/>
      <c r="E81" s="20"/>
      <c r="F81" s="20"/>
      <c r="G81" s="20"/>
      <c r="H81" s="20"/>
      <c r="I81" s="20"/>
      <c r="J81" s="20"/>
      <c r="K81" s="20"/>
      <c r="L81" s="20"/>
      <c r="M81" s="20"/>
      <c r="N81" s="20"/>
      <c r="P81" s="15"/>
      <c r="Q81" s="16"/>
      <c r="R81" s="16"/>
      <c r="S81" s="16"/>
      <c r="T81" s="16"/>
      <c r="U81" s="16"/>
      <c r="V81" s="16"/>
      <c r="W81" s="16"/>
      <c r="X81" s="16"/>
      <c r="Y81" s="16"/>
      <c r="Z81" s="16"/>
      <c r="AA81" s="16"/>
    </row>
    <row r="82" spans="3:27" x14ac:dyDescent="0.2">
      <c r="C82" s="15"/>
      <c r="D82" s="20"/>
      <c r="E82" s="20"/>
      <c r="F82" s="20"/>
      <c r="G82" s="20"/>
      <c r="H82" s="20"/>
      <c r="I82" s="20"/>
      <c r="J82" s="20"/>
      <c r="K82" s="20"/>
      <c r="L82" s="20"/>
      <c r="M82" s="20"/>
      <c r="N82" s="20"/>
      <c r="P82" s="15"/>
      <c r="Q82" s="16"/>
      <c r="R82" s="16"/>
      <c r="S82" s="16"/>
      <c r="T82" s="16"/>
      <c r="U82" s="16"/>
      <c r="V82" s="16"/>
      <c r="W82" s="16"/>
      <c r="X82" s="16"/>
      <c r="Y82" s="16"/>
      <c r="Z82" s="16"/>
      <c r="AA82" s="16"/>
    </row>
    <row r="83" spans="3:27" x14ac:dyDescent="0.2">
      <c r="C83" s="15"/>
      <c r="D83" s="20"/>
      <c r="E83" s="20"/>
      <c r="F83" s="20"/>
      <c r="G83" s="20"/>
      <c r="H83" s="20"/>
      <c r="I83" s="20"/>
      <c r="J83" s="20"/>
      <c r="K83" s="20"/>
      <c r="L83" s="20"/>
      <c r="M83" s="20"/>
      <c r="N83" s="20"/>
      <c r="P83" s="15"/>
      <c r="Q83" s="16"/>
      <c r="R83" s="16"/>
      <c r="S83" s="16"/>
      <c r="T83" s="16"/>
      <c r="U83" s="16"/>
      <c r="V83" s="16"/>
      <c r="W83" s="16"/>
      <c r="X83" s="16"/>
      <c r="Y83" s="16"/>
      <c r="Z83" s="16"/>
      <c r="AA83" s="16"/>
    </row>
    <row r="84" spans="3:27" x14ac:dyDescent="0.2">
      <c r="C84" s="15"/>
      <c r="D84" s="20"/>
      <c r="E84" s="20"/>
      <c r="F84" s="20"/>
      <c r="G84" s="20"/>
      <c r="H84" s="20"/>
      <c r="I84" s="20"/>
      <c r="J84" s="20"/>
      <c r="K84" s="20"/>
      <c r="L84" s="20"/>
      <c r="M84" s="20"/>
      <c r="N84" s="20"/>
      <c r="O84" s="17"/>
      <c r="P84" s="15"/>
      <c r="Q84" s="16"/>
      <c r="R84" s="16"/>
      <c r="S84" s="16"/>
      <c r="T84" s="16"/>
      <c r="U84" s="16"/>
      <c r="V84" s="16"/>
      <c r="W84" s="16"/>
      <c r="X84" s="16"/>
      <c r="Y84" s="16"/>
      <c r="Z84" s="16"/>
      <c r="AA84" s="16"/>
    </row>
    <row r="85" spans="3:27" x14ac:dyDescent="0.2">
      <c r="C85" s="15"/>
      <c r="D85" s="20"/>
      <c r="E85" s="20"/>
      <c r="F85" s="20"/>
      <c r="G85" s="20"/>
      <c r="H85" s="20"/>
      <c r="I85" s="20"/>
      <c r="J85" s="20"/>
      <c r="K85" s="20"/>
      <c r="L85" s="20"/>
      <c r="M85" s="20"/>
      <c r="N85" s="20"/>
      <c r="P85" s="15"/>
      <c r="Q85" s="16"/>
      <c r="R85" s="16"/>
      <c r="S85" s="16"/>
      <c r="T85" s="16"/>
      <c r="U85" s="16"/>
      <c r="V85" s="16"/>
      <c r="W85" s="16"/>
      <c r="X85" s="16"/>
      <c r="Y85" s="16"/>
      <c r="Z85" s="16"/>
      <c r="AA85" s="16"/>
    </row>
  </sheetData>
  <sheetProtection algorithmName="SHA-512" hashValue="7jgszUHRLeHxFlKSruciwGwBDXv5jOSsJ6YBu5+FwaUSTeQew43MHAO4RwUZD5XqsEgMYMYUGzoPj4HU0Yrbtw==" saltValue="3Ck0LWOCUlmgwhlzk57UUA==" spinCount="100000" sheet="1" objects="1" scenarios="1"/>
  <customSheetViews>
    <customSheetView guid="{9C949C4D-EB11-4549-99F8-6A6E19FEDD35}" scale="110" showGridLines="0" topLeftCell="A21">
      <selection activeCell="O34" sqref="F34:O34"/>
      <pageMargins left="0.5" right="0.43" top="1.04" bottom="0.45" header="0.31496062992125984" footer="0.31496062992125984"/>
      <pageSetup paperSize="9" scale="76" orientation="portrait" r:id="rId1"/>
      <headerFooter alignWithMargins="0"/>
    </customSheetView>
    <customSheetView guid="{B4BD0B13-0F90-4B98-B77F-542E51A48189}" scale="110" showGridLines="0" topLeftCell="E30">
      <pageMargins left="0.5" right="0.43" top="1.04" bottom="0.45" header="0.31496062992125984" footer="0.31496062992125984"/>
      <pageSetup paperSize="9" scale="76" orientation="portrait" r:id="rId2"/>
      <headerFooter alignWithMargins="0"/>
    </customSheetView>
    <customSheetView guid="{1132D6BB-BD35-469F-BF41-A86B335BD97B}" scale="110" showGridLines="0" topLeftCell="E30">
      <pageMargins left="0.5" right="0.43" top="1.04" bottom="0.45" header="0.31496062992125984" footer="0.31496062992125984"/>
      <pageSetup paperSize="9" scale="76" orientation="portrait" r:id="rId3"/>
      <headerFooter alignWithMargins="0"/>
    </customSheetView>
    <customSheetView guid="{A5C6589E-C55F-4BEC-9ECE-919FCABF52F8}" scale="110" showGridLines="0" topLeftCell="E30">
      <pageMargins left="0.5" right="0.43" top="1.04" bottom="0.45" header="0.31496062992125984" footer="0.31496062992125984"/>
      <pageSetup paperSize="9" scale="76" orientation="portrait" r:id="rId4"/>
      <headerFooter alignWithMargins="0"/>
    </customSheetView>
    <customSheetView guid="{01A85145-F11B-4D07-813B-8A8758CDD710}" scale="110" showGridLines="0" topLeftCell="E30">
      <pageMargins left="0.5" right="0.43" top="1.04" bottom="0.45" header="0.31496062992125984" footer="0.31496062992125984"/>
      <pageSetup paperSize="9" scale="76" orientation="portrait" r:id="rId5"/>
      <headerFooter alignWithMargins="0"/>
    </customSheetView>
    <customSheetView guid="{4F27A6F2-707D-47B2-BF4A-F027B75A33FC}" scale="90" showGridLines="0" topLeftCell="A28">
      <pageMargins left="0.5" right="0.43" top="1.04" bottom="0.45" header="0.31496062992125984" footer="0.31496062992125984"/>
      <pageSetup paperSize="9" scale="76" orientation="portrait" r:id="rId6"/>
      <headerFooter alignWithMargins="0"/>
    </customSheetView>
    <customSheetView guid="{F4F98609-4C61-4A0E-851B-59BEC64AAB9F}" scale="90" showGridLines="0" topLeftCell="A28">
      <pageMargins left="0.5" right="0.43" top="1.04" bottom="0.45" header="0.31496062992125984" footer="0.31496062992125984"/>
      <pageSetup paperSize="9" scale="76" orientation="portrait" r:id="rId7"/>
      <headerFooter alignWithMargins="0"/>
    </customSheetView>
    <customSheetView guid="{8381FC96-6810-4EAA-ACD8-B607E0FD2281}" scale="90" showGridLines="0" topLeftCell="A28">
      <pageMargins left="0.5" right="0.43" top="1.04" bottom="0.45" header="0.31496062992125984" footer="0.31496062992125984"/>
      <pageSetup paperSize="9" scale="76" orientation="portrait" r:id="rId8"/>
      <headerFooter alignWithMargins="0"/>
    </customSheetView>
    <customSheetView guid="{7315456F-420E-439E-9602-F32EDF9D3E94}" scale="90" showGridLines="0">
      <pageMargins left="0.5" right="0.43" top="1.04" bottom="0.45" header="0.31496062992125984" footer="0.31496062992125984"/>
      <pageSetup paperSize="9" scale="76" orientation="portrait" r:id="rId9"/>
      <headerFooter alignWithMargins="0"/>
    </customSheetView>
    <customSheetView guid="{39DA2FDD-4E3D-481D-A336-9D29DBC11B08}" scale="90" showGridLines="0">
      <pageMargins left="0.5" right="0.43" top="1.04" bottom="0.45" header="0.31496062992125984" footer="0.31496062992125984"/>
      <pageSetup paperSize="9" scale="76" orientation="portrait" r:id="rId10"/>
      <headerFooter alignWithMargins="0"/>
    </customSheetView>
    <customSheetView guid="{95329FFD-9B66-4A76-A861-4EF913CB9438}" scale="90" showGridLines="0">
      <pageMargins left="0.5" right="0.43" top="1.04" bottom="0.45" header="0.31496062992125984" footer="0.31496062992125984"/>
      <pageSetup paperSize="9" scale="76" orientation="portrait" r:id="rId11"/>
      <headerFooter alignWithMargins="0"/>
    </customSheetView>
    <customSheetView guid="{F7DB7EE5-42A9-41B9-A823-ADC3C22C28DE}" scale="90" showGridLines="0">
      <pageMargins left="0.5" right="0.43" top="1.04" bottom="0.45" header="0.31496062992125984" footer="0.31496062992125984"/>
      <pageSetup paperSize="9" scale="76" orientation="portrait" r:id="rId12"/>
      <headerFooter alignWithMargins="0"/>
    </customSheetView>
    <customSheetView guid="{187695E8-F439-4E8B-9390-62D53A41785B}" scale="90" showGridLines="0">
      <pageMargins left="0.5" right="0.43" top="1.04" bottom="0.45" header="0.31496062992125984" footer="0.31496062992125984"/>
      <pageSetup paperSize="9" scale="76" orientation="portrait" r:id="rId13"/>
      <headerFooter alignWithMargins="0"/>
    </customSheetView>
    <customSheetView guid="{C3D58349-1F04-4F6C-B93C-BB0D41DB41D6}" scale="90" showGridLines="0">
      <pageMargins left="0.5" right="0.43" top="1.04" bottom="0.45" header="0.31496062992125984" footer="0.31496062992125984"/>
      <pageSetup paperSize="9" scale="76" orientation="portrait" r:id="rId14"/>
      <headerFooter alignWithMargins="0"/>
    </customSheetView>
    <customSheetView guid="{71206789-1A95-4243-B1E4-204F0D4BB0C1}" scale="90" showGridLines="0" topLeftCell="A28">
      <pageMargins left="0.5" right="0.43" top="1.04" bottom="0.45" header="0.31496062992125984" footer="0.31496062992125984"/>
      <pageSetup paperSize="9" scale="76" orientation="portrait" r:id="rId15"/>
      <headerFooter alignWithMargins="0"/>
    </customSheetView>
    <customSheetView guid="{DAB8803B-91D8-4FA1-8E83-BA8E4F51ECEF}" scale="90" showGridLines="0" topLeftCell="A28">
      <pageMargins left="0.5" right="0.43" top="1.04" bottom="0.45" header="0.31496062992125984" footer="0.31496062992125984"/>
      <pageSetup paperSize="9" scale="76" orientation="portrait" r:id="rId16"/>
      <headerFooter alignWithMargins="0"/>
    </customSheetView>
    <customSheetView guid="{4B06A440-0745-43CE-8047-97DB98249CF6}" scale="90" showGridLines="0" topLeftCell="A28">
      <pageMargins left="0.5" right="0.43" top="1.04" bottom="0.45" header="0.31496062992125984" footer="0.31496062992125984"/>
      <pageSetup paperSize="9" scale="76" orientation="portrait" r:id="rId17"/>
      <headerFooter alignWithMargins="0"/>
    </customSheetView>
    <customSheetView guid="{201C1097-0C3C-4AFA-814C-99E885BB3BA9}" scale="110" showGridLines="0" topLeftCell="E30">
      <pageMargins left="0.5" right="0.43" top="1.04" bottom="0.45" header="0.31496062992125984" footer="0.31496062992125984"/>
      <pageSetup paperSize="9" scale="76" orientation="portrait" r:id="rId18"/>
      <headerFooter alignWithMargins="0"/>
    </customSheetView>
    <customSheetView guid="{44F0F931-FF8F-4146-9628-099A7B02EE59}" scale="110" showGridLines="0" topLeftCell="E30">
      <pageMargins left="0.5" right="0.43" top="1.04" bottom="0.45" header="0.31496062992125984" footer="0.31496062992125984"/>
      <pageSetup paperSize="9" scale="76" orientation="portrait" r:id="rId19"/>
      <headerFooter alignWithMargins="0"/>
    </customSheetView>
    <customSheetView guid="{DE4F901A-4159-44A8-9F61-37E29931259E}" scale="110" showGridLines="0" topLeftCell="E30">
      <pageMargins left="0.5" right="0.43" top="1.04" bottom="0.45" header="0.31496062992125984" footer="0.31496062992125984"/>
      <pageSetup paperSize="9" scale="76" orientation="portrait" r:id="rId20"/>
      <headerFooter alignWithMargins="0"/>
    </customSheetView>
    <customSheetView guid="{11E60353-53A2-40FD-8DD1-6654D3943E00}" scale="110" showGridLines="0" topLeftCell="E30">
      <pageMargins left="0.5" right="0.43" top="1.04" bottom="0.45" header="0.31496062992125984" footer="0.31496062992125984"/>
      <pageSetup paperSize="9" scale="76" orientation="portrait" r:id="rId21"/>
      <headerFooter alignWithMargins="0"/>
    </customSheetView>
    <customSheetView guid="{D405E5B0-829D-4CFF-BABC-C1974EED185D}" scale="110" showGridLines="0" topLeftCell="E30">
      <pageMargins left="0.5" right="0.43" top="1.04" bottom="0.45" header="0.31496062992125984" footer="0.31496062992125984"/>
      <pageSetup paperSize="9" scale="76" orientation="portrait" r:id="rId22"/>
      <headerFooter alignWithMargins="0"/>
    </customSheetView>
  </customSheetViews>
  <mergeCells count="88">
    <mergeCell ref="AF53:AL53"/>
    <mergeCell ref="AF54:AL54"/>
    <mergeCell ref="AF56:AL56"/>
    <mergeCell ref="AF57:AL57"/>
    <mergeCell ref="AF58:AL58"/>
    <mergeCell ref="Z50:AA52"/>
    <mergeCell ref="AF50:AL50"/>
    <mergeCell ref="C51:F51"/>
    <mergeCell ref="G51:N51"/>
    <mergeCell ref="AF51:AL51"/>
    <mergeCell ref="C52:F52"/>
    <mergeCell ref="G52:N52"/>
    <mergeCell ref="AF52:AL52"/>
    <mergeCell ref="C50:F50"/>
    <mergeCell ref="G50:N50"/>
    <mergeCell ref="S50:U52"/>
    <mergeCell ref="V50:V52"/>
    <mergeCell ref="W50:Y52"/>
    <mergeCell ref="V48:V49"/>
    <mergeCell ref="W48:Y49"/>
    <mergeCell ref="Z48:AA49"/>
    <mergeCell ref="AF48:AL48"/>
    <mergeCell ref="C49:F49"/>
    <mergeCell ref="G49:N49"/>
    <mergeCell ref="AF49:AL49"/>
    <mergeCell ref="C45:N45"/>
    <mergeCell ref="O45:AA45"/>
    <mergeCell ref="AF45:AL45"/>
    <mergeCell ref="C46:F47"/>
    <mergeCell ref="G46:H46"/>
    <mergeCell ref="O46:R46"/>
    <mergeCell ref="S46:AA46"/>
    <mergeCell ref="G47:M47"/>
    <mergeCell ref="O47:R52"/>
    <mergeCell ref="S47:U47"/>
    <mergeCell ref="W47:Y47"/>
    <mergeCell ref="Z47:AA47"/>
    <mergeCell ref="AF47:AL47"/>
    <mergeCell ref="C48:F48"/>
    <mergeCell ref="G48:N48"/>
    <mergeCell ref="S48:U49"/>
    <mergeCell ref="AF42:AL42"/>
    <mergeCell ref="C43:F44"/>
    <mergeCell ref="G43:N44"/>
    <mergeCell ref="O43:S43"/>
    <mergeCell ref="T43:AA43"/>
    <mergeCell ref="AF43:AL43"/>
    <mergeCell ref="O44:S44"/>
    <mergeCell ref="T44:AA44"/>
    <mergeCell ref="C41:F41"/>
    <mergeCell ref="G41:N41"/>
    <mergeCell ref="O41:S41"/>
    <mergeCell ref="T41:AA41"/>
    <mergeCell ref="C42:F42"/>
    <mergeCell ref="G42:N42"/>
    <mergeCell ref="O42:S42"/>
    <mergeCell ref="T42:AA42"/>
    <mergeCell ref="AF39:AL39"/>
    <mergeCell ref="C40:F40"/>
    <mergeCell ref="G40:N40"/>
    <mergeCell ref="O40:S40"/>
    <mergeCell ref="T40:AA40"/>
    <mergeCell ref="AF40:AL40"/>
    <mergeCell ref="C39:F39"/>
    <mergeCell ref="G39:N39"/>
    <mergeCell ref="O39:S39"/>
    <mergeCell ref="T39:AA39"/>
    <mergeCell ref="R21:AA21"/>
    <mergeCell ref="R22:AA29"/>
    <mergeCell ref="D36:E36"/>
    <mergeCell ref="C38:N38"/>
    <mergeCell ref="O38:AA38"/>
    <mergeCell ref="AF8:AL8"/>
    <mergeCell ref="C9:E10"/>
    <mergeCell ref="F9:AA10"/>
    <mergeCell ref="AF9:AL9"/>
    <mergeCell ref="R12:AA12"/>
    <mergeCell ref="R13:AA20"/>
    <mergeCell ref="G3:P3"/>
    <mergeCell ref="G4:P4"/>
    <mergeCell ref="G5:P5"/>
    <mergeCell ref="C7:AA7"/>
    <mergeCell ref="C8:E8"/>
    <mergeCell ref="F8:P8"/>
    <mergeCell ref="Q8:R8"/>
    <mergeCell ref="S8:T8"/>
    <mergeCell ref="U8:V8"/>
    <mergeCell ref="W8:AA8"/>
  </mergeCells>
  <pageMargins left="0.5" right="0.43" top="1.04" bottom="0.45" header="0.31496062992125984" footer="0.31496062992125984"/>
  <pageSetup paperSize="9" scale="76" orientation="portrait" r:id="rId23"/>
  <headerFooter alignWithMargins="0"/>
  <drawing r:id="rId2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108</vt:i4>
      </vt:variant>
      <vt:variant>
        <vt:lpstr>Rangos con nombre</vt:lpstr>
      </vt:variant>
      <vt:variant>
        <vt:i4>1</vt:i4>
      </vt:variant>
    </vt:vector>
  </HeadingPairs>
  <TitlesOfParts>
    <vt:vector size="109" baseType="lpstr">
      <vt:lpstr>INDICADORES</vt:lpstr>
      <vt:lpstr>PRODUCCION MES</vt:lpstr>
      <vt:lpstr>PROD CONSULTA MEDICA</vt:lpstr>
      <vt:lpstr>UVR</vt:lpstr>
      <vt:lpstr>OP MED GRAL prim </vt:lpstr>
      <vt:lpstr>OP MEDICINA GRAL</vt:lpstr>
      <vt:lpstr>OP ORTOPEDIA</vt:lpstr>
      <vt:lpstr>OP ORTOPEDIA prim</vt:lpstr>
      <vt:lpstr>OP UROLOGÍA</vt:lpstr>
      <vt:lpstr>OP UROLOGIA prim</vt:lpstr>
      <vt:lpstr>OP MED INT</vt:lpstr>
      <vt:lpstr>OP MED INT prim</vt:lpstr>
      <vt:lpstr>OP ODONT</vt:lpstr>
      <vt:lpstr>OP ODONT prim</vt:lpstr>
      <vt:lpstr>OP PEDIAT</vt:lpstr>
      <vt:lpstr>OP PEDIAT prim</vt:lpstr>
      <vt:lpstr>OP CX</vt:lpstr>
      <vt:lpstr>OP CX prim</vt:lpstr>
      <vt:lpstr>CANCEL CX</vt:lpstr>
      <vt:lpstr>OP URG</vt:lpstr>
      <vt:lpstr>REINGRESO URG</vt:lpstr>
      <vt:lpstr>REMISION DE URG</vt:lpstr>
      <vt:lpstr>OP RX</vt:lpstr>
      <vt:lpstr>OP PROC QX</vt:lpstr>
      <vt:lpstr>REINGR</vt:lpstr>
      <vt:lpstr>MORTAL</vt:lpstr>
      <vt:lpstr>INFECC</vt:lpstr>
      <vt:lpstr>EV ADVER</vt:lpstr>
      <vt:lpstr>CAIDAS HOSPIT</vt:lpstr>
      <vt:lpstr>CAIDAS URG</vt:lpstr>
      <vt:lpstr>CAIDAS CEXT</vt:lpstr>
      <vt:lpstr>CAIDAS LAB</vt:lpstr>
      <vt:lpstr>CAIDAS RX</vt:lpstr>
      <vt:lpstr>CAIDAS EVADV</vt:lpstr>
      <vt:lpstr>CAIDAS INCID</vt:lpstr>
      <vt:lpstr>EV AD MED H</vt:lpstr>
      <vt:lpstr>EV AD MED URG</vt:lpstr>
      <vt:lpstr>ULCERAS PTE HOS</vt:lpstr>
      <vt:lpstr>REMISIONES AMB Y HOSP</vt:lpstr>
      <vt:lpstr>REMIS PARTOS</vt:lpstr>
      <vt:lpstr>SATISF USU</vt:lpstr>
      <vt:lpstr>OP GINEC PRIM</vt:lpstr>
      <vt:lpstr>OP GINEC</vt:lpstr>
      <vt:lpstr>OP OBSTETR</vt:lpstr>
      <vt:lpstr>OP OBST PRIM</vt:lpstr>
      <vt:lpstr>OP RX SIMPLE</vt:lpstr>
      <vt:lpstr>OP RX ESP TAC</vt:lpstr>
      <vt:lpstr>TOMA MUEST</vt:lpstr>
      <vt:lpstr>INFEC INTR</vt:lpstr>
      <vt:lpstr>ESP. Triage II</vt:lpstr>
      <vt:lpstr>MORTAL MAT</vt:lpstr>
      <vt:lpstr>MORTAL MENOR 5</vt:lpstr>
      <vt:lpstr>MORTAL INFANT</vt:lpstr>
      <vt:lpstr>ANALISIS MORT</vt:lpstr>
      <vt:lpstr>GUIA GESTANTES</vt:lpstr>
      <vt:lpstr>GUIA CAUSA EGRESO</vt:lpstr>
      <vt:lpstr>APENDICECT</vt:lpstr>
      <vt:lpstr>NEUMON BRONCOASP</vt:lpstr>
      <vt:lpstr>MANEJO IAM</vt:lpstr>
      <vt:lpstr>PROD UVR</vt:lpstr>
      <vt:lpstr>PROD TOTAL RX</vt:lpstr>
      <vt:lpstr>PROD TAC</vt:lpstr>
      <vt:lpstr>PROD ECOGRAFIA</vt:lpstr>
      <vt:lpstr>PROD MAMOGRAFIA</vt:lpstr>
      <vt:lpstr>PROD LAB</vt:lpstr>
      <vt:lpstr>PROD PART</vt:lpstr>
      <vt:lpstr>TASA PART CESAR</vt:lpstr>
      <vt:lpstr>PROD SLAS QX</vt:lpstr>
      <vt:lpstr>PROD AMBUL</vt:lpstr>
      <vt:lpstr>INCUMPLIM CIT MED</vt:lpstr>
      <vt:lpstr>PROD HOSP EGRESOS</vt:lpstr>
      <vt:lpstr>PROD HOSPIT DCO</vt:lpstr>
      <vt:lpstr>PROD UCI EGRESOS</vt:lpstr>
      <vt:lpstr>PROD UCI DCO</vt:lpstr>
      <vt:lpstr>% OCUP UCI</vt:lpstr>
      <vt:lpstr>DIAS ESTANCIA UCI</vt:lpstr>
      <vt:lpstr>GIRO CAMA UCI</vt:lpstr>
      <vt:lpstr>PROD UCINTERM EGRESOS</vt:lpstr>
      <vt:lpstr>PROD UCINTERM DCO</vt:lpstr>
      <vt:lpstr>% OCUP INTERMED</vt:lpstr>
      <vt:lpstr>DIAS ESTANCIA INTERMED</vt:lpstr>
      <vt:lpstr>GIRO CAMA INTERMED</vt:lpstr>
      <vt:lpstr>PROD URG</vt:lpstr>
      <vt:lpstr>PROD VACUN</vt:lpstr>
      <vt:lpstr>PROD TERAPIAS</vt:lpstr>
      <vt:lpstr>PROD TAB</vt:lpstr>
      <vt:lpstr>PROD TAM</vt:lpstr>
      <vt:lpstr>OBSERV URG</vt:lpstr>
      <vt:lpstr>PROD FARMACIA</vt:lpstr>
      <vt:lpstr>DIAS ESTANCIA</vt:lpstr>
      <vt:lpstr>GIRO CAMA</vt:lpstr>
      <vt:lpstr>% OCUP</vt:lpstr>
      <vt:lpstr>PASIVOS</vt:lpstr>
      <vt:lpstr>ENDEUD</vt:lpstr>
      <vt:lpstr>FACTUR</vt:lpstr>
      <vt:lpstr>INGRESO UVR</vt:lpstr>
      <vt:lpstr>GASTOS Y COSTOS</vt:lpstr>
      <vt:lpstr>GASTO UVR</vt:lpstr>
      <vt:lpstr>EFICIENCIA</vt:lpstr>
      <vt:lpstr>Valor PERSONAL</vt:lpstr>
      <vt:lpstr>DEUDA PERSONAL</vt:lpstr>
      <vt:lpstr>RECAUDO</vt:lpstr>
      <vt:lpstr>RADIC FACT</vt:lpstr>
      <vt:lpstr>REC VIG ANT</vt:lpstr>
      <vt:lpstr>CARTERA TOTAL</vt:lpstr>
      <vt:lpstr>EQUILIB. PPTAL RECAUDOS</vt:lpstr>
      <vt:lpstr>COMPRAS INSUMOS</vt:lpstr>
      <vt:lpstr>PROCESOS JUR</vt:lpstr>
      <vt:lpstr>KF</vt:lpstr>
    </vt:vector>
  </TitlesOfParts>
  <Company>SNS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 LOS ANGELES</dc:creator>
  <cp:lastModifiedBy>LIDER FARMACIA</cp:lastModifiedBy>
  <cp:lastPrinted>2020-11-12T17:19:40Z</cp:lastPrinted>
  <dcterms:created xsi:type="dcterms:W3CDTF">2008-07-14T20:05:37Z</dcterms:created>
  <dcterms:modified xsi:type="dcterms:W3CDTF">2023-05-10T22:08:15Z</dcterms:modified>
</cp:coreProperties>
</file>