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\\192.168.1.234\lideres hrm\2. CMI HRM\2023\BSC ESE Hospital Regional Moniquira 2023\"/>
    </mc:Choice>
  </mc:AlternateContent>
  <xr:revisionPtr revIDLastSave="0" documentId="13_ncr:1_{4EDAF309-9DF7-4136-BCA1-3A942C99F878}" xr6:coauthVersionLast="47" xr6:coauthVersionMax="47" xr10:uidLastSave="{00000000-0000-0000-0000-000000000000}"/>
  <bookViews>
    <workbookView xWindow="-120" yWindow="-120" windowWidth="20730" windowHeight="11160" tabRatio="801" activeTab="6" xr2:uid="{00000000-000D-0000-FFFF-FFFF00000000}"/>
  </bookViews>
  <sheets>
    <sheet name="EJEC PPTAL" sheetId="1" r:id="rId1"/>
    <sheet name=" SUBSIDIADO" sheetId="2" r:id="rId2"/>
    <sheet name="ENTIDAD TERRITORIAL" sheetId="4" r:id="rId3"/>
    <sheet name="CONTRIBUTIVO" sheetId="3" r:id="rId4"/>
    <sheet name="SOAT - ECAT" sheetId="7" r:id="rId5"/>
    <sheet name="EXCEPCIÓN" sheetId="8" r:id="rId6"/>
    <sheet name=" DEMAS PAGADORES" sheetId="6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1" i="8" l="1"/>
  <c r="K52" i="8"/>
  <c r="K98" i="8"/>
  <c r="K145" i="7"/>
  <c r="K142" i="7"/>
  <c r="K143" i="3"/>
  <c r="K140" i="3"/>
  <c r="K178" i="2"/>
  <c r="K141" i="2"/>
  <c r="K43" i="2"/>
  <c r="J101" i="8" l="1"/>
  <c r="J98" i="8"/>
  <c r="J89" i="8"/>
  <c r="J145" i="7"/>
  <c r="J142" i="7"/>
  <c r="J19" i="4"/>
  <c r="J101" i="3"/>
  <c r="J153" i="2" l="1"/>
  <c r="J165" i="2"/>
  <c r="H98" i="8" l="1"/>
  <c r="H101" i="8"/>
  <c r="I94" i="8"/>
  <c r="I92" i="8"/>
  <c r="I95" i="8" s="1"/>
  <c r="H95" i="8"/>
  <c r="I89" i="8"/>
  <c r="I88" i="8"/>
  <c r="I86" i="8"/>
  <c r="H88" i="8"/>
  <c r="H89" i="8"/>
  <c r="I64" i="8"/>
  <c r="I63" i="8"/>
  <c r="I62" i="8"/>
  <c r="H101" i="3"/>
  <c r="H77" i="3"/>
  <c r="I165" i="2"/>
  <c r="H165" i="2"/>
  <c r="I158" i="2"/>
  <c r="I157" i="2"/>
  <c r="I156" i="2"/>
  <c r="I159" i="2" s="1"/>
  <c r="I152" i="2"/>
  <c r="I151" i="2"/>
  <c r="I153" i="2" s="1"/>
  <c r="I150" i="2"/>
  <c r="H147" i="2"/>
  <c r="I140" i="2"/>
  <c r="I139" i="2"/>
  <c r="I141" i="2" s="1"/>
  <c r="I138" i="2"/>
  <c r="H141" i="2"/>
  <c r="F135" i="2"/>
  <c r="H135" i="2"/>
  <c r="I98" i="2"/>
  <c r="I96" i="2"/>
  <c r="I99" i="2" s="1"/>
  <c r="I25" i="3"/>
  <c r="I24" i="3"/>
  <c r="H18" i="3"/>
  <c r="I17" i="3"/>
  <c r="I16" i="3"/>
  <c r="I45" i="2"/>
  <c r="H45" i="2"/>
  <c r="G45" i="2"/>
  <c r="H26" i="2"/>
  <c r="H18" i="2"/>
  <c r="I65" i="8" l="1"/>
  <c r="G98" i="8"/>
  <c r="F101" i="3"/>
  <c r="G101" i="3"/>
  <c r="G77" i="3"/>
  <c r="F43" i="2"/>
  <c r="G43" i="2"/>
  <c r="G165" i="2"/>
  <c r="G135" i="2"/>
  <c r="G153" i="2"/>
  <c r="G18" i="3"/>
  <c r="G26" i="2"/>
  <c r="G18" i="2"/>
  <c r="I70" i="8"/>
  <c r="I68" i="8"/>
  <c r="F98" i="8"/>
  <c r="E133" i="7"/>
  <c r="F138" i="7"/>
  <c r="I107" i="7"/>
  <c r="I106" i="7"/>
  <c r="I105" i="7"/>
  <c r="I108" i="7" s="1"/>
  <c r="F82" i="7"/>
  <c r="I46" i="3"/>
  <c r="I45" i="3"/>
  <c r="I44" i="3"/>
  <c r="I47" i="3" s="1"/>
  <c r="I164" i="2"/>
  <c r="I163" i="2"/>
  <c r="I162" i="2"/>
  <c r="F147" i="2"/>
  <c r="I144" i="2"/>
  <c r="I146" i="2"/>
  <c r="I145" i="2"/>
  <c r="I134" i="2"/>
  <c r="I133" i="2"/>
  <c r="I132" i="2"/>
  <c r="I135" i="2" s="1"/>
  <c r="F26" i="3"/>
  <c r="F18" i="3"/>
  <c r="E25" i="3"/>
  <c r="E24" i="3"/>
  <c r="E17" i="3"/>
  <c r="E16" i="3"/>
  <c r="F34" i="2"/>
  <c r="F26" i="2"/>
  <c r="F18" i="2"/>
  <c r="I71" i="8" l="1"/>
  <c r="I147" i="2"/>
  <c r="D175" i="2"/>
  <c r="D142" i="7"/>
  <c r="D138" i="7"/>
  <c r="E138" i="7" s="1"/>
  <c r="D101" i="3"/>
  <c r="D77" i="3"/>
  <c r="D140" i="3"/>
  <c r="D137" i="3"/>
  <c r="E136" i="3"/>
  <c r="E135" i="3"/>
  <c r="E134" i="3"/>
  <c r="E137" i="3" s="1"/>
  <c r="D131" i="3"/>
  <c r="D26" i="3"/>
  <c r="D18" i="3"/>
  <c r="B42" i="2" l="1"/>
  <c r="B41" i="2"/>
  <c r="D43" i="2"/>
  <c r="C43" i="2"/>
  <c r="B43" i="2"/>
  <c r="D165" i="2"/>
  <c r="D34" i="2"/>
  <c r="D37" i="2" s="1"/>
  <c r="D26" i="2"/>
  <c r="D29" i="2" s="1"/>
  <c r="C150" i="3" l="1"/>
  <c r="C149" i="3"/>
  <c r="C147" i="3"/>
  <c r="C146" i="3"/>
  <c r="C135" i="2"/>
  <c r="E53" i="7"/>
  <c r="C56" i="7"/>
  <c r="C142" i="7"/>
  <c r="E119" i="7"/>
  <c r="I119" i="7"/>
  <c r="M119" i="7"/>
  <c r="Q119" i="7"/>
  <c r="C101" i="3"/>
  <c r="C77" i="3"/>
  <c r="C171" i="2"/>
  <c r="C42" i="2"/>
  <c r="C44" i="2"/>
  <c r="C26" i="3"/>
  <c r="C18" i="3"/>
  <c r="C34" i="2"/>
  <c r="C37" i="2" s="1"/>
  <c r="C26" i="2"/>
  <c r="C18" i="2"/>
  <c r="R119" i="7" l="1"/>
  <c r="C148" i="3"/>
  <c r="B41" i="6"/>
  <c r="B100" i="8"/>
  <c r="B99" i="8"/>
  <c r="B44" i="8"/>
  <c r="B98" i="8"/>
  <c r="E105" i="7"/>
  <c r="B142" i="7"/>
  <c r="E142" i="7" s="1"/>
  <c r="Q147" i="3"/>
  <c r="Q146" i="3"/>
  <c r="P150" i="3"/>
  <c r="P149" i="3"/>
  <c r="P148" i="3"/>
  <c r="P147" i="3"/>
  <c r="P146" i="3"/>
  <c r="O150" i="3"/>
  <c r="O149" i="3"/>
  <c r="O148" i="3"/>
  <c r="O147" i="3"/>
  <c r="O146" i="3"/>
  <c r="N150" i="3"/>
  <c r="N149" i="3"/>
  <c r="N148" i="3"/>
  <c r="N147" i="3"/>
  <c r="N146" i="3"/>
  <c r="M147" i="3"/>
  <c r="M146" i="3"/>
  <c r="L150" i="3"/>
  <c r="L149" i="3"/>
  <c r="L148" i="3"/>
  <c r="L147" i="3"/>
  <c r="L146" i="3"/>
  <c r="K150" i="3"/>
  <c r="K149" i="3"/>
  <c r="K148" i="3"/>
  <c r="K147" i="3"/>
  <c r="K146" i="3"/>
  <c r="J150" i="3"/>
  <c r="J149" i="3"/>
  <c r="J148" i="3"/>
  <c r="J147" i="3"/>
  <c r="J146" i="3"/>
  <c r="H150" i="3"/>
  <c r="H149" i="3"/>
  <c r="H148" i="3"/>
  <c r="H147" i="3"/>
  <c r="H146" i="3"/>
  <c r="G150" i="3"/>
  <c r="G149" i="3"/>
  <c r="G148" i="3"/>
  <c r="G147" i="3"/>
  <c r="G146" i="3"/>
  <c r="F150" i="3"/>
  <c r="F149" i="3"/>
  <c r="F148" i="3"/>
  <c r="F147" i="3"/>
  <c r="F146" i="3"/>
  <c r="B150" i="3"/>
  <c r="E150" i="3" s="1"/>
  <c r="B149" i="3"/>
  <c r="B147" i="3"/>
  <c r="E147" i="3" s="1"/>
  <c r="B146" i="3"/>
  <c r="E146" i="3" s="1"/>
  <c r="D151" i="3"/>
  <c r="R145" i="3"/>
  <c r="R127" i="3"/>
  <c r="R126" i="3"/>
  <c r="P141" i="3"/>
  <c r="P142" i="3"/>
  <c r="O142" i="3"/>
  <c r="O141" i="3"/>
  <c r="N141" i="3"/>
  <c r="L142" i="3"/>
  <c r="L141" i="3"/>
  <c r="K142" i="3"/>
  <c r="K141" i="3"/>
  <c r="J142" i="3"/>
  <c r="J141" i="3"/>
  <c r="J140" i="3"/>
  <c r="H141" i="3"/>
  <c r="H142" i="3"/>
  <c r="G142" i="3"/>
  <c r="G141" i="3"/>
  <c r="F142" i="3"/>
  <c r="F141" i="3"/>
  <c r="F140" i="3"/>
  <c r="D141" i="3"/>
  <c r="D142" i="3"/>
  <c r="B142" i="3"/>
  <c r="B141" i="3"/>
  <c r="P140" i="3"/>
  <c r="O140" i="3"/>
  <c r="N140" i="3"/>
  <c r="L140" i="3"/>
  <c r="H140" i="3"/>
  <c r="G140" i="3"/>
  <c r="B140" i="3"/>
  <c r="P89" i="3"/>
  <c r="O89" i="3"/>
  <c r="N89" i="3"/>
  <c r="L89" i="3"/>
  <c r="K89" i="3"/>
  <c r="J89" i="3"/>
  <c r="H89" i="3"/>
  <c r="G89" i="3"/>
  <c r="F89" i="3"/>
  <c r="D89" i="3"/>
  <c r="B101" i="3"/>
  <c r="E101" i="3" s="1"/>
  <c r="B89" i="3"/>
  <c r="Q77" i="3"/>
  <c r="M77" i="3"/>
  <c r="I77" i="3"/>
  <c r="B77" i="3"/>
  <c r="E77" i="3" s="1"/>
  <c r="B26" i="3"/>
  <c r="B18" i="3"/>
  <c r="Q101" i="3"/>
  <c r="M101" i="3"/>
  <c r="I101" i="3"/>
  <c r="B38" i="4"/>
  <c r="B37" i="4"/>
  <c r="B36" i="4"/>
  <c r="Q44" i="2"/>
  <c r="P45" i="2"/>
  <c r="P44" i="2"/>
  <c r="O45" i="2"/>
  <c r="O44" i="2"/>
  <c r="N45" i="2"/>
  <c r="N44" i="2"/>
  <c r="L45" i="2"/>
  <c r="L44" i="2"/>
  <c r="K45" i="2"/>
  <c r="K44" i="2"/>
  <c r="J45" i="2"/>
  <c r="J44" i="2"/>
  <c r="H44" i="2"/>
  <c r="G44" i="2"/>
  <c r="F44" i="2"/>
  <c r="D44" i="2"/>
  <c r="D18" i="2"/>
  <c r="C21" i="2"/>
  <c r="C45" i="2" s="1"/>
  <c r="E28" i="2"/>
  <c r="E27" i="2"/>
  <c r="E25" i="2"/>
  <c r="E24" i="2"/>
  <c r="Q36" i="2"/>
  <c r="Q35" i="2"/>
  <c r="Q34" i="2"/>
  <c r="Q33" i="2"/>
  <c r="Q32" i="2"/>
  <c r="Q31" i="2"/>
  <c r="Q30" i="2"/>
  <c r="Q28" i="2"/>
  <c r="Q27" i="2"/>
  <c r="Q26" i="2"/>
  <c r="Q25" i="2"/>
  <c r="Q24" i="2"/>
  <c r="Q23" i="2"/>
  <c r="Q22" i="2"/>
  <c r="Q20" i="2"/>
  <c r="Q45" i="2" s="1"/>
  <c r="Q19" i="2"/>
  <c r="Q18" i="2"/>
  <c r="Q43" i="2" s="1"/>
  <c r="Q17" i="2"/>
  <c r="Q42" i="2" s="1"/>
  <c r="Q16" i="2"/>
  <c r="Q41" i="2" s="1"/>
  <c r="M36" i="2"/>
  <c r="M35" i="2"/>
  <c r="M34" i="2"/>
  <c r="M33" i="2"/>
  <c r="M32" i="2"/>
  <c r="M31" i="2"/>
  <c r="M30" i="2"/>
  <c r="M28" i="2"/>
  <c r="M27" i="2"/>
  <c r="M26" i="2"/>
  <c r="M43" i="2" s="1"/>
  <c r="M25" i="2"/>
  <c r="M42" i="2" s="1"/>
  <c r="M24" i="2"/>
  <c r="M23" i="2"/>
  <c r="M22" i="2"/>
  <c r="M20" i="2"/>
  <c r="M45" i="2" s="1"/>
  <c r="M19" i="2"/>
  <c r="M44" i="2" s="1"/>
  <c r="M18" i="2"/>
  <c r="M17" i="2"/>
  <c r="M16" i="2"/>
  <c r="I36" i="2"/>
  <c r="I35" i="2"/>
  <c r="I34" i="2"/>
  <c r="I33" i="2"/>
  <c r="I32" i="2"/>
  <c r="I31" i="2"/>
  <c r="I30" i="2"/>
  <c r="I28" i="2"/>
  <c r="I27" i="2"/>
  <c r="I44" i="2" s="1"/>
  <c r="I26" i="2"/>
  <c r="I25" i="2"/>
  <c r="I24" i="2"/>
  <c r="I23" i="2"/>
  <c r="I22" i="2"/>
  <c r="I20" i="2"/>
  <c r="I19" i="2"/>
  <c r="I18" i="2"/>
  <c r="I17" i="2"/>
  <c r="I16" i="2"/>
  <c r="P43" i="2"/>
  <c r="P42" i="2"/>
  <c r="P41" i="2"/>
  <c r="O43" i="2"/>
  <c r="O42" i="2"/>
  <c r="O41" i="2"/>
  <c r="N43" i="2"/>
  <c r="N42" i="2"/>
  <c r="N41" i="2"/>
  <c r="L43" i="2"/>
  <c r="L42" i="2"/>
  <c r="L41" i="2"/>
  <c r="K42" i="2"/>
  <c r="K41" i="2"/>
  <c r="J43" i="2"/>
  <c r="J42" i="2"/>
  <c r="J41" i="2"/>
  <c r="H42" i="2"/>
  <c r="H41" i="2"/>
  <c r="G42" i="2"/>
  <c r="G41" i="2"/>
  <c r="F42" i="2"/>
  <c r="F41" i="2"/>
  <c r="D42" i="2"/>
  <c r="D41" i="2"/>
  <c r="C41" i="2"/>
  <c r="B44" i="2"/>
  <c r="B34" i="2"/>
  <c r="B26" i="2"/>
  <c r="B18" i="2"/>
  <c r="B148" i="3" l="1"/>
  <c r="E148" i="3" s="1"/>
  <c r="E149" i="3"/>
  <c r="E151" i="3" s="1"/>
  <c r="R146" i="3"/>
  <c r="R147" i="3"/>
  <c r="I149" i="3"/>
  <c r="I150" i="3"/>
  <c r="I148" i="3"/>
  <c r="D21" i="2"/>
  <c r="D45" i="2" s="1"/>
  <c r="E26" i="2"/>
  <c r="M41" i="2"/>
  <c r="I42" i="2"/>
  <c r="I41" i="2"/>
  <c r="R172" i="2"/>
  <c r="R170" i="2"/>
  <c r="R169" i="2"/>
  <c r="R167" i="2"/>
  <c r="R166" i="2"/>
  <c r="R164" i="2"/>
  <c r="R163" i="2"/>
  <c r="R161" i="2"/>
  <c r="R160" i="2"/>
  <c r="R158" i="2"/>
  <c r="R157" i="2"/>
  <c r="R155" i="2"/>
  <c r="R154" i="2"/>
  <c r="R152" i="2"/>
  <c r="R151" i="2"/>
  <c r="R149" i="2"/>
  <c r="R148" i="2"/>
  <c r="R146" i="2"/>
  <c r="R145" i="2"/>
  <c r="R143" i="2"/>
  <c r="R142" i="2"/>
  <c r="R140" i="2"/>
  <c r="R139" i="2"/>
  <c r="R137" i="2"/>
  <c r="R136" i="2"/>
  <c r="R134" i="2"/>
  <c r="R133" i="2"/>
  <c r="R131" i="2"/>
  <c r="R130" i="2"/>
  <c r="R125" i="2"/>
  <c r="R124" i="2"/>
  <c r="R121" i="2"/>
  <c r="R119" i="2"/>
  <c r="R118" i="2"/>
  <c r="R115" i="2"/>
  <c r="R113" i="2"/>
  <c r="R112" i="2"/>
  <c r="R107" i="2"/>
  <c r="R106" i="2"/>
  <c r="R103" i="2"/>
  <c r="R101" i="2"/>
  <c r="R100" i="2"/>
  <c r="R95" i="2"/>
  <c r="R94" i="2"/>
  <c r="R91" i="2"/>
  <c r="R89" i="2"/>
  <c r="R88" i="2"/>
  <c r="R83" i="2"/>
  <c r="R82" i="2"/>
  <c r="R77" i="2"/>
  <c r="R76" i="2"/>
  <c r="R64" i="2"/>
  <c r="R63" i="2"/>
  <c r="R60" i="2"/>
  <c r="R58" i="2"/>
  <c r="R57" i="2"/>
  <c r="R54" i="2"/>
  <c r="P177" i="2"/>
  <c r="P176" i="2"/>
  <c r="P175" i="2"/>
  <c r="O177" i="2"/>
  <c r="O176" i="2"/>
  <c r="O175" i="2"/>
  <c r="N177" i="2"/>
  <c r="N176" i="2"/>
  <c r="N175" i="2"/>
  <c r="L177" i="2"/>
  <c r="L176" i="2"/>
  <c r="L175" i="2"/>
  <c r="K176" i="2"/>
  <c r="K175" i="2"/>
  <c r="J177" i="2"/>
  <c r="J176" i="2"/>
  <c r="J175" i="2"/>
  <c r="H177" i="2"/>
  <c r="H176" i="2"/>
  <c r="H175" i="2"/>
  <c r="G177" i="2"/>
  <c r="G176" i="2"/>
  <c r="G182" i="2" s="1"/>
  <c r="G175" i="2"/>
  <c r="F177" i="2"/>
  <c r="F176" i="2"/>
  <c r="F175" i="2"/>
  <c r="D177" i="2"/>
  <c r="D176" i="2"/>
  <c r="C177" i="2"/>
  <c r="C176" i="2"/>
  <c r="C175" i="2"/>
  <c r="B153" i="2"/>
  <c r="B177" i="2"/>
  <c r="B176" i="2"/>
  <c r="B182" i="2" s="1"/>
  <c r="B175" i="2"/>
  <c r="P131" i="3"/>
  <c r="O131" i="3"/>
  <c r="N131" i="3"/>
  <c r="L131" i="3"/>
  <c r="K131" i="3"/>
  <c r="J131" i="3"/>
  <c r="H131" i="3"/>
  <c r="G131" i="3"/>
  <c r="B131" i="3"/>
  <c r="Q130" i="3"/>
  <c r="M130" i="3"/>
  <c r="I130" i="3"/>
  <c r="E130" i="3"/>
  <c r="E129" i="3"/>
  <c r="Q128" i="3"/>
  <c r="M128" i="3"/>
  <c r="I128" i="3"/>
  <c r="E128" i="3"/>
  <c r="B77" i="8"/>
  <c r="E124" i="3"/>
  <c r="E123" i="3"/>
  <c r="E122" i="3"/>
  <c r="B125" i="3"/>
  <c r="I131" i="3" l="1"/>
  <c r="E131" i="3"/>
  <c r="R128" i="3"/>
  <c r="I151" i="3"/>
  <c r="E125" i="3"/>
  <c r="M131" i="3"/>
  <c r="Q131" i="3"/>
  <c r="E74" i="8"/>
  <c r="E18" i="3"/>
  <c r="E19" i="3"/>
  <c r="M70" i="2"/>
  <c r="R70" i="2" s="1"/>
  <c r="M71" i="2"/>
  <c r="R71" i="2" s="1"/>
  <c r="M72" i="2"/>
  <c r="M73" i="2"/>
  <c r="R73" i="2" s="1"/>
  <c r="M74" i="2"/>
  <c r="R131" i="3" l="1"/>
  <c r="L93" i="2"/>
  <c r="L81" i="2"/>
  <c r="L75" i="2"/>
  <c r="L56" i="2"/>
  <c r="L62" i="2"/>
  <c r="L37" i="2"/>
  <c r="K25" i="4"/>
  <c r="K19" i="4"/>
  <c r="K165" i="2"/>
  <c r="K146" i="2"/>
  <c r="K75" i="2"/>
  <c r="K81" i="2"/>
  <c r="K69" i="2"/>
  <c r="K62" i="2"/>
  <c r="K56" i="2"/>
  <c r="J36" i="4" l="1"/>
  <c r="F171" i="2"/>
  <c r="F165" i="2"/>
  <c r="B147" i="2"/>
  <c r="D141" i="2"/>
  <c r="D143" i="7"/>
  <c r="D144" i="7"/>
  <c r="E93" i="7"/>
  <c r="E96" i="7" s="1"/>
  <c r="B143" i="7"/>
  <c r="B144" i="7"/>
  <c r="C143" i="7"/>
  <c r="C144" i="7"/>
  <c r="F143" i="7"/>
  <c r="F144" i="7"/>
  <c r="G143" i="7"/>
  <c r="G144" i="7"/>
  <c r="G142" i="7"/>
  <c r="E125" i="7"/>
  <c r="P130" i="7"/>
  <c r="O130" i="7"/>
  <c r="N130" i="7"/>
  <c r="L130" i="7"/>
  <c r="K130" i="7"/>
  <c r="J130" i="7"/>
  <c r="H130" i="7"/>
  <c r="G130" i="7"/>
  <c r="F130" i="7"/>
  <c r="D130" i="7"/>
  <c r="C130" i="7"/>
  <c r="B130" i="7"/>
  <c r="Q129" i="7"/>
  <c r="M129" i="7"/>
  <c r="I129" i="7"/>
  <c r="E129" i="7"/>
  <c r="Q128" i="7"/>
  <c r="M128" i="7"/>
  <c r="I128" i="7"/>
  <c r="E128" i="7"/>
  <c r="Q127" i="7"/>
  <c r="M127" i="7"/>
  <c r="I127" i="7"/>
  <c r="E127" i="7"/>
  <c r="Q126" i="7"/>
  <c r="M126" i="7"/>
  <c r="I126" i="7"/>
  <c r="E126" i="7"/>
  <c r="Q125" i="7"/>
  <c r="M125" i="7"/>
  <c r="I125" i="7"/>
  <c r="R124" i="7"/>
  <c r="E44" i="3"/>
  <c r="Q130" i="7" l="1"/>
  <c r="R127" i="7"/>
  <c r="R125" i="7"/>
  <c r="R128" i="7"/>
  <c r="E130" i="7"/>
  <c r="R129" i="7"/>
  <c r="I130" i="7"/>
  <c r="M130" i="7"/>
  <c r="R126" i="7"/>
  <c r="C98" i="8"/>
  <c r="P83" i="8"/>
  <c r="O83" i="8"/>
  <c r="N83" i="8"/>
  <c r="L83" i="8"/>
  <c r="K83" i="8"/>
  <c r="J83" i="8"/>
  <c r="H83" i="8"/>
  <c r="G83" i="8"/>
  <c r="F83" i="8"/>
  <c r="D83" i="8"/>
  <c r="C83" i="8"/>
  <c r="B83" i="8"/>
  <c r="Q82" i="8"/>
  <c r="M82" i="8"/>
  <c r="I82" i="8"/>
  <c r="E82" i="8"/>
  <c r="R81" i="8"/>
  <c r="Q80" i="8"/>
  <c r="Q83" i="8" s="1"/>
  <c r="M80" i="8"/>
  <c r="I80" i="8"/>
  <c r="E80" i="8"/>
  <c r="R79" i="8"/>
  <c r="E62" i="8"/>
  <c r="E69" i="8"/>
  <c r="E68" i="8"/>
  <c r="E67" i="8"/>
  <c r="F159" i="2"/>
  <c r="E156" i="2"/>
  <c r="R156" i="2" s="1"/>
  <c r="R80" i="8" l="1"/>
  <c r="R130" i="7"/>
  <c r="I83" i="8"/>
  <c r="M83" i="8"/>
  <c r="E83" i="8"/>
  <c r="R82" i="8"/>
  <c r="E71" i="8"/>
  <c r="E35" i="2"/>
  <c r="C44" i="8"/>
  <c r="P119" i="3"/>
  <c r="O119" i="3"/>
  <c r="N119" i="3"/>
  <c r="L119" i="3"/>
  <c r="K119" i="3"/>
  <c r="J119" i="3"/>
  <c r="H119" i="3"/>
  <c r="G119" i="3"/>
  <c r="F119" i="3"/>
  <c r="D119" i="3"/>
  <c r="C119" i="3"/>
  <c r="B119" i="3"/>
  <c r="Q118" i="3"/>
  <c r="M118" i="3"/>
  <c r="I118" i="3"/>
  <c r="E118" i="3"/>
  <c r="Q117" i="3"/>
  <c r="M117" i="3"/>
  <c r="I117" i="3"/>
  <c r="E117" i="3"/>
  <c r="Q116" i="3"/>
  <c r="M116" i="3"/>
  <c r="I116" i="3"/>
  <c r="E116" i="3"/>
  <c r="R115" i="3"/>
  <c r="E65" i="2"/>
  <c r="E66" i="2"/>
  <c r="E67" i="2"/>
  <c r="R67" i="2" s="1"/>
  <c r="E68" i="2"/>
  <c r="P71" i="8"/>
  <c r="O71" i="8"/>
  <c r="N71" i="8"/>
  <c r="L71" i="8"/>
  <c r="K71" i="8"/>
  <c r="J71" i="8"/>
  <c r="H71" i="8"/>
  <c r="G71" i="8"/>
  <c r="F71" i="8"/>
  <c r="D71" i="8"/>
  <c r="C71" i="8"/>
  <c r="B71" i="8"/>
  <c r="Q70" i="8"/>
  <c r="Q71" i="8" s="1"/>
  <c r="M70" i="8"/>
  <c r="M71" i="8" s="1"/>
  <c r="R69" i="8"/>
  <c r="R68" i="8"/>
  <c r="R67" i="8"/>
  <c r="B159" i="2"/>
  <c r="E159" i="2" s="1"/>
  <c r="R159" i="2" s="1"/>
  <c r="B171" i="2"/>
  <c r="E168" i="2"/>
  <c r="D153" i="2"/>
  <c r="C153" i="2"/>
  <c r="E150" i="2"/>
  <c r="R150" i="2" s="1"/>
  <c r="D147" i="2"/>
  <c r="C147" i="2"/>
  <c r="E144" i="2"/>
  <c r="R144" i="2" s="1"/>
  <c r="E138" i="2"/>
  <c r="R138" i="2" s="1"/>
  <c r="C141" i="2"/>
  <c r="E141" i="2" s="1"/>
  <c r="R141" i="2" s="1"/>
  <c r="E132" i="2"/>
  <c r="R132" i="2" s="1"/>
  <c r="B165" i="2"/>
  <c r="B135" i="2"/>
  <c r="E135" i="2" s="1"/>
  <c r="R135" i="2" s="1"/>
  <c r="E162" i="2"/>
  <c r="R162" i="2" s="1"/>
  <c r="B56" i="2"/>
  <c r="C29" i="3"/>
  <c r="B29" i="3"/>
  <c r="E171" i="2" l="1"/>
  <c r="R171" i="2" s="1"/>
  <c r="R168" i="2"/>
  <c r="M119" i="3"/>
  <c r="E153" i="2"/>
  <c r="R153" i="2" s="1"/>
  <c r="E119" i="3"/>
  <c r="I119" i="3"/>
  <c r="R83" i="8"/>
  <c r="R71" i="8"/>
  <c r="R70" i="8"/>
  <c r="E69" i="2"/>
  <c r="R117" i="3"/>
  <c r="Q119" i="3"/>
  <c r="R118" i="3"/>
  <c r="R116" i="3"/>
  <c r="E147" i="2"/>
  <c r="R147" i="2" s="1"/>
  <c r="E165" i="2"/>
  <c r="R165" i="2" s="1"/>
  <c r="J86" i="1"/>
  <c r="K86" i="1"/>
  <c r="J50" i="1"/>
  <c r="K50" i="1"/>
  <c r="J51" i="1"/>
  <c r="K51" i="1"/>
  <c r="J27" i="1"/>
  <c r="K27" i="1"/>
  <c r="J29" i="1"/>
  <c r="K29" i="1"/>
  <c r="R17" i="6"/>
  <c r="R20" i="6"/>
  <c r="R21" i="6"/>
  <c r="R23" i="6"/>
  <c r="R26" i="6"/>
  <c r="R27" i="6"/>
  <c r="R28" i="6"/>
  <c r="R30" i="6"/>
  <c r="R33" i="6"/>
  <c r="R34" i="6"/>
  <c r="R36" i="6"/>
  <c r="R39" i="6"/>
  <c r="R40" i="6"/>
  <c r="P43" i="6"/>
  <c r="O43" i="6"/>
  <c r="N43" i="6"/>
  <c r="Q42" i="6"/>
  <c r="P42" i="6"/>
  <c r="O42" i="6"/>
  <c r="N42" i="6"/>
  <c r="P41" i="6"/>
  <c r="O41" i="6"/>
  <c r="N41" i="6"/>
  <c r="Q38" i="6"/>
  <c r="P38" i="6"/>
  <c r="O38" i="6"/>
  <c r="N38" i="6"/>
  <c r="Q37" i="6"/>
  <c r="Q35" i="6"/>
  <c r="P32" i="6"/>
  <c r="O32" i="6"/>
  <c r="N32" i="6"/>
  <c r="Q31" i="6"/>
  <c r="Q29" i="6"/>
  <c r="P25" i="6"/>
  <c r="O25" i="6"/>
  <c r="N25" i="6"/>
  <c r="Q24" i="6"/>
  <c r="Q22" i="6"/>
  <c r="P19" i="6"/>
  <c r="O19" i="6"/>
  <c r="N19" i="6"/>
  <c r="Q18" i="6"/>
  <c r="Q16" i="6"/>
  <c r="L43" i="6"/>
  <c r="K43" i="6"/>
  <c r="J43" i="6"/>
  <c r="M42" i="6"/>
  <c r="L42" i="6"/>
  <c r="K42" i="6"/>
  <c r="J42" i="6"/>
  <c r="L41" i="6"/>
  <c r="K41" i="6"/>
  <c r="J41" i="6"/>
  <c r="L38" i="6"/>
  <c r="K38" i="6"/>
  <c r="J38" i="6"/>
  <c r="M37" i="6"/>
  <c r="M35" i="6"/>
  <c r="L32" i="6"/>
  <c r="K32" i="6"/>
  <c r="J32" i="6"/>
  <c r="M31" i="6"/>
  <c r="M29" i="6"/>
  <c r="M32" i="6" s="1"/>
  <c r="L25" i="6"/>
  <c r="K25" i="6"/>
  <c r="J25" i="6"/>
  <c r="M24" i="6"/>
  <c r="M22" i="6"/>
  <c r="M25" i="6" s="1"/>
  <c r="L19" i="6"/>
  <c r="K19" i="6"/>
  <c r="J19" i="6"/>
  <c r="M18" i="6"/>
  <c r="M16" i="6"/>
  <c r="H43" i="6"/>
  <c r="G43" i="6"/>
  <c r="F43" i="6"/>
  <c r="I42" i="6"/>
  <c r="H42" i="6"/>
  <c r="G42" i="6"/>
  <c r="F42" i="6"/>
  <c r="H41" i="6"/>
  <c r="G41" i="6"/>
  <c r="F41" i="6"/>
  <c r="H38" i="6"/>
  <c r="G38" i="6"/>
  <c r="F38" i="6"/>
  <c r="I37" i="6"/>
  <c r="I35" i="6"/>
  <c r="H32" i="6"/>
  <c r="G32" i="6"/>
  <c r="F32" i="6"/>
  <c r="I31" i="6"/>
  <c r="I29" i="6"/>
  <c r="H25" i="6"/>
  <c r="G25" i="6"/>
  <c r="F25" i="6"/>
  <c r="I24" i="6"/>
  <c r="I22" i="6"/>
  <c r="H19" i="6"/>
  <c r="G19" i="6"/>
  <c r="F19" i="6"/>
  <c r="I18" i="6"/>
  <c r="I16" i="6"/>
  <c r="R20" i="8"/>
  <c r="R21" i="8"/>
  <c r="R23" i="8"/>
  <c r="R26" i="8"/>
  <c r="R27" i="8"/>
  <c r="R29" i="8"/>
  <c r="R32" i="8"/>
  <c r="R33" i="8"/>
  <c r="R34" i="8"/>
  <c r="R36" i="8"/>
  <c r="R39" i="8"/>
  <c r="R40" i="8"/>
  <c r="R42" i="8"/>
  <c r="R45" i="8"/>
  <c r="R46" i="8"/>
  <c r="R53" i="8"/>
  <c r="R54" i="8"/>
  <c r="R55" i="8"/>
  <c r="R60" i="8"/>
  <c r="R61" i="8"/>
  <c r="R62" i="8"/>
  <c r="R63" i="8"/>
  <c r="R72" i="8"/>
  <c r="R73" i="8"/>
  <c r="R75" i="8"/>
  <c r="R97" i="8"/>
  <c r="P100" i="8"/>
  <c r="O100" i="8"/>
  <c r="N100" i="8"/>
  <c r="P99" i="8"/>
  <c r="O99" i="8"/>
  <c r="N99" i="8"/>
  <c r="P98" i="8"/>
  <c r="O98" i="8"/>
  <c r="N98" i="8"/>
  <c r="P77" i="8"/>
  <c r="O77" i="8"/>
  <c r="N77" i="8"/>
  <c r="Q76" i="8"/>
  <c r="Q74" i="8"/>
  <c r="P65" i="8"/>
  <c r="O65" i="8"/>
  <c r="N65" i="8"/>
  <c r="Q64" i="8"/>
  <c r="Q65" i="8" s="1"/>
  <c r="P59" i="8"/>
  <c r="O59" i="8"/>
  <c r="N59" i="8"/>
  <c r="Q58" i="8"/>
  <c r="Q57" i="8"/>
  <c r="Q56" i="8"/>
  <c r="P52" i="8"/>
  <c r="O52" i="8"/>
  <c r="N52" i="8"/>
  <c r="Q51" i="8"/>
  <c r="Q50" i="8"/>
  <c r="Q49" i="8"/>
  <c r="Q48" i="8"/>
  <c r="Q47" i="8"/>
  <c r="P44" i="8"/>
  <c r="O44" i="8"/>
  <c r="N44" i="8"/>
  <c r="Q43" i="8"/>
  <c r="Q41" i="8"/>
  <c r="P38" i="8"/>
  <c r="O38" i="8"/>
  <c r="N38" i="8"/>
  <c r="Q37" i="8"/>
  <c r="Q35" i="8"/>
  <c r="P31" i="8"/>
  <c r="O31" i="8"/>
  <c r="N31" i="8"/>
  <c r="Q30" i="8"/>
  <c r="Q28" i="8"/>
  <c r="P25" i="8"/>
  <c r="O25" i="8"/>
  <c r="N25" i="8"/>
  <c r="Q24" i="8"/>
  <c r="Q22" i="8"/>
  <c r="P19" i="8"/>
  <c r="O19" i="8"/>
  <c r="N19" i="8"/>
  <c r="Q18" i="8"/>
  <c r="Q17" i="8"/>
  <c r="Q16" i="8"/>
  <c r="L100" i="8"/>
  <c r="K100" i="8"/>
  <c r="J100" i="8"/>
  <c r="L99" i="8"/>
  <c r="K99" i="8"/>
  <c r="J99" i="8"/>
  <c r="L98" i="8"/>
  <c r="L77" i="8"/>
  <c r="K77" i="8"/>
  <c r="J77" i="8"/>
  <c r="M76" i="8"/>
  <c r="M74" i="8"/>
  <c r="L65" i="8"/>
  <c r="K65" i="8"/>
  <c r="J65" i="8"/>
  <c r="M64" i="8"/>
  <c r="M65" i="8" s="1"/>
  <c r="L59" i="8"/>
  <c r="K59" i="8"/>
  <c r="J59" i="8"/>
  <c r="M58" i="8"/>
  <c r="M57" i="8"/>
  <c r="M56" i="8"/>
  <c r="L52" i="8"/>
  <c r="J52" i="8"/>
  <c r="M51" i="8"/>
  <c r="M50" i="8"/>
  <c r="M49" i="8"/>
  <c r="M48" i="8"/>
  <c r="M47" i="8"/>
  <c r="L44" i="8"/>
  <c r="K44" i="8"/>
  <c r="J44" i="8"/>
  <c r="M43" i="8"/>
  <c r="M41" i="8"/>
  <c r="L38" i="8"/>
  <c r="K38" i="8"/>
  <c r="J38" i="8"/>
  <c r="M37" i="8"/>
  <c r="M35" i="8"/>
  <c r="L31" i="8"/>
  <c r="K31" i="8"/>
  <c r="J31" i="8"/>
  <c r="M30" i="8"/>
  <c r="M28" i="8"/>
  <c r="L25" i="8"/>
  <c r="K25" i="8"/>
  <c r="J25" i="8"/>
  <c r="M24" i="8"/>
  <c r="M22" i="8"/>
  <c r="L19" i="8"/>
  <c r="K19" i="8"/>
  <c r="J19" i="8"/>
  <c r="M18" i="8"/>
  <c r="M17" i="8"/>
  <c r="M16" i="8"/>
  <c r="H100" i="8"/>
  <c r="G100" i="8"/>
  <c r="F100" i="8"/>
  <c r="H99" i="8"/>
  <c r="G99" i="8"/>
  <c r="F99" i="8"/>
  <c r="H77" i="8"/>
  <c r="G77" i="8"/>
  <c r="F77" i="8"/>
  <c r="I76" i="8"/>
  <c r="I74" i="8"/>
  <c r="H65" i="8"/>
  <c r="G65" i="8"/>
  <c r="F65" i="8"/>
  <c r="H59" i="8"/>
  <c r="G59" i="8"/>
  <c r="F59" i="8"/>
  <c r="I58" i="8"/>
  <c r="I57" i="8"/>
  <c r="I56" i="8"/>
  <c r="H52" i="8"/>
  <c r="G52" i="8"/>
  <c r="F52" i="8"/>
  <c r="I51" i="8"/>
  <c r="I50" i="8"/>
  <c r="I49" i="8"/>
  <c r="I48" i="8"/>
  <c r="I47" i="8"/>
  <c r="H44" i="8"/>
  <c r="G44" i="8"/>
  <c r="F44" i="8"/>
  <c r="I43" i="8"/>
  <c r="I41" i="8"/>
  <c r="H38" i="8"/>
  <c r="G38" i="8"/>
  <c r="F38" i="8"/>
  <c r="I37" i="8"/>
  <c r="I35" i="8"/>
  <c r="H31" i="8"/>
  <c r="G31" i="8"/>
  <c r="F31" i="8"/>
  <c r="I30" i="8"/>
  <c r="I28" i="8"/>
  <c r="H25" i="8"/>
  <c r="G25" i="8"/>
  <c r="G101" i="8" s="1"/>
  <c r="F25" i="8"/>
  <c r="I24" i="8"/>
  <c r="I22" i="8"/>
  <c r="H19" i="8"/>
  <c r="G19" i="8"/>
  <c r="F19" i="8"/>
  <c r="I18" i="8"/>
  <c r="I17" i="8"/>
  <c r="I16" i="8"/>
  <c r="R20" i="7"/>
  <c r="R21" i="7"/>
  <c r="R23" i="7"/>
  <c r="R26" i="7"/>
  <c r="R27" i="7"/>
  <c r="R29" i="7"/>
  <c r="R32" i="7"/>
  <c r="R33" i="7"/>
  <c r="R34" i="7"/>
  <c r="R36" i="7"/>
  <c r="R39" i="7"/>
  <c r="R40" i="7"/>
  <c r="R42" i="7"/>
  <c r="R45" i="7"/>
  <c r="R46" i="7"/>
  <c r="R48" i="7"/>
  <c r="R51" i="7"/>
  <c r="R52" i="7"/>
  <c r="R54" i="7"/>
  <c r="R57" i="7"/>
  <c r="R58" i="7"/>
  <c r="R60" i="7"/>
  <c r="R63" i="7"/>
  <c r="R64" i="7"/>
  <c r="R71" i="7"/>
  <c r="R72" i="7"/>
  <c r="R77" i="7"/>
  <c r="R78" i="7"/>
  <c r="R83" i="7"/>
  <c r="R84" i="7"/>
  <c r="R91" i="7"/>
  <c r="R97" i="7"/>
  <c r="R98" i="7"/>
  <c r="R103" i="7"/>
  <c r="R104" i="7"/>
  <c r="R109" i="7"/>
  <c r="R110" i="7"/>
  <c r="R112" i="7"/>
  <c r="R115" i="7"/>
  <c r="R116" i="7"/>
  <c r="R141" i="7"/>
  <c r="P144" i="7"/>
  <c r="O144" i="7"/>
  <c r="N144" i="7"/>
  <c r="P143" i="7"/>
  <c r="O143" i="7"/>
  <c r="N143" i="7"/>
  <c r="P142" i="7"/>
  <c r="O142" i="7"/>
  <c r="N142" i="7"/>
  <c r="P122" i="7"/>
  <c r="O122" i="7"/>
  <c r="N122" i="7"/>
  <c r="Q121" i="7"/>
  <c r="Q120" i="7"/>
  <c r="Q118" i="7"/>
  <c r="Q117" i="7"/>
  <c r="P114" i="7"/>
  <c r="O114" i="7"/>
  <c r="N114" i="7"/>
  <c r="Q113" i="7"/>
  <c r="Q111" i="7"/>
  <c r="P108" i="7"/>
  <c r="O108" i="7"/>
  <c r="N108" i="7"/>
  <c r="Q107" i="7"/>
  <c r="Q106" i="7"/>
  <c r="Q105" i="7"/>
  <c r="P102" i="7"/>
  <c r="O102" i="7"/>
  <c r="N102" i="7"/>
  <c r="Q101" i="7"/>
  <c r="Q100" i="7"/>
  <c r="Q99" i="7"/>
  <c r="P96" i="7"/>
  <c r="O96" i="7"/>
  <c r="N96" i="7"/>
  <c r="Q95" i="7"/>
  <c r="Q94" i="7"/>
  <c r="Q93" i="7"/>
  <c r="P90" i="7"/>
  <c r="O90" i="7"/>
  <c r="N90" i="7"/>
  <c r="Q89" i="7"/>
  <c r="Q88" i="7"/>
  <c r="Q87" i="7"/>
  <c r="Q86" i="7"/>
  <c r="Q85" i="7"/>
  <c r="P82" i="7"/>
  <c r="O82" i="7"/>
  <c r="N82" i="7"/>
  <c r="Q81" i="7"/>
  <c r="Q80" i="7"/>
  <c r="Q79" i="7"/>
  <c r="P76" i="7"/>
  <c r="O76" i="7"/>
  <c r="N76" i="7"/>
  <c r="Q75" i="7"/>
  <c r="Q74" i="7"/>
  <c r="Q73" i="7"/>
  <c r="P70" i="7"/>
  <c r="O70" i="7"/>
  <c r="N70" i="7"/>
  <c r="Q69" i="7"/>
  <c r="Q68" i="7"/>
  <c r="Q67" i="7"/>
  <c r="Q66" i="7"/>
  <c r="Q65" i="7"/>
  <c r="P62" i="7"/>
  <c r="O62" i="7"/>
  <c r="N62" i="7"/>
  <c r="Q61" i="7"/>
  <c r="Q59" i="7"/>
  <c r="P56" i="7"/>
  <c r="O56" i="7"/>
  <c r="N56" i="7"/>
  <c r="Q55" i="7"/>
  <c r="Q53" i="7"/>
  <c r="P50" i="7"/>
  <c r="O50" i="7"/>
  <c r="N50" i="7"/>
  <c r="Q49" i="7"/>
  <c r="Q47" i="7"/>
  <c r="P44" i="7"/>
  <c r="O44" i="7"/>
  <c r="N44" i="7"/>
  <c r="Q43" i="7"/>
  <c r="Q41" i="7"/>
  <c r="P38" i="7"/>
  <c r="O38" i="7"/>
  <c r="N38" i="7"/>
  <c r="Q37" i="7"/>
  <c r="Q35" i="7"/>
  <c r="P31" i="7"/>
  <c r="O31" i="7"/>
  <c r="N31" i="7"/>
  <c r="Q30" i="7"/>
  <c r="Q28" i="7"/>
  <c r="P25" i="7"/>
  <c r="O25" i="7"/>
  <c r="N25" i="7"/>
  <c r="Q24" i="7"/>
  <c r="Q22" i="7"/>
  <c r="P19" i="7"/>
  <c r="O19" i="7"/>
  <c r="N19" i="7"/>
  <c r="Q18" i="7"/>
  <c r="Q17" i="7"/>
  <c r="Q16" i="7"/>
  <c r="L144" i="7"/>
  <c r="K144" i="7"/>
  <c r="J144" i="7"/>
  <c r="L143" i="7"/>
  <c r="K143" i="7"/>
  <c r="J143" i="7"/>
  <c r="L142" i="7"/>
  <c r="L122" i="7"/>
  <c r="K122" i="7"/>
  <c r="J122" i="7"/>
  <c r="M121" i="7"/>
  <c r="M120" i="7"/>
  <c r="M118" i="7"/>
  <c r="M117" i="7"/>
  <c r="L114" i="7"/>
  <c r="K114" i="7"/>
  <c r="J114" i="7"/>
  <c r="M113" i="7"/>
  <c r="M111" i="7"/>
  <c r="L108" i="7"/>
  <c r="K108" i="7"/>
  <c r="J108" i="7"/>
  <c r="M107" i="7"/>
  <c r="M106" i="7"/>
  <c r="M105" i="7"/>
  <c r="L102" i="7"/>
  <c r="K102" i="7"/>
  <c r="J102" i="7"/>
  <c r="M101" i="7"/>
  <c r="M100" i="7"/>
  <c r="M99" i="7"/>
  <c r="L96" i="7"/>
  <c r="K96" i="7"/>
  <c r="J96" i="7"/>
  <c r="M95" i="7"/>
  <c r="M94" i="7"/>
  <c r="M93" i="7"/>
  <c r="L90" i="7"/>
  <c r="K90" i="7"/>
  <c r="J90" i="7"/>
  <c r="M89" i="7"/>
  <c r="M88" i="7"/>
  <c r="M87" i="7"/>
  <c r="M86" i="7"/>
  <c r="M85" i="7"/>
  <c r="L82" i="7"/>
  <c r="K82" i="7"/>
  <c r="J82" i="7"/>
  <c r="M81" i="7"/>
  <c r="M80" i="7"/>
  <c r="M79" i="7"/>
  <c r="L76" i="7"/>
  <c r="K76" i="7"/>
  <c r="J76" i="7"/>
  <c r="M75" i="7"/>
  <c r="M74" i="7"/>
  <c r="M73" i="7"/>
  <c r="L70" i="7"/>
  <c r="K70" i="7"/>
  <c r="J70" i="7"/>
  <c r="M69" i="7"/>
  <c r="M68" i="7"/>
  <c r="M67" i="7"/>
  <c r="M66" i="7"/>
  <c r="M65" i="7"/>
  <c r="L62" i="7"/>
  <c r="K62" i="7"/>
  <c r="J62" i="7"/>
  <c r="M61" i="7"/>
  <c r="M59" i="7"/>
  <c r="L56" i="7"/>
  <c r="K56" i="7"/>
  <c r="J56" i="7"/>
  <c r="M55" i="7"/>
  <c r="M53" i="7"/>
  <c r="L50" i="7"/>
  <c r="K50" i="7"/>
  <c r="J50" i="7"/>
  <c r="M49" i="7"/>
  <c r="M47" i="7"/>
  <c r="L44" i="7"/>
  <c r="K44" i="7"/>
  <c r="J44" i="7"/>
  <c r="M43" i="7"/>
  <c r="M41" i="7"/>
  <c r="L38" i="7"/>
  <c r="K38" i="7"/>
  <c r="J38" i="7"/>
  <c r="M37" i="7"/>
  <c r="M35" i="7"/>
  <c r="L31" i="7"/>
  <c r="K31" i="7"/>
  <c r="J31" i="7"/>
  <c r="M30" i="7"/>
  <c r="M28" i="7"/>
  <c r="L25" i="7"/>
  <c r="K25" i="7"/>
  <c r="J25" i="7"/>
  <c r="M24" i="7"/>
  <c r="M22" i="7"/>
  <c r="L19" i="7"/>
  <c r="K19" i="7"/>
  <c r="J19" i="7"/>
  <c r="M18" i="7"/>
  <c r="M17" i="7"/>
  <c r="M16" i="7"/>
  <c r="H144" i="7"/>
  <c r="H143" i="7"/>
  <c r="H142" i="7"/>
  <c r="F142" i="7"/>
  <c r="H122" i="7"/>
  <c r="G122" i="7"/>
  <c r="F122" i="7"/>
  <c r="I121" i="7"/>
  <c r="I120" i="7"/>
  <c r="I118" i="7"/>
  <c r="I117" i="7"/>
  <c r="H114" i="7"/>
  <c r="G114" i="7"/>
  <c r="F114" i="7"/>
  <c r="I113" i="7"/>
  <c r="I111" i="7"/>
  <c r="H108" i="7"/>
  <c r="G108" i="7"/>
  <c r="F108" i="7"/>
  <c r="H102" i="7"/>
  <c r="G102" i="7"/>
  <c r="F102" i="7"/>
  <c r="I101" i="7"/>
  <c r="I100" i="7"/>
  <c r="I99" i="7"/>
  <c r="H96" i="7"/>
  <c r="G96" i="7"/>
  <c r="F96" i="7"/>
  <c r="I95" i="7"/>
  <c r="I94" i="7"/>
  <c r="I93" i="7"/>
  <c r="H90" i="7"/>
  <c r="G90" i="7"/>
  <c r="F90" i="7"/>
  <c r="I89" i="7"/>
  <c r="I88" i="7"/>
  <c r="I87" i="7"/>
  <c r="I86" i="7"/>
  <c r="I85" i="7"/>
  <c r="H82" i="7"/>
  <c r="G82" i="7"/>
  <c r="I81" i="7"/>
  <c r="I80" i="7"/>
  <c r="I79" i="7"/>
  <c r="H76" i="7"/>
  <c r="G76" i="7"/>
  <c r="F76" i="7"/>
  <c r="I75" i="7"/>
  <c r="I74" i="7"/>
  <c r="I73" i="7"/>
  <c r="H70" i="7"/>
  <c r="G70" i="7"/>
  <c r="F70" i="7"/>
  <c r="I69" i="7"/>
  <c r="I68" i="7"/>
  <c r="I67" i="7"/>
  <c r="I66" i="7"/>
  <c r="I65" i="7"/>
  <c r="H62" i="7"/>
  <c r="G62" i="7"/>
  <c r="F62" i="7"/>
  <c r="I61" i="7"/>
  <c r="I59" i="7"/>
  <c r="H56" i="7"/>
  <c r="G56" i="7"/>
  <c r="F56" i="7"/>
  <c r="I55" i="7"/>
  <c r="I53" i="7"/>
  <c r="H50" i="7"/>
  <c r="G50" i="7"/>
  <c r="F50" i="7"/>
  <c r="I49" i="7"/>
  <c r="I47" i="7"/>
  <c r="H44" i="7"/>
  <c r="G44" i="7"/>
  <c r="F44" i="7"/>
  <c r="I43" i="7"/>
  <c r="I41" i="7"/>
  <c r="H38" i="7"/>
  <c r="G38" i="7"/>
  <c r="F38" i="7"/>
  <c r="I37" i="7"/>
  <c r="I35" i="7"/>
  <c r="H31" i="7"/>
  <c r="G31" i="7"/>
  <c r="F31" i="7"/>
  <c r="I30" i="7"/>
  <c r="I28" i="7"/>
  <c r="H25" i="7"/>
  <c r="G25" i="7"/>
  <c r="F25" i="7"/>
  <c r="I24" i="7"/>
  <c r="I22" i="7"/>
  <c r="H19" i="7"/>
  <c r="G19" i="7"/>
  <c r="F19" i="7"/>
  <c r="I18" i="7"/>
  <c r="I17" i="7"/>
  <c r="I16" i="7"/>
  <c r="R17" i="3"/>
  <c r="R22" i="3"/>
  <c r="R23" i="3"/>
  <c r="R24" i="3"/>
  <c r="R25" i="3"/>
  <c r="R30" i="3"/>
  <c r="R31" i="3"/>
  <c r="R36" i="3"/>
  <c r="R37" i="3"/>
  <c r="R42" i="3"/>
  <c r="R43" i="3"/>
  <c r="R44" i="3"/>
  <c r="R48" i="3"/>
  <c r="R49" i="3"/>
  <c r="R54" i="3"/>
  <c r="R55" i="3"/>
  <c r="R60" i="3"/>
  <c r="R61" i="3"/>
  <c r="R66" i="3"/>
  <c r="R67" i="3"/>
  <c r="R72" i="3"/>
  <c r="R73" i="3"/>
  <c r="R78" i="3"/>
  <c r="R79" i="3"/>
  <c r="R84" i="3"/>
  <c r="R85" i="3"/>
  <c r="R90" i="3"/>
  <c r="R91" i="3"/>
  <c r="R96" i="3"/>
  <c r="R97" i="3"/>
  <c r="R102" i="3"/>
  <c r="R103" i="3"/>
  <c r="R108" i="3"/>
  <c r="R109" i="3"/>
  <c r="R121" i="3"/>
  <c r="R123" i="3"/>
  <c r="R137" i="3"/>
  <c r="R139" i="3"/>
  <c r="R16" i="3"/>
  <c r="P125" i="3"/>
  <c r="O125" i="3"/>
  <c r="N125" i="3"/>
  <c r="Q124" i="3"/>
  <c r="Q122" i="3"/>
  <c r="P113" i="3"/>
  <c r="O113" i="3"/>
  <c r="N113" i="3"/>
  <c r="Q112" i="3"/>
  <c r="Q111" i="3"/>
  <c r="Q110" i="3"/>
  <c r="P107" i="3"/>
  <c r="O107" i="3"/>
  <c r="N107" i="3"/>
  <c r="Q106" i="3"/>
  <c r="Q105" i="3"/>
  <c r="Q104" i="3"/>
  <c r="Q100" i="3"/>
  <c r="Q99" i="3"/>
  <c r="Q98" i="3"/>
  <c r="P95" i="3"/>
  <c r="O95" i="3"/>
  <c r="N95" i="3"/>
  <c r="Q94" i="3"/>
  <c r="Q93" i="3"/>
  <c r="Q92" i="3"/>
  <c r="Q88" i="3"/>
  <c r="Q87" i="3"/>
  <c r="Q86" i="3"/>
  <c r="P83" i="3"/>
  <c r="O83" i="3"/>
  <c r="N83" i="3"/>
  <c r="Q82" i="3"/>
  <c r="Q81" i="3"/>
  <c r="Q80" i="3"/>
  <c r="Q76" i="3"/>
  <c r="Q75" i="3"/>
  <c r="Q74" i="3"/>
  <c r="P71" i="3"/>
  <c r="O71" i="3"/>
  <c r="N71" i="3"/>
  <c r="Q70" i="3"/>
  <c r="Q69" i="3"/>
  <c r="Q68" i="3"/>
  <c r="P65" i="3"/>
  <c r="O65" i="3"/>
  <c r="N65" i="3"/>
  <c r="Q64" i="3"/>
  <c r="Q63" i="3"/>
  <c r="Q62" i="3"/>
  <c r="P59" i="3"/>
  <c r="O59" i="3"/>
  <c r="N59" i="3"/>
  <c r="Q58" i="3"/>
  <c r="Q57" i="3"/>
  <c r="Q56" i="3"/>
  <c r="P53" i="3"/>
  <c r="O53" i="3"/>
  <c r="N53" i="3"/>
  <c r="Q52" i="3"/>
  <c r="Q51" i="3"/>
  <c r="Q50" i="3"/>
  <c r="P47" i="3"/>
  <c r="O47" i="3"/>
  <c r="N47" i="3"/>
  <c r="Q46" i="3"/>
  <c r="Q45" i="3"/>
  <c r="P41" i="3"/>
  <c r="O41" i="3"/>
  <c r="N41" i="3"/>
  <c r="Q40" i="3"/>
  <c r="Q39" i="3"/>
  <c r="Q38" i="3"/>
  <c r="P35" i="3"/>
  <c r="O35" i="3"/>
  <c r="N35" i="3"/>
  <c r="Q34" i="3"/>
  <c r="Q33" i="3"/>
  <c r="Q32" i="3"/>
  <c r="P29" i="3"/>
  <c r="O29" i="3"/>
  <c r="N29" i="3"/>
  <c r="Q28" i="3"/>
  <c r="Q27" i="3"/>
  <c r="Q26" i="3"/>
  <c r="P21" i="3"/>
  <c r="O21" i="3"/>
  <c r="N21" i="3"/>
  <c r="Q20" i="3"/>
  <c r="Q19" i="3"/>
  <c r="Q18" i="3"/>
  <c r="L125" i="3"/>
  <c r="K125" i="3"/>
  <c r="J125" i="3"/>
  <c r="M124" i="3"/>
  <c r="M122" i="3"/>
  <c r="L113" i="3"/>
  <c r="K113" i="3"/>
  <c r="J113" i="3"/>
  <c r="M112" i="3"/>
  <c r="M111" i="3"/>
  <c r="M110" i="3"/>
  <c r="L107" i="3"/>
  <c r="K107" i="3"/>
  <c r="J107" i="3"/>
  <c r="M106" i="3"/>
  <c r="M105" i="3"/>
  <c r="M104" i="3"/>
  <c r="M100" i="3"/>
  <c r="M99" i="3"/>
  <c r="M98" i="3"/>
  <c r="L95" i="3"/>
  <c r="K95" i="3"/>
  <c r="J95" i="3"/>
  <c r="M94" i="3"/>
  <c r="M93" i="3"/>
  <c r="M92" i="3"/>
  <c r="M88" i="3"/>
  <c r="M87" i="3"/>
  <c r="M86" i="3"/>
  <c r="L83" i="3"/>
  <c r="K83" i="3"/>
  <c r="J83" i="3"/>
  <c r="M82" i="3"/>
  <c r="M81" i="3"/>
  <c r="M80" i="3"/>
  <c r="M76" i="3"/>
  <c r="M75" i="3"/>
  <c r="M74" i="3"/>
  <c r="L71" i="3"/>
  <c r="K71" i="3"/>
  <c r="J71" i="3"/>
  <c r="M70" i="3"/>
  <c r="M69" i="3"/>
  <c r="M68" i="3"/>
  <c r="L65" i="3"/>
  <c r="K65" i="3"/>
  <c r="J65" i="3"/>
  <c r="M64" i="3"/>
  <c r="M63" i="3"/>
  <c r="M62" i="3"/>
  <c r="L59" i="3"/>
  <c r="K59" i="3"/>
  <c r="J59" i="3"/>
  <c r="M58" i="3"/>
  <c r="M57" i="3"/>
  <c r="M56" i="3"/>
  <c r="L53" i="3"/>
  <c r="K53" i="3"/>
  <c r="J53" i="3"/>
  <c r="M52" i="3"/>
  <c r="M51" i="3"/>
  <c r="M50" i="3"/>
  <c r="L47" i="3"/>
  <c r="K47" i="3"/>
  <c r="J47" i="3"/>
  <c r="M46" i="3"/>
  <c r="M45" i="3"/>
  <c r="L41" i="3"/>
  <c r="K41" i="3"/>
  <c r="J41" i="3"/>
  <c r="M40" i="3"/>
  <c r="M39" i="3"/>
  <c r="M38" i="3"/>
  <c r="L35" i="3"/>
  <c r="K35" i="3"/>
  <c r="J35" i="3"/>
  <c r="M34" i="3"/>
  <c r="M33" i="3"/>
  <c r="M32" i="3"/>
  <c r="L29" i="3"/>
  <c r="K29" i="3"/>
  <c r="J29" i="3"/>
  <c r="M28" i="3"/>
  <c r="M27" i="3"/>
  <c r="M26" i="3"/>
  <c r="L21" i="3"/>
  <c r="K21" i="3"/>
  <c r="J21" i="3"/>
  <c r="M20" i="3"/>
  <c r="M19" i="3"/>
  <c r="M18" i="3"/>
  <c r="H125" i="3"/>
  <c r="G125" i="3"/>
  <c r="I124" i="3"/>
  <c r="I122" i="3"/>
  <c r="H113" i="3"/>
  <c r="G113" i="3"/>
  <c r="F113" i="3"/>
  <c r="I112" i="3"/>
  <c r="I111" i="3"/>
  <c r="I110" i="3"/>
  <c r="H107" i="3"/>
  <c r="G107" i="3"/>
  <c r="F107" i="3"/>
  <c r="I106" i="3"/>
  <c r="I105" i="3"/>
  <c r="I104" i="3"/>
  <c r="I100" i="3"/>
  <c r="I99" i="3"/>
  <c r="I98" i="3"/>
  <c r="H95" i="3"/>
  <c r="G95" i="3"/>
  <c r="F95" i="3"/>
  <c r="I94" i="3"/>
  <c r="I93" i="3"/>
  <c r="I92" i="3"/>
  <c r="I88" i="3"/>
  <c r="I87" i="3"/>
  <c r="I86" i="3"/>
  <c r="H83" i="3"/>
  <c r="G83" i="3"/>
  <c r="F83" i="3"/>
  <c r="I82" i="3"/>
  <c r="I81" i="3"/>
  <c r="I80" i="3"/>
  <c r="I76" i="3"/>
  <c r="I75" i="3"/>
  <c r="I74" i="3"/>
  <c r="H71" i="3"/>
  <c r="G71" i="3"/>
  <c r="F71" i="3"/>
  <c r="I70" i="3"/>
  <c r="I69" i="3"/>
  <c r="I68" i="3"/>
  <c r="H65" i="3"/>
  <c r="G65" i="3"/>
  <c r="F65" i="3"/>
  <c r="I64" i="3"/>
  <c r="I63" i="3"/>
  <c r="I62" i="3"/>
  <c r="H59" i="3"/>
  <c r="G59" i="3"/>
  <c r="F59" i="3"/>
  <c r="I58" i="3"/>
  <c r="I57" i="3"/>
  <c r="I56" i="3"/>
  <c r="H53" i="3"/>
  <c r="G53" i="3"/>
  <c r="F53" i="3"/>
  <c r="I52" i="3"/>
  <c r="I51" i="3"/>
  <c r="I50" i="3"/>
  <c r="H47" i="3"/>
  <c r="G47" i="3"/>
  <c r="F47" i="3"/>
  <c r="H41" i="3"/>
  <c r="G41" i="3"/>
  <c r="F41" i="3"/>
  <c r="I40" i="3"/>
  <c r="I39" i="3"/>
  <c r="I38" i="3"/>
  <c r="H35" i="3"/>
  <c r="G35" i="3"/>
  <c r="F35" i="3"/>
  <c r="I34" i="3"/>
  <c r="I33" i="3"/>
  <c r="I32" i="3"/>
  <c r="H29" i="3"/>
  <c r="G29" i="3"/>
  <c r="F29" i="3"/>
  <c r="I28" i="3"/>
  <c r="I27" i="3"/>
  <c r="I26" i="3"/>
  <c r="H21" i="3"/>
  <c r="G21" i="3"/>
  <c r="F21" i="3"/>
  <c r="I20" i="3"/>
  <c r="I19" i="3"/>
  <c r="I18" i="3"/>
  <c r="E126" i="2"/>
  <c r="E127" i="2"/>
  <c r="E128" i="2"/>
  <c r="F21" i="2"/>
  <c r="G21" i="2"/>
  <c r="H21" i="2"/>
  <c r="J21" i="2"/>
  <c r="K21" i="2"/>
  <c r="L21" i="2"/>
  <c r="N21" i="2"/>
  <c r="O21" i="2"/>
  <c r="B21" i="2"/>
  <c r="M21" i="2" l="1"/>
  <c r="F101" i="8"/>
  <c r="J44" i="6"/>
  <c r="I98" i="8"/>
  <c r="I21" i="2"/>
  <c r="Q89" i="3"/>
  <c r="M148" i="3"/>
  <c r="P151" i="3"/>
  <c r="I89" i="3"/>
  <c r="O151" i="3"/>
  <c r="M150" i="3"/>
  <c r="L143" i="3"/>
  <c r="J151" i="3"/>
  <c r="L151" i="3"/>
  <c r="M149" i="3"/>
  <c r="K151" i="3"/>
  <c r="Q149" i="3"/>
  <c r="I140" i="3"/>
  <c r="I142" i="3"/>
  <c r="F143" i="3"/>
  <c r="H143" i="3"/>
  <c r="Q140" i="3"/>
  <c r="I141" i="3"/>
  <c r="Q141" i="3"/>
  <c r="J143" i="3"/>
  <c r="F151" i="3"/>
  <c r="Q142" i="3"/>
  <c r="G151" i="3"/>
  <c r="N143" i="3"/>
  <c r="G143" i="3"/>
  <c r="H151" i="3"/>
  <c r="Q148" i="3"/>
  <c r="O143" i="3"/>
  <c r="M140" i="3"/>
  <c r="P143" i="3"/>
  <c r="M141" i="3"/>
  <c r="Q150" i="3"/>
  <c r="M142" i="3"/>
  <c r="M89" i="3"/>
  <c r="N151" i="3"/>
  <c r="M38" i="6"/>
  <c r="M98" i="8"/>
  <c r="G44" i="6"/>
  <c r="M142" i="7"/>
  <c r="M19" i="6"/>
  <c r="Q32" i="6"/>
  <c r="I38" i="6"/>
  <c r="O44" i="6"/>
  <c r="I19" i="6"/>
  <c r="I43" i="6"/>
  <c r="K44" i="6"/>
  <c r="P44" i="6"/>
  <c r="Q38" i="7"/>
  <c r="F44" i="6"/>
  <c r="I32" i="6"/>
  <c r="L44" i="6"/>
  <c r="Q25" i="6"/>
  <c r="H44" i="6"/>
  <c r="I125" i="3"/>
  <c r="M107" i="3"/>
  <c r="Q113" i="3"/>
  <c r="I25" i="6"/>
  <c r="Q19" i="6"/>
  <c r="Q43" i="6"/>
  <c r="M43" i="6"/>
  <c r="N44" i="6"/>
  <c r="R119" i="3"/>
  <c r="F145" i="7"/>
  <c r="H145" i="7"/>
  <c r="G145" i="7"/>
  <c r="M102" i="7"/>
  <c r="M114" i="7"/>
  <c r="Q50" i="7"/>
  <c r="I96" i="7"/>
  <c r="I19" i="7"/>
  <c r="I62" i="7"/>
  <c r="M31" i="7"/>
  <c r="M38" i="7"/>
  <c r="M44" i="7"/>
  <c r="Q62" i="7"/>
  <c r="Q114" i="7"/>
  <c r="I56" i="7"/>
  <c r="I82" i="7"/>
  <c r="M56" i="7"/>
  <c r="M82" i="7"/>
  <c r="M108" i="7"/>
  <c r="I38" i="7"/>
  <c r="Q44" i="7"/>
  <c r="Q96" i="7"/>
  <c r="M76" i="7"/>
  <c r="Q19" i="7"/>
  <c r="I114" i="7"/>
  <c r="M96" i="7"/>
  <c r="M122" i="7"/>
  <c r="Q82" i="7"/>
  <c r="I31" i="7"/>
  <c r="Q108" i="7"/>
  <c r="I76" i="7"/>
  <c r="M62" i="7"/>
  <c r="I102" i="7"/>
  <c r="Q143" i="7"/>
  <c r="I25" i="7"/>
  <c r="I44" i="7"/>
  <c r="Q31" i="8"/>
  <c r="I31" i="8"/>
  <c r="I25" i="8"/>
  <c r="M31" i="8"/>
  <c r="I142" i="7"/>
  <c r="Q125" i="3"/>
  <c r="Q107" i="3"/>
  <c r="M29" i="3"/>
  <c r="Q47" i="3"/>
  <c r="M83" i="3"/>
  <c r="I53" i="3"/>
  <c r="I107" i="3"/>
  <c r="I59" i="3"/>
  <c r="Q71" i="3"/>
  <c r="Q95" i="3"/>
  <c r="I29" i="3"/>
  <c r="I41" i="3"/>
  <c r="M59" i="3"/>
  <c r="Q21" i="3"/>
  <c r="Q29" i="3"/>
  <c r="Q41" i="3"/>
  <c r="Q35" i="3"/>
  <c r="Q59" i="3"/>
  <c r="I113" i="3"/>
  <c r="I35" i="3"/>
  <c r="I65" i="3"/>
  <c r="M35" i="3"/>
  <c r="M47" i="3"/>
  <c r="M53" i="3"/>
  <c r="M125" i="3"/>
  <c r="Q83" i="3"/>
  <c r="M71" i="3"/>
  <c r="M95" i="3"/>
  <c r="Q65" i="3"/>
  <c r="I71" i="3"/>
  <c r="M21" i="3"/>
  <c r="M41" i="3"/>
  <c r="I83" i="3"/>
  <c r="I95" i="3"/>
  <c r="M65" i="3"/>
  <c r="M113" i="3"/>
  <c r="Q53" i="3"/>
  <c r="Q77" i="8"/>
  <c r="Q44" i="8"/>
  <c r="M25" i="8"/>
  <c r="Q59" i="8"/>
  <c r="M44" i="8"/>
  <c r="Q99" i="8"/>
  <c r="M38" i="8"/>
  <c r="Q25" i="8"/>
  <c r="I77" i="8"/>
  <c r="M59" i="8"/>
  <c r="Q98" i="8"/>
  <c r="I19" i="8"/>
  <c r="M99" i="8"/>
  <c r="M52" i="8"/>
  <c r="I44" i="8"/>
  <c r="I59" i="8"/>
  <c r="M77" i="8"/>
  <c r="I99" i="8"/>
  <c r="M19" i="8"/>
  <c r="I52" i="8"/>
  <c r="Q19" i="8"/>
  <c r="N101" i="8"/>
  <c r="I38" i="8"/>
  <c r="L101" i="8"/>
  <c r="O101" i="8"/>
  <c r="Q52" i="8"/>
  <c r="P101" i="8"/>
  <c r="Q38" i="8"/>
  <c r="I90" i="7"/>
  <c r="Q144" i="7"/>
  <c r="N145" i="7"/>
  <c r="Q76" i="7"/>
  <c r="I70" i="7"/>
  <c r="O145" i="7"/>
  <c r="Q90" i="7"/>
  <c r="P145" i="7"/>
  <c r="M143" i="7"/>
  <c r="M144" i="7"/>
  <c r="Q25" i="7"/>
  <c r="Q70" i="7"/>
  <c r="Q102" i="7"/>
  <c r="I143" i="7"/>
  <c r="I144" i="7"/>
  <c r="M50" i="7"/>
  <c r="M90" i="7"/>
  <c r="Q56" i="7"/>
  <c r="L145" i="7"/>
  <c r="M19" i="7"/>
  <c r="I50" i="7"/>
  <c r="I122" i="7"/>
  <c r="M25" i="7"/>
  <c r="M70" i="7"/>
  <c r="Q142" i="7"/>
  <c r="Q31" i="7"/>
  <c r="Q122" i="7"/>
  <c r="I21" i="3"/>
  <c r="Q41" i="6"/>
  <c r="M41" i="6"/>
  <c r="I41" i="6"/>
  <c r="Q100" i="8"/>
  <c r="M100" i="8"/>
  <c r="I100" i="8"/>
  <c r="R30" i="4"/>
  <c r="Q31" i="4"/>
  <c r="Q29" i="4"/>
  <c r="Q24" i="4"/>
  <c r="Q23" i="4"/>
  <c r="Q37" i="4" s="1"/>
  <c r="Q22" i="4"/>
  <c r="Q18" i="4"/>
  <c r="Q16" i="4"/>
  <c r="Q36" i="4" s="1"/>
  <c r="M31" i="4"/>
  <c r="M32" i="4" s="1"/>
  <c r="M29" i="4"/>
  <c r="M24" i="4"/>
  <c r="M23" i="4"/>
  <c r="M37" i="4" s="1"/>
  <c r="M22" i="4"/>
  <c r="M18" i="4"/>
  <c r="M16" i="4"/>
  <c r="P129" i="2"/>
  <c r="O129" i="2"/>
  <c r="N129" i="2"/>
  <c r="P123" i="2"/>
  <c r="O123" i="2"/>
  <c r="N123" i="2"/>
  <c r="P117" i="2"/>
  <c r="O117" i="2"/>
  <c r="N117" i="2"/>
  <c r="P111" i="2"/>
  <c r="O111" i="2"/>
  <c r="N111" i="2"/>
  <c r="P105" i="2"/>
  <c r="O105" i="2"/>
  <c r="N105" i="2"/>
  <c r="P99" i="2"/>
  <c r="O99" i="2"/>
  <c r="N99" i="2"/>
  <c r="P93" i="2"/>
  <c r="O93" i="2"/>
  <c r="N93" i="2"/>
  <c r="P87" i="2"/>
  <c r="O87" i="2"/>
  <c r="N87" i="2"/>
  <c r="P81" i="2"/>
  <c r="O81" i="2"/>
  <c r="N81" i="2"/>
  <c r="P75" i="2"/>
  <c r="O75" i="2"/>
  <c r="N75" i="2"/>
  <c r="P69" i="2"/>
  <c r="O69" i="2"/>
  <c r="N69" i="2"/>
  <c r="P62" i="2"/>
  <c r="O62" i="2"/>
  <c r="N62" i="2"/>
  <c r="P56" i="2"/>
  <c r="O56" i="2"/>
  <c r="N56" i="2"/>
  <c r="P37" i="2"/>
  <c r="O37" i="2"/>
  <c r="N37" i="2"/>
  <c r="P29" i="2"/>
  <c r="O29" i="2"/>
  <c r="N29" i="2"/>
  <c r="P21" i="2"/>
  <c r="Q21" i="2" s="1"/>
  <c r="Q128" i="2"/>
  <c r="Q127" i="2"/>
  <c r="Q126" i="2"/>
  <c r="Q122" i="2"/>
  <c r="Q120" i="2"/>
  <c r="Q116" i="2"/>
  <c r="Q114" i="2"/>
  <c r="Q110" i="2"/>
  <c r="Q108" i="2"/>
  <c r="Q104" i="2"/>
  <c r="Q102" i="2"/>
  <c r="Q99" i="2"/>
  <c r="Q92" i="2"/>
  <c r="Q90" i="2"/>
  <c r="Q86" i="2"/>
  <c r="Q84" i="2"/>
  <c r="Q80" i="2"/>
  <c r="Q78" i="2"/>
  <c r="Q74" i="2"/>
  <c r="Q72" i="2"/>
  <c r="Q68" i="2"/>
  <c r="Q66" i="2"/>
  <c r="Q65" i="2"/>
  <c r="Q61" i="2"/>
  <c r="Q59" i="2"/>
  <c r="Q55" i="2"/>
  <c r="Q53" i="2"/>
  <c r="M128" i="2"/>
  <c r="M127" i="2"/>
  <c r="M126" i="2"/>
  <c r="M122" i="2"/>
  <c r="M120" i="2"/>
  <c r="M116" i="2"/>
  <c r="M114" i="2"/>
  <c r="M110" i="2"/>
  <c r="M108" i="2"/>
  <c r="M104" i="2"/>
  <c r="M102" i="2"/>
  <c r="M99" i="2"/>
  <c r="M92" i="2"/>
  <c r="M90" i="2"/>
  <c r="M86" i="2"/>
  <c r="M84" i="2"/>
  <c r="M80" i="2"/>
  <c r="M78" i="2"/>
  <c r="M68" i="2"/>
  <c r="M66" i="2"/>
  <c r="M65" i="2"/>
  <c r="M61" i="2"/>
  <c r="M59" i="2"/>
  <c r="M55" i="2"/>
  <c r="M53" i="2"/>
  <c r="Q29" i="2" l="1"/>
  <c r="Q37" i="2"/>
  <c r="M44" i="6"/>
  <c r="I101" i="8"/>
  <c r="R148" i="3"/>
  <c r="R150" i="3"/>
  <c r="M151" i="3"/>
  <c r="R149" i="3"/>
  <c r="Q151" i="3"/>
  <c r="M143" i="3"/>
  <c r="I143" i="3"/>
  <c r="Q143" i="3"/>
  <c r="N178" i="2"/>
  <c r="M176" i="2"/>
  <c r="Q176" i="2"/>
  <c r="M175" i="2"/>
  <c r="Q175" i="2"/>
  <c r="Q177" i="2"/>
  <c r="M177" i="2"/>
  <c r="O178" i="2"/>
  <c r="P178" i="2"/>
  <c r="Q44" i="6"/>
  <c r="M38" i="4"/>
  <c r="Q32" i="4"/>
  <c r="M101" i="8"/>
  <c r="Q38" i="4"/>
  <c r="M145" i="7"/>
  <c r="Q39" i="4"/>
  <c r="I44" i="6"/>
  <c r="I145" i="7"/>
  <c r="Q145" i="7"/>
  <c r="Q101" i="8"/>
  <c r="M87" i="2"/>
  <c r="M117" i="2"/>
  <c r="O182" i="2"/>
  <c r="O191" i="2" s="1"/>
  <c r="M62" i="2"/>
  <c r="Q123" i="2"/>
  <c r="O181" i="2"/>
  <c r="O190" i="2" s="1"/>
  <c r="P181" i="2"/>
  <c r="P190" i="2" s="1"/>
  <c r="N182" i="2"/>
  <c r="N191" i="2" s="1"/>
  <c r="Q117" i="2"/>
  <c r="M123" i="2"/>
  <c r="P182" i="2"/>
  <c r="P191" i="2" s="1"/>
  <c r="M129" i="2"/>
  <c r="N183" i="2"/>
  <c r="N192" i="2" s="1"/>
  <c r="N197" i="2" s="1"/>
  <c r="O183" i="2"/>
  <c r="O192" i="2" s="1"/>
  <c r="O197" i="2" s="1"/>
  <c r="P183" i="2"/>
  <c r="P192" i="2" s="1"/>
  <c r="P197" i="2" s="1"/>
  <c r="Q81" i="2"/>
  <c r="N181" i="2"/>
  <c r="N190" i="2" s="1"/>
  <c r="M36" i="4"/>
  <c r="M39" i="4" s="1"/>
  <c r="Q25" i="4"/>
  <c r="Q19" i="4"/>
  <c r="M25" i="4"/>
  <c r="M19" i="4"/>
  <c r="M81" i="2"/>
  <c r="M56" i="2"/>
  <c r="M105" i="2"/>
  <c r="M111" i="2"/>
  <c r="Q62" i="2"/>
  <c r="Q75" i="2"/>
  <c r="Q129" i="2"/>
  <c r="M93" i="2"/>
  <c r="Q105" i="2"/>
  <c r="Q111" i="2"/>
  <c r="Q93" i="2"/>
  <c r="Q87" i="2"/>
  <c r="Q56" i="2"/>
  <c r="Q69" i="2"/>
  <c r="J14" i="1"/>
  <c r="K14" i="1"/>
  <c r="R151" i="3" l="1"/>
  <c r="Q178" i="2"/>
  <c r="Q182" i="2"/>
  <c r="Q191" i="2" s="1"/>
  <c r="P184" i="2"/>
  <c r="P193" i="2" s="1"/>
  <c r="O196" i="2"/>
  <c r="P196" i="2"/>
  <c r="N196" i="2"/>
  <c r="O184" i="2"/>
  <c r="O193" i="2" s="1"/>
  <c r="N184" i="2"/>
  <c r="N193" i="2" s="1"/>
  <c r="M183" i="2"/>
  <c r="M192" i="2" s="1"/>
  <c r="M197" i="2" s="1"/>
  <c r="M182" i="2"/>
  <c r="M191" i="2" s="1"/>
  <c r="M181" i="2"/>
  <c r="M190" i="2" s="1"/>
  <c r="Q183" i="2"/>
  <c r="Q192" i="2" s="1"/>
  <c r="Q197" i="2" s="1"/>
  <c r="Q181" i="2"/>
  <c r="Q190" i="2" s="1"/>
  <c r="Q196" i="2" l="1"/>
  <c r="M196" i="2"/>
  <c r="Q184" i="2"/>
  <c r="Q193" i="2" s="1"/>
  <c r="G69" i="2"/>
  <c r="D98" i="8" l="1"/>
  <c r="C99" i="8"/>
  <c r="D99" i="8"/>
  <c r="C100" i="8"/>
  <c r="D100" i="8"/>
  <c r="J38" i="4"/>
  <c r="J37" i="4"/>
  <c r="D182" i="2" l="1"/>
  <c r="K181" i="2"/>
  <c r="K190" i="2" s="1"/>
  <c r="J182" i="2"/>
  <c r="H182" i="2"/>
  <c r="K182" i="2"/>
  <c r="K191" i="2" s="1"/>
  <c r="K183" i="2"/>
  <c r="K192" i="2" s="1"/>
  <c r="K197" i="2" s="1"/>
  <c r="J39" i="4"/>
  <c r="C182" i="2"/>
  <c r="C183" i="2"/>
  <c r="C181" i="2"/>
  <c r="H181" i="2"/>
  <c r="H183" i="2"/>
  <c r="F181" i="2"/>
  <c r="F183" i="2"/>
  <c r="D181" i="2"/>
  <c r="L182" i="2"/>
  <c r="L191" i="2" s="1"/>
  <c r="D183" i="2"/>
  <c r="G181" i="2"/>
  <c r="L183" i="2"/>
  <c r="L192" i="2" s="1"/>
  <c r="L197" i="2" s="1"/>
  <c r="J183" i="2"/>
  <c r="L181" i="2"/>
  <c r="L190" i="2" s="1"/>
  <c r="J181" i="2"/>
  <c r="G183" i="2"/>
  <c r="L196" i="2" l="1"/>
  <c r="K196" i="2"/>
  <c r="D56" i="7" l="1"/>
  <c r="J93" i="2" l="1"/>
  <c r="J87" i="2"/>
  <c r="J81" i="2"/>
  <c r="J75" i="2"/>
  <c r="M75" i="2" s="1"/>
  <c r="J69" i="2"/>
  <c r="J62" i="2"/>
  <c r="J56" i="2"/>
  <c r="J37" i="2"/>
  <c r="H37" i="2"/>
  <c r="M178" i="2" l="1"/>
  <c r="M184" i="2" s="1"/>
  <c r="M193" i="2" s="1"/>
  <c r="J25" i="4"/>
  <c r="C82" i="7" l="1"/>
  <c r="D82" i="7"/>
  <c r="C41" i="6"/>
  <c r="D41" i="6"/>
  <c r="C42" i="6"/>
  <c r="D42" i="6"/>
  <c r="E42" i="6"/>
  <c r="R42" i="6" s="1"/>
  <c r="C43" i="6"/>
  <c r="D43" i="6"/>
  <c r="B42" i="6"/>
  <c r="B191" i="2" s="1"/>
  <c r="B43" i="6"/>
  <c r="D38" i="6"/>
  <c r="C38" i="6"/>
  <c r="B38" i="6"/>
  <c r="D32" i="6"/>
  <c r="C32" i="6"/>
  <c r="B32" i="6"/>
  <c r="D25" i="6"/>
  <c r="C25" i="6"/>
  <c r="B25" i="6"/>
  <c r="C19" i="6"/>
  <c r="D19" i="6"/>
  <c r="D77" i="8"/>
  <c r="C77" i="8"/>
  <c r="D65" i="8"/>
  <c r="C65" i="8"/>
  <c r="B65" i="8"/>
  <c r="C59" i="8"/>
  <c r="D59" i="8"/>
  <c r="C52" i="8"/>
  <c r="D52" i="8"/>
  <c r="B52" i="8"/>
  <c r="D44" i="8"/>
  <c r="C38" i="8"/>
  <c r="D38" i="8"/>
  <c r="C31" i="8"/>
  <c r="D31" i="8"/>
  <c r="C25" i="8"/>
  <c r="D25" i="8"/>
  <c r="C19" i="8"/>
  <c r="D19" i="8"/>
  <c r="C122" i="7"/>
  <c r="D122" i="7"/>
  <c r="B122" i="7"/>
  <c r="C90" i="7"/>
  <c r="D90" i="7"/>
  <c r="B90" i="7"/>
  <c r="C70" i="7"/>
  <c r="D70" i="7"/>
  <c r="B70" i="7"/>
  <c r="D114" i="7"/>
  <c r="C114" i="7"/>
  <c r="B114" i="7"/>
  <c r="D108" i="7"/>
  <c r="C108" i="7"/>
  <c r="B108" i="7"/>
  <c r="D102" i="7"/>
  <c r="C102" i="7"/>
  <c r="B102" i="7"/>
  <c r="C96" i="7"/>
  <c r="B96" i="7"/>
  <c r="D76" i="7"/>
  <c r="C76" i="7"/>
  <c r="B76" i="7"/>
  <c r="D62" i="7"/>
  <c r="C62" i="7"/>
  <c r="B62" i="7"/>
  <c r="B56" i="7"/>
  <c r="D50" i="7"/>
  <c r="C50" i="7"/>
  <c r="B50" i="7"/>
  <c r="D44" i="7"/>
  <c r="C44" i="7"/>
  <c r="B44" i="7"/>
  <c r="D38" i="7"/>
  <c r="C38" i="7"/>
  <c r="B38" i="7"/>
  <c r="C31" i="7"/>
  <c r="D31" i="7"/>
  <c r="C25" i="7"/>
  <c r="D25" i="7"/>
  <c r="C19" i="7"/>
  <c r="D19" i="7"/>
  <c r="L129" i="2"/>
  <c r="L123" i="2"/>
  <c r="L117" i="2"/>
  <c r="L111" i="2"/>
  <c r="L105" i="2"/>
  <c r="L99" i="2"/>
  <c r="L87" i="2"/>
  <c r="L178" i="2" s="1"/>
  <c r="L69" i="2"/>
  <c r="M69" i="2" s="1"/>
  <c r="D113" i="3"/>
  <c r="C113" i="3"/>
  <c r="B113" i="3"/>
  <c r="D107" i="3"/>
  <c r="C107" i="3"/>
  <c r="B107" i="3"/>
  <c r="D95" i="3"/>
  <c r="C95" i="3"/>
  <c r="B95" i="3"/>
  <c r="D83" i="3"/>
  <c r="C83" i="3"/>
  <c r="B83" i="3"/>
  <c r="D71" i="3"/>
  <c r="C71" i="3"/>
  <c r="B71" i="3"/>
  <c r="C65" i="3"/>
  <c r="D65" i="3"/>
  <c r="C59" i="3"/>
  <c r="D59" i="3"/>
  <c r="D53" i="3"/>
  <c r="C53" i="3"/>
  <c r="B53" i="3"/>
  <c r="D47" i="3"/>
  <c r="C47" i="3"/>
  <c r="B47" i="3"/>
  <c r="D41" i="3"/>
  <c r="C41" i="3"/>
  <c r="B41" i="3"/>
  <c r="C35" i="3"/>
  <c r="D35" i="3"/>
  <c r="D29" i="3"/>
  <c r="B35" i="3"/>
  <c r="C21" i="3"/>
  <c r="C151" i="3" s="1"/>
  <c r="D21" i="3"/>
  <c r="B21" i="3"/>
  <c r="B151" i="3" s="1"/>
  <c r="C36" i="4"/>
  <c r="D36" i="4"/>
  <c r="F36" i="4"/>
  <c r="F190" i="2" s="1"/>
  <c r="G36" i="4"/>
  <c r="H36" i="4"/>
  <c r="C37" i="4"/>
  <c r="C191" i="2" s="1"/>
  <c r="D37" i="4"/>
  <c r="F37" i="4"/>
  <c r="F191" i="2" s="1"/>
  <c r="G37" i="4"/>
  <c r="H37" i="4"/>
  <c r="C38" i="4"/>
  <c r="D38" i="4"/>
  <c r="F38" i="4"/>
  <c r="G38" i="4"/>
  <c r="H38" i="4"/>
  <c r="J32" i="4"/>
  <c r="H32" i="4"/>
  <c r="G32" i="4"/>
  <c r="F32" i="4"/>
  <c r="D32" i="4"/>
  <c r="C32" i="4"/>
  <c r="B32" i="4"/>
  <c r="H25" i="4"/>
  <c r="G25" i="4"/>
  <c r="F25" i="4"/>
  <c r="D25" i="4"/>
  <c r="C25" i="4"/>
  <c r="B25" i="4"/>
  <c r="C19" i="4"/>
  <c r="D19" i="4"/>
  <c r="F19" i="4"/>
  <c r="G19" i="4"/>
  <c r="H19" i="4"/>
  <c r="B19" i="4"/>
  <c r="B39" i="4" s="1"/>
  <c r="K129" i="2"/>
  <c r="J129" i="2"/>
  <c r="H129" i="2"/>
  <c r="G129" i="2"/>
  <c r="F129" i="2"/>
  <c r="D129" i="2"/>
  <c r="C129" i="2"/>
  <c r="B129" i="2"/>
  <c r="K123" i="2"/>
  <c r="J123" i="2"/>
  <c r="H123" i="2"/>
  <c r="G123" i="2"/>
  <c r="F123" i="2"/>
  <c r="D123" i="2"/>
  <c r="C123" i="2"/>
  <c r="B123" i="2"/>
  <c r="K117" i="2"/>
  <c r="J117" i="2"/>
  <c r="H117" i="2"/>
  <c r="G117" i="2"/>
  <c r="F117" i="2"/>
  <c r="D117" i="2"/>
  <c r="C117" i="2"/>
  <c r="B117" i="2"/>
  <c r="K111" i="2"/>
  <c r="J111" i="2"/>
  <c r="H111" i="2"/>
  <c r="G111" i="2"/>
  <c r="F111" i="2"/>
  <c r="D111" i="2"/>
  <c r="C111" i="2"/>
  <c r="B111" i="2"/>
  <c r="K105" i="2"/>
  <c r="J105" i="2"/>
  <c r="H105" i="2"/>
  <c r="G105" i="2"/>
  <c r="F105" i="2"/>
  <c r="D105" i="2"/>
  <c r="C105" i="2"/>
  <c r="B105" i="2"/>
  <c r="K99" i="2"/>
  <c r="J99" i="2"/>
  <c r="H99" i="2"/>
  <c r="G99" i="2"/>
  <c r="F99" i="2"/>
  <c r="D99" i="2"/>
  <c r="C99" i="2"/>
  <c r="B99" i="2"/>
  <c r="K93" i="2"/>
  <c r="H93" i="2"/>
  <c r="G93" i="2"/>
  <c r="F93" i="2"/>
  <c r="D93" i="2"/>
  <c r="C93" i="2"/>
  <c r="B93" i="2"/>
  <c r="K87" i="2"/>
  <c r="H87" i="2"/>
  <c r="G87" i="2"/>
  <c r="F87" i="2"/>
  <c r="D87" i="2"/>
  <c r="C87" i="2"/>
  <c r="C81" i="2"/>
  <c r="D81" i="2"/>
  <c r="F81" i="2"/>
  <c r="G81" i="2"/>
  <c r="H81" i="2"/>
  <c r="C75" i="2"/>
  <c r="D75" i="2"/>
  <c r="F75" i="2"/>
  <c r="G75" i="2"/>
  <c r="H75" i="2"/>
  <c r="C69" i="2"/>
  <c r="D69" i="2"/>
  <c r="F69" i="2"/>
  <c r="H69" i="2"/>
  <c r="B69" i="2"/>
  <c r="H62" i="2"/>
  <c r="G62" i="2"/>
  <c r="F62" i="2"/>
  <c r="D62" i="2"/>
  <c r="C62" i="2"/>
  <c r="B62" i="2"/>
  <c r="C56" i="2"/>
  <c r="D56" i="2"/>
  <c r="F56" i="2"/>
  <c r="G56" i="2"/>
  <c r="H56" i="2"/>
  <c r="K37" i="2"/>
  <c r="M37" i="2" s="1"/>
  <c r="G37" i="2"/>
  <c r="F37" i="2"/>
  <c r="B37" i="2"/>
  <c r="F29" i="2"/>
  <c r="F45" i="2" s="1"/>
  <c r="G29" i="2"/>
  <c r="H29" i="2"/>
  <c r="J29" i="2"/>
  <c r="K29" i="2"/>
  <c r="L29" i="2"/>
  <c r="B59" i="8"/>
  <c r="K184" i="2" l="1"/>
  <c r="K193" i="2" s="1"/>
  <c r="M29" i="2"/>
  <c r="C101" i="8"/>
  <c r="I37" i="2"/>
  <c r="I29" i="2"/>
  <c r="D101" i="8"/>
  <c r="D145" i="7"/>
  <c r="D143" i="3"/>
  <c r="C84" i="3"/>
  <c r="C85" i="3" s="1"/>
  <c r="J178" i="2"/>
  <c r="J184" i="2" s="1"/>
  <c r="D178" i="2"/>
  <c r="D184" i="2" s="1"/>
  <c r="H178" i="2"/>
  <c r="H184" i="2" s="1"/>
  <c r="F178" i="2"/>
  <c r="F184" i="2" s="1"/>
  <c r="G178" i="2"/>
  <c r="G184" i="2" s="1"/>
  <c r="C178" i="2"/>
  <c r="C184" i="2" s="1"/>
  <c r="G39" i="4"/>
  <c r="C145" i="7"/>
  <c r="E129" i="2"/>
  <c r="C39" i="4"/>
  <c r="H39" i="4"/>
  <c r="D39" i="4"/>
  <c r="F39" i="4"/>
  <c r="L184" i="2"/>
  <c r="L193" i="2" s="1"/>
  <c r="D44" i="6"/>
  <c r="C44" i="6"/>
  <c r="J13" i="1"/>
  <c r="K13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30" i="1"/>
  <c r="K30" i="1"/>
  <c r="J31" i="1"/>
  <c r="K31" i="1"/>
  <c r="J32" i="1"/>
  <c r="K32" i="1"/>
  <c r="J33" i="1"/>
  <c r="K33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C140" i="3" l="1"/>
  <c r="B19" i="6"/>
  <c r="B44" i="6" s="1"/>
  <c r="C142" i="3" l="1"/>
  <c r="C141" i="3"/>
  <c r="B87" i="2"/>
  <c r="E57" i="8"/>
  <c r="R57" i="8" s="1"/>
  <c r="E58" i="8"/>
  <c r="R58" i="8" s="1"/>
  <c r="E48" i="8"/>
  <c r="R48" i="8" s="1"/>
  <c r="E49" i="8"/>
  <c r="R49" i="8" s="1"/>
  <c r="E50" i="8"/>
  <c r="R50" i="8" s="1"/>
  <c r="E51" i="8"/>
  <c r="R51" i="8" s="1"/>
  <c r="E99" i="3"/>
  <c r="R99" i="3" s="1"/>
  <c r="E100" i="3"/>
  <c r="R100" i="3" s="1"/>
  <c r="C89" i="3" l="1"/>
  <c r="C143" i="3" s="1"/>
  <c r="E43" i="8"/>
  <c r="R43" i="8" s="1"/>
  <c r="B38" i="8"/>
  <c r="B31" i="8"/>
  <c r="B25" i="8"/>
  <c r="E17" i="8"/>
  <c r="E18" i="8"/>
  <c r="R18" i="8" s="1"/>
  <c r="B19" i="8"/>
  <c r="B101" i="8" s="1"/>
  <c r="E118" i="7"/>
  <c r="R118" i="7" s="1"/>
  <c r="E120" i="7"/>
  <c r="R120" i="7" s="1"/>
  <c r="E121" i="7"/>
  <c r="R121" i="7" s="1"/>
  <c r="E100" i="7"/>
  <c r="R100" i="7" s="1"/>
  <c r="R94" i="7"/>
  <c r="R95" i="7"/>
  <c r="E86" i="7"/>
  <c r="R86" i="7" s="1"/>
  <c r="E87" i="7"/>
  <c r="E88" i="7"/>
  <c r="E89" i="7"/>
  <c r="R89" i="7" s="1"/>
  <c r="B82" i="7"/>
  <c r="R88" i="7" l="1"/>
  <c r="R87" i="7"/>
  <c r="E99" i="8"/>
  <c r="R99" i="8" s="1"/>
  <c r="R17" i="8"/>
  <c r="E80" i="7"/>
  <c r="R80" i="7" s="1"/>
  <c r="E74" i="7"/>
  <c r="R74" i="7" s="1"/>
  <c r="E66" i="7"/>
  <c r="R66" i="7" s="1"/>
  <c r="E67" i="7"/>
  <c r="R67" i="7" s="1"/>
  <c r="E68" i="7"/>
  <c r="R68" i="7" s="1"/>
  <c r="E69" i="7"/>
  <c r="R69" i="7" s="1"/>
  <c r="B31" i="7" l="1"/>
  <c r="B25" i="7"/>
  <c r="B19" i="7"/>
  <c r="B145" i="7" l="1"/>
  <c r="E145" i="7" s="1"/>
  <c r="E23" i="4"/>
  <c r="E17" i="4"/>
  <c r="R17" i="4" s="1"/>
  <c r="E18" i="4"/>
  <c r="E85" i="2"/>
  <c r="R85" i="2" s="1"/>
  <c r="E79" i="2"/>
  <c r="R79" i="2" l="1"/>
  <c r="E37" i="4"/>
  <c r="E109" i="2"/>
  <c r="R109" i="2" s="1"/>
  <c r="E97" i="2"/>
  <c r="R97" i="2" s="1"/>
  <c r="E98" i="2"/>
  <c r="R98" i="2" s="1"/>
  <c r="I127" i="2"/>
  <c r="R127" i="2" s="1"/>
  <c r="I128" i="2"/>
  <c r="R128" i="2" s="1"/>
  <c r="E176" i="2" l="1"/>
  <c r="B59" i="3"/>
  <c r="I126" i="2" l="1"/>
  <c r="R126" i="2" s="1"/>
  <c r="R122" i="3"/>
  <c r="R124" i="3"/>
  <c r="I129" i="2" l="1"/>
  <c r="R129" i="2" s="1"/>
  <c r="R125" i="3"/>
  <c r="B65" i="3"/>
  <c r="B143" i="3" s="1"/>
  <c r="I23" i="4" l="1"/>
  <c r="I24" i="4"/>
  <c r="E24" i="4"/>
  <c r="I22" i="4"/>
  <c r="E22" i="4"/>
  <c r="E64" i="8"/>
  <c r="R22" i="4" l="1"/>
  <c r="E65" i="8"/>
  <c r="R65" i="8" s="1"/>
  <c r="R64" i="8"/>
  <c r="I37" i="4"/>
  <c r="R23" i="4"/>
  <c r="R24" i="4"/>
  <c r="E25" i="4"/>
  <c r="I25" i="4"/>
  <c r="E41" i="8"/>
  <c r="E37" i="8"/>
  <c r="R37" i="8" s="1"/>
  <c r="E35" i="8"/>
  <c r="E30" i="8"/>
  <c r="R30" i="8" s="1"/>
  <c r="E28" i="8"/>
  <c r="R28" i="8" s="1"/>
  <c r="E24" i="8"/>
  <c r="R24" i="8" s="1"/>
  <c r="E22" i="8"/>
  <c r="E17" i="7"/>
  <c r="E18" i="7"/>
  <c r="E81" i="7"/>
  <c r="R81" i="7" s="1"/>
  <c r="E79" i="7"/>
  <c r="R79" i="7" s="1"/>
  <c r="E43" i="7"/>
  <c r="R43" i="7" s="1"/>
  <c r="E41" i="7"/>
  <c r="R41" i="7" s="1"/>
  <c r="E106" i="7"/>
  <c r="R106" i="7" s="1"/>
  <c r="E117" i="7"/>
  <c r="E113" i="7"/>
  <c r="R113" i="7" s="1"/>
  <c r="E111" i="7"/>
  <c r="R111" i="7" s="1"/>
  <c r="E107" i="7"/>
  <c r="R107" i="7" s="1"/>
  <c r="R105" i="7"/>
  <c r="E24" i="7"/>
  <c r="R24" i="7" s="1"/>
  <c r="E22" i="7"/>
  <c r="R22" i="7" s="1"/>
  <c r="E101" i="7"/>
  <c r="R101" i="7" s="1"/>
  <c r="E99" i="7"/>
  <c r="R99" i="7" s="1"/>
  <c r="E85" i="7"/>
  <c r="E75" i="7"/>
  <c r="R75" i="7" s="1"/>
  <c r="E73" i="7"/>
  <c r="R73" i="7" s="1"/>
  <c r="E65" i="7"/>
  <c r="E61" i="7"/>
  <c r="R61" i="7" s="1"/>
  <c r="E59" i="7"/>
  <c r="R59" i="7" s="1"/>
  <c r="R37" i="4" l="1"/>
  <c r="I191" i="2"/>
  <c r="R22" i="8"/>
  <c r="R17" i="7"/>
  <c r="E143" i="7"/>
  <c r="R143" i="7" s="1"/>
  <c r="R18" i="7"/>
  <c r="E38" i="8"/>
  <c r="R38" i="8" s="1"/>
  <c r="R35" i="8"/>
  <c r="E44" i="8"/>
  <c r="R44" i="8" s="1"/>
  <c r="R41" i="8"/>
  <c r="E122" i="7"/>
  <c r="R122" i="7" s="1"/>
  <c r="R117" i="7"/>
  <c r="E70" i="7"/>
  <c r="R70" i="7" s="1"/>
  <c r="R65" i="7"/>
  <c r="E90" i="7"/>
  <c r="R85" i="7"/>
  <c r="R25" i="4"/>
  <c r="E102" i="7"/>
  <c r="R102" i="7" s="1"/>
  <c r="E82" i="7"/>
  <c r="R82" i="7" s="1"/>
  <c r="E114" i="7"/>
  <c r="R114" i="7" s="1"/>
  <c r="E108" i="7"/>
  <c r="R108" i="7" s="1"/>
  <c r="E25" i="7"/>
  <c r="R25" i="7" s="1"/>
  <c r="E76" i="7"/>
  <c r="R76" i="7" s="1"/>
  <c r="E62" i="7"/>
  <c r="R62" i="7" s="1"/>
  <c r="E44" i="7"/>
  <c r="R44" i="7" s="1"/>
  <c r="E25" i="8"/>
  <c r="E31" i="8"/>
  <c r="R31" i="8" s="1"/>
  <c r="R25" i="8" l="1"/>
  <c r="R90" i="7"/>
  <c r="R93" i="7"/>
  <c r="E98" i="3"/>
  <c r="E112" i="3"/>
  <c r="R112" i="3" s="1"/>
  <c r="E111" i="3"/>
  <c r="R111" i="3" s="1"/>
  <c r="E110" i="3"/>
  <c r="R110" i="3" s="1"/>
  <c r="E106" i="3"/>
  <c r="R106" i="3" s="1"/>
  <c r="E105" i="3"/>
  <c r="R105" i="3" s="1"/>
  <c r="E104" i="3"/>
  <c r="R104" i="3" s="1"/>
  <c r="E94" i="3"/>
  <c r="R94" i="3" s="1"/>
  <c r="E93" i="3"/>
  <c r="R93" i="3" s="1"/>
  <c r="E92" i="3"/>
  <c r="R92" i="3" s="1"/>
  <c r="E88" i="3"/>
  <c r="R88" i="3" s="1"/>
  <c r="E87" i="3"/>
  <c r="R87" i="3" s="1"/>
  <c r="E86" i="3"/>
  <c r="E82" i="3"/>
  <c r="R82" i="3" s="1"/>
  <c r="E81" i="3"/>
  <c r="R81" i="3" s="1"/>
  <c r="E80" i="3"/>
  <c r="R80" i="3" s="1"/>
  <c r="E76" i="3"/>
  <c r="R76" i="3" s="1"/>
  <c r="E75" i="3"/>
  <c r="R75" i="3" s="1"/>
  <c r="E74" i="3"/>
  <c r="R74" i="3" s="1"/>
  <c r="E70" i="3"/>
  <c r="R70" i="3" s="1"/>
  <c r="E69" i="3"/>
  <c r="R69" i="3" s="1"/>
  <c r="E68" i="3"/>
  <c r="R68" i="3" s="1"/>
  <c r="E64" i="3"/>
  <c r="R64" i="3" s="1"/>
  <c r="E63" i="3"/>
  <c r="R63" i="3" s="1"/>
  <c r="E62" i="3"/>
  <c r="R62" i="3" s="1"/>
  <c r="E56" i="3"/>
  <c r="R56" i="3" s="1"/>
  <c r="E50" i="3"/>
  <c r="R50" i="3" s="1"/>
  <c r="E38" i="3"/>
  <c r="R38" i="3" s="1"/>
  <c r="E32" i="3"/>
  <c r="E58" i="3"/>
  <c r="R58" i="3" s="1"/>
  <c r="E57" i="3"/>
  <c r="R57" i="3" s="1"/>
  <c r="E52" i="3"/>
  <c r="R52" i="3" s="1"/>
  <c r="E51" i="3"/>
  <c r="R51" i="3" s="1"/>
  <c r="E33" i="3"/>
  <c r="E34" i="3"/>
  <c r="E26" i="3"/>
  <c r="R26" i="3" s="1"/>
  <c r="R18" i="3"/>
  <c r="R19" i="3"/>
  <c r="E20" i="3"/>
  <c r="R86" i="3" l="1"/>
  <c r="R89" i="3" s="1"/>
  <c r="E89" i="3"/>
  <c r="R32" i="3"/>
  <c r="E140" i="3"/>
  <c r="R34" i="3"/>
  <c r="R33" i="3"/>
  <c r="R20" i="3"/>
  <c r="R96" i="7"/>
  <c r="R92" i="7"/>
  <c r="R101" i="3"/>
  <c r="R98" i="3"/>
  <c r="E59" i="3"/>
  <c r="R59" i="3" s="1"/>
  <c r="R77" i="3"/>
  <c r="E113" i="3"/>
  <c r="R113" i="3" s="1"/>
  <c r="E35" i="3"/>
  <c r="E65" i="3"/>
  <c r="R65" i="3" s="1"/>
  <c r="E53" i="3"/>
  <c r="R53" i="3" s="1"/>
  <c r="E71" i="3"/>
  <c r="R71" i="3" s="1"/>
  <c r="E95" i="3"/>
  <c r="R95" i="3" s="1"/>
  <c r="E107" i="3"/>
  <c r="R107" i="3" s="1"/>
  <c r="E21" i="3"/>
  <c r="R21" i="3" s="1"/>
  <c r="E83" i="3"/>
  <c r="R83" i="3" s="1"/>
  <c r="R35" i="2"/>
  <c r="J191" i="2"/>
  <c r="B81" i="2"/>
  <c r="B75" i="2"/>
  <c r="B178" i="2" s="1"/>
  <c r="E19" i="2"/>
  <c r="E20" i="2"/>
  <c r="R20" i="2" s="1"/>
  <c r="E17" i="2"/>
  <c r="E18" i="2"/>
  <c r="I66" i="2"/>
  <c r="R19" i="2" l="1"/>
  <c r="R44" i="2" s="1"/>
  <c r="E43" i="2"/>
  <c r="E44" i="2"/>
  <c r="R140" i="3"/>
  <c r="R35" i="3"/>
  <c r="R18" i="2"/>
  <c r="R17" i="2"/>
  <c r="I176" i="2"/>
  <c r="R66" i="2"/>
  <c r="R176" i="2" s="1"/>
  <c r="R28" i="2"/>
  <c r="R27" i="2"/>
  <c r="E21" i="2"/>
  <c r="H191" i="2"/>
  <c r="G191" i="2"/>
  <c r="D191" i="2"/>
  <c r="B29" i="2" l="1"/>
  <c r="E29" i="2" l="1"/>
  <c r="B45" i="2"/>
  <c r="I122" i="2"/>
  <c r="E122" i="2"/>
  <c r="R122" i="2" s="1"/>
  <c r="I120" i="2"/>
  <c r="E120" i="2"/>
  <c r="I116" i="2"/>
  <c r="E116" i="2"/>
  <c r="I114" i="2"/>
  <c r="E114" i="2"/>
  <c r="I110" i="2"/>
  <c r="E110" i="2"/>
  <c r="I108" i="2"/>
  <c r="E108" i="2"/>
  <c r="I104" i="2"/>
  <c r="E104" i="2"/>
  <c r="R104" i="2" s="1"/>
  <c r="I102" i="2"/>
  <c r="E102" i="2"/>
  <c r="E96" i="2"/>
  <c r="R96" i="2" s="1"/>
  <c r="I92" i="2"/>
  <c r="E92" i="2"/>
  <c r="R92" i="2" s="1"/>
  <c r="I90" i="2"/>
  <c r="E90" i="2"/>
  <c r="I86" i="2"/>
  <c r="E86" i="2"/>
  <c r="R86" i="2" s="1"/>
  <c r="I84" i="2"/>
  <c r="E84" i="2"/>
  <c r="R120" i="2" l="1"/>
  <c r="R114" i="2"/>
  <c r="R90" i="2"/>
  <c r="R116" i="2"/>
  <c r="R110" i="2"/>
  <c r="R108" i="2"/>
  <c r="R84" i="2"/>
  <c r="R102" i="2"/>
  <c r="E99" i="2"/>
  <c r="R99" i="2" s="1"/>
  <c r="I105" i="2"/>
  <c r="I117" i="2"/>
  <c r="I111" i="2"/>
  <c r="I123" i="2"/>
  <c r="I87" i="2"/>
  <c r="E93" i="2"/>
  <c r="E87" i="2"/>
  <c r="I93" i="2"/>
  <c r="E105" i="2"/>
  <c r="E111" i="2"/>
  <c r="E117" i="2"/>
  <c r="E123" i="2"/>
  <c r="E76" i="8"/>
  <c r="R74" i="8"/>
  <c r="E56" i="8"/>
  <c r="E47" i="8"/>
  <c r="E16" i="8"/>
  <c r="R16" i="8" s="1"/>
  <c r="E55" i="7"/>
  <c r="R55" i="7" s="1"/>
  <c r="R53" i="7"/>
  <c r="E49" i="7"/>
  <c r="R49" i="7" s="1"/>
  <c r="E47" i="7"/>
  <c r="E37" i="7"/>
  <c r="R37" i="7" s="1"/>
  <c r="E35" i="7"/>
  <c r="R35" i="7" s="1"/>
  <c r="E30" i="7"/>
  <c r="E28" i="7"/>
  <c r="E16" i="7"/>
  <c r="R111" i="2" l="1"/>
  <c r="R105" i="2"/>
  <c r="E98" i="8"/>
  <c r="R98" i="8" s="1"/>
  <c r="R16" i="7"/>
  <c r="R142" i="7"/>
  <c r="R93" i="2"/>
  <c r="R87" i="2"/>
  <c r="R123" i="2"/>
  <c r="R117" i="2"/>
  <c r="R30" i="7"/>
  <c r="E144" i="7"/>
  <c r="R144" i="7" s="1"/>
  <c r="E100" i="8"/>
  <c r="R100" i="8" s="1"/>
  <c r="R76" i="8"/>
  <c r="E52" i="8"/>
  <c r="R47" i="8"/>
  <c r="E59" i="8"/>
  <c r="R56" i="8"/>
  <c r="E31" i="7"/>
  <c r="R31" i="7" s="1"/>
  <c r="R28" i="7"/>
  <c r="E50" i="7"/>
  <c r="R50" i="7" s="1"/>
  <c r="R47" i="7"/>
  <c r="E38" i="7"/>
  <c r="R38" i="7" s="1"/>
  <c r="E19" i="7"/>
  <c r="E77" i="8"/>
  <c r="R77" i="8" s="1"/>
  <c r="E19" i="8"/>
  <c r="R19" i="8" s="1"/>
  <c r="E56" i="7"/>
  <c r="R56" i="7" s="1"/>
  <c r="R52" i="8" l="1"/>
  <c r="E101" i="8"/>
  <c r="R101" i="8" s="1"/>
  <c r="R59" i="8"/>
  <c r="R19" i="7"/>
  <c r="R145" i="7"/>
  <c r="E46" i="3"/>
  <c r="E45" i="3"/>
  <c r="E40" i="3"/>
  <c r="R40" i="3" s="1"/>
  <c r="E39" i="3"/>
  <c r="R39" i="3" s="1"/>
  <c r="E28" i="3"/>
  <c r="R28" i="3" s="1"/>
  <c r="E27" i="3"/>
  <c r="R27" i="3" s="1"/>
  <c r="E141" i="3" l="1"/>
  <c r="R46" i="3"/>
  <c r="E142" i="3"/>
  <c r="R142" i="3" s="1"/>
  <c r="R45" i="3"/>
  <c r="R141" i="3"/>
  <c r="E41" i="3"/>
  <c r="E29" i="3"/>
  <c r="R29" i="3" s="1"/>
  <c r="E47" i="3"/>
  <c r="R41" i="3" l="1"/>
  <c r="E143" i="3"/>
  <c r="R143" i="3" s="1"/>
  <c r="R47" i="3"/>
  <c r="B9" i="8" l="1"/>
  <c r="B9" i="6"/>
  <c r="B9" i="3"/>
  <c r="B9" i="7"/>
  <c r="B9" i="2"/>
  <c r="B9" i="4"/>
  <c r="E37" i="6"/>
  <c r="R37" i="6" s="1"/>
  <c r="E35" i="6"/>
  <c r="R35" i="6" s="1"/>
  <c r="E31" i="6"/>
  <c r="R31" i="6" s="1"/>
  <c r="E29" i="6"/>
  <c r="E24" i="6"/>
  <c r="R24" i="6" s="1"/>
  <c r="E22" i="6"/>
  <c r="R22" i="6" s="1"/>
  <c r="E18" i="6"/>
  <c r="R18" i="6" s="1"/>
  <c r="E16" i="6"/>
  <c r="R16" i="6" s="1"/>
  <c r="I31" i="4"/>
  <c r="E31" i="4"/>
  <c r="I29" i="4"/>
  <c r="E29" i="4"/>
  <c r="I18" i="4"/>
  <c r="R18" i="4" s="1"/>
  <c r="I16" i="4"/>
  <c r="E16" i="4"/>
  <c r="I80" i="2"/>
  <c r="I78" i="2"/>
  <c r="I74" i="2"/>
  <c r="I72" i="2"/>
  <c r="I68" i="2"/>
  <c r="R68" i="2" s="1"/>
  <c r="I65" i="2"/>
  <c r="R65" i="2" s="1"/>
  <c r="I61" i="2"/>
  <c r="I59" i="2"/>
  <c r="I55" i="2"/>
  <c r="I177" i="2" s="1"/>
  <c r="E80" i="2"/>
  <c r="R80" i="2" s="1"/>
  <c r="E78" i="2"/>
  <c r="R78" i="2" s="1"/>
  <c r="E74" i="2"/>
  <c r="E72" i="2"/>
  <c r="E61" i="2"/>
  <c r="E59" i="2"/>
  <c r="E55" i="2"/>
  <c r="E53" i="2"/>
  <c r="C190" i="2"/>
  <c r="C196" i="2" s="1"/>
  <c r="D190" i="2"/>
  <c r="D196" i="2" s="1"/>
  <c r="F196" i="2"/>
  <c r="G190" i="2"/>
  <c r="G196" i="2" s="1"/>
  <c r="J190" i="2"/>
  <c r="J196" i="2" s="1"/>
  <c r="C192" i="2"/>
  <c r="C197" i="2" s="1"/>
  <c r="D192" i="2"/>
  <c r="D197" i="2" s="1"/>
  <c r="F192" i="2"/>
  <c r="F197" i="2" s="1"/>
  <c r="G192" i="2"/>
  <c r="G197" i="2" s="1"/>
  <c r="H192" i="2"/>
  <c r="H197" i="2" s="1"/>
  <c r="J192" i="2"/>
  <c r="J197" i="2" s="1"/>
  <c r="C193" i="2"/>
  <c r="D193" i="2"/>
  <c r="J193" i="2"/>
  <c r="E36" i="2"/>
  <c r="E34" i="2"/>
  <c r="E182" i="2" s="1"/>
  <c r="E33" i="2"/>
  <c r="E42" i="2" s="1"/>
  <c r="E32" i="2"/>
  <c r="E16" i="2"/>
  <c r="B183" i="2"/>
  <c r="B181" i="2"/>
  <c r="E41" i="2" l="1"/>
  <c r="R16" i="2"/>
  <c r="E191" i="2"/>
  <c r="R182" i="2"/>
  <c r="R191" i="2" s="1"/>
  <c r="R59" i="2"/>
  <c r="E175" i="2"/>
  <c r="R55" i="2"/>
  <c r="E177" i="2"/>
  <c r="R61" i="2"/>
  <c r="R72" i="2"/>
  <c r="R74" i="2"/>
  <c r="R29" i="4"/>
  <c r="E32" i="6"/>
  <c r="R32" i="6" s="1"/>
  <c r="R29" i="6"/>
  <c r="R36" i="2"/>
  <c r="R45" i="2" s="1"/>
  <c r="R34" i="2"/>
  <c r="R33" i="2"/>
  <c r="R32" i="2"/>
  <c r="R26" i="2"/>
  <c r="R25" i="2"/>
  <c r="R24" i="2"/>
  <c r="R21" i="2"/>
  <c r="E38" i="4"/>
  <c r="R31" i="4"/>
  <c r="R16" i="4"/>
  <c r="R29" i="2"/>
  <c r="I32" i="4"/>
  <c r="I38" i="4"/>
  <c r="E43" i="6"/>
  <c r="R43" i="6" s="1"/>
  <c r="E32" i="4"/>
  <c r="R32" i="4" s="1"/>
  <c r="E25" i="6"/>
  <c r="R25" i="6" s="1"/>
  <c r="E38" i="6"/>
  <c r="R38" i="6" s="1"/>
  <c r="E36" i="4"/>
  <c r="E19" i="4"/>
  <c r="I36" i="4"/>
  <c r="I19" i="4"/>
  <c r="E41" i="6"/>
  <c r="R41" i="6" s="1"/>
  <c r="E19" i="6"/>
  <c r="R19" i="6" s="1"/>
  <c r="E75" i="2"/>
  <c r="E62" i="2"/>
  <c r="I75" i="2"/>
  <c r="B184" i="2"/>
  <c r="B193" i="2" s="1"/>
  <c r="E37" i="2"/>
  <c r="E45" i="2" s="1"/>
  <c r="I62" i="2"/>
  <c r="I69" i="2"/>
  <c r="R69" i="2" s="1"/>
  <c r="I81" i="2"/>
  <c r="E56" i="2"/>
  <c r="E81" i="2"/>
  <c r="R81" i="2" s="1"/>
  <c r="F193" i="2"/>
  <c r="G193" i="2"/>
  <c r="B192" i="2"/>
  <c r="B197" i="2" s="1"/>
  <c r="B190" i="2"/>
  <c r="B196" i="2" s="1"/>
  <c r="R62" i="2" l="1"/>
  <c r="R42" i="2"/>
  <c r="R43" i="2"/>
  <c r="R41" i="2"/>
  <c r="R75" i="2"/>
  <c r="E178" i="2"/>
  <c r="R177" i="2"/>
  <c r="R38" i="4"/>
  <c r="I39" i="4"/>
  <c r="R19" i="4"/>
  <c r="E39" i="4"/>
  <c r="R36" i="4"/>
  <c r="R37" i="2"/>
  <c r="E183" i="2"/>
  <c r="E192" i="2" s="1"/>
  <c r="E197" i="2" s="1"/>
  <c r="E44" i="6"/>
  <c r="R44" i="6" s="1"/>
  <c r="I183" i="2"/>
  <c r="I192" i="2" s="1"/>
  <c r="I197" i="2" s="1"/>
  <c r="E181" i="2"/>
  <c r="R39" i="4" l="1"/>
  <c r="E184" i="2"/>
  <c r="E193" i="2" s="1"/>
  <c r="R183" i="2"/>
  <c r="R192" i="2" s="1"/>
  <c r="R197" i="2" s="1"/>
  <c r="E190" i="2"/>
  <c r="E196" i="2" s="1"/>
  <c r="A9" i="6" l="1"/>
  <c r="A9" i="2"/>
  <c r="A9" i="7"/>
  <c r="A9" i="3"/>
  <c r="A9" i="4"/>
  <c r="A9" i="8"/>
  <c r="H190" i="2"/>
  <c r="H196" i="2" s="1"/>
  <c r="I53" i="2"/>
  <c r="I175" i="2" s="1"/>
  <c r="R53" i="2" l="1"/>
  <c r="R175" i="2" s="1"/>
  <c r="I56" i="2"/>
  <c r="H193" i="2"/>
  <c r="I178" i="2" l="1"/>
  <c r="R56" i="2"/>
  <c r="R178" i="2" s="1"/>
  <c r="I181" i="2"/>
  <c r="I184" i="2" l="1"/>
  <c r="I193" i="2" s="1"/>
  <c r="R181" i="2"/>
  <c r="R190" i="2" s="1"/>
  <c r="R196" i="2" s="1"/>
  <c r="I190" i="2"/>
  <c r="R184" i="2" l="1"/>
  <c r="R193" i="2" s="1"/>
  <c r="I196" i="2"/>
</calcChain>
</file>

<file path=xl/sharedStrings.xml><?xml version="1.0" encoding="utf-8"?>
<sst xmlns="http://schemas.openxmlformats.org/spreadsheetml/2006/main" count="745" uniqueCount="210">
  <si>
    <t>Reconocido/Comprometido</t>
  </si>
  <si>
    <t>Recaudado/Pagado</t>
  </si>
  <si>
    <t>DISPONIBILIDAD INICIAL</t>
  </si>
  <si>
    <t>Ingresos Corrientes</t>
  </si>
  <si>
    <t>Venta de Servicios de Salud</t>
  </si>
  <si>
    <t>Plan de intervenciones colectivas</t>
  </si>
  <si>
    <t>Otras ventas de servicios de salud</t>
  </si>
  <si>
    <t>Cuotas de recuperación (Vinculados)</t>
  </si>
  <si>
    <t>Cuotas moderadoras y copagos</t>
  </si>
  <si>
    <t>Total Aportes (No ligados a la venta de servicios)</t>
  </si>
  <si>
    <t>Aportes de la nación No ligados a la venta de servicios</t>
  </si>
  <si>
    <t>Aportes de la Nación para el Programa de Saneamiento Fiscal y Financiero (Excluye FONSAET)</t>
  </si>
  <si>
    <t>FONSAET -Fondo de Salvamento y Garantía del Sector Salud-</t>
  </si>
  <si>
    <t>Otros Aportes de la Nación no ligados a la venta de servicios de salud</t>
  </si>
  <si>
    <t>Aportes del departamento/distrito No ligados a la venta de servicios</t>
  </si>
  <si>
    <t>Aportes del Departamento/Distrito para el Programa de Saneamiento Fiscal y Financiero</t>
  </si>
  <si>
    <t>Otros aportes del Departamento/Distrito no ligados a la venta de servicios de salud</t>
  </si>
  <si>
    <t>Aportes del municipio No ligados a la venta de servicios</t>
  </si>
  <si>
    <t>Aportes del Municipio para el Programa de Saneamiento Fiscal y Financiero</t>
  </si>
  <si>
    <t>Otros aportes del Municipio no ligados a la venta de servicios de salud</t>
  </si>
  <si>
    <t>Otros ingresos corrientes</t>
  </si>
  <si>
    <t>Ingresos de Capital</t>
  </si>
  <si>
    <t>Otros Ingresos</t>
  </si>
  <si>
    <t>Cuentas por cobrar Otras vigencias</t>
  </si>
  <si>
    <t>TOTAL DE INGRESOS</t>
  </si>
  <si>
    <t>GASTOS DE FUNCIONAMIENTO</t>
  </si>
  <si>
    <t>GASTOS DE PERSONAL</t>
  </si>
  <si>
    <t>Gastos de Personal de Planta</t>
  </si>
  <si>
    <t>Servicios personales asociados a la nómina</t>
  </si>
  <si>
    <t>Sueldos personal de nómina</t>
  </si>
  <si>
    <t>Horas extras, dominicales y festivos</t>
  </si>
  <si>
    <t>Otros conceptos de servicios personales asociados a la nómina</t>
  </si>
  <si>
    <t>Contribuciones inherentes a la nómina</t>
  </si>
  <si>
    <t>Servicios Personales Indirectos</t>
  </si>
  <si>
    <t>GASTOS GENERALES</t>
  </si>
  <si>
    <t>Adquisición de bienes</t>
  </si>
  <si>
    <t>Mantenimiento</t>
  </si>
  <si>
    <t>Servicios públicos</t>
  </si>
  <si>
    <t>Impuestos y Multas</t>
  </si>
  <si>
    <t>Pago directo de pensionados o jubilados</t>
  </si>
  <si>
    <t>Otras transferencias corrientes</t>
  </si>
  <si>
    <t>GASTOS DE OPERACION COMERCIAL Y PRESTACION DE SERVICIOS</t>
  </si>
  <si>
    <t>Medicamentos</t>
  </si>
  <si>
    <t>De prestación de servicios (compra de ByS para prestación de servicios diferentes a medicamentos)</t>
  </si>
  <si>
    <t>INVERSION</t>
  </si>
  <si>
    <t>DEUDA PUBLICA</t>
  </si>
  <si>
    <t>CUENTAS POR PAGAR (Vigencias anteriores)</t>
  </si>
  <si>
    <t>TOTAL DE GASTOS</t>
  </si>
  <si>
    <t>DISPONIBILIDAD FINAL</t>
  </si>
  <si>
    <t>SOBREGIROS</t>
  </si>
  <si>
    <t>Abonos a sobregiros</t>
  </si>
  <si>
    <t>CRÉDITOS DE TESORERÍA</t>
  </si>
  <si>
    <t>Abonos a créditos de tesorería</t>
  </si>
  <si>
    <t>Concepto</t>
  </si>
  <si>
    <t>SEGUIMIENTO A EJECUCIONES PRESUPUESTALES</t>
  </si>
  <si>
    <t>% CUMPLIMIENTO</t>
  </si>
  <si>
    <t>Valor por capita mes contratado</t>
  </si>
  <si>
    <t>Valor recaudado</t>
  </si>
  <si>
    <t>Valor rezago</t>
  </si>
  <si>
    <t>No. De afiliados que cubre el contrato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</si>
  <si>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</si>
  <si>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</si>
  <si>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</si>
  <si>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</si>
  <si>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</si>
  <si>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</si>
  <si>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</si>
  <si>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</si>
  <si>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</si>
  <si>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</si>
  <si>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</si>
  <si>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</si>
  <si>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PRIMER TRIMESTRE</t>
  </si>
  <si>
    <t>SEGUNDO TRIMESTRE</t>
  </si>
  <si>
    <t>CONCEPTO</t>
  </si>
  <si>
    <t>TOTAL SUBSIDIADO MODALIDAD CAPITACIÓN</t>
  </si>
  <si>
    <t>SEGUIMIENTO A VENTAS DE SERVICIOS DE SALUD</t>
  </si>
  <si>
    <t>VENTAS RÉGIMEN SUBSIDIADO MODALIDAD CAPITACIÓN</t>
  </si>
  <si>
    <t>VENTAS RÉGIMEN SUBSIDIADO MODALIDAD EVENTO</t>
  </si>
  <si>
    <t>TOTAL SUBSIDIADO MODALIDAD EVENTO</t>
  </si>
  <si>
    <t>TOTAL VENTAS AL RÉGIMEN SUBSIDIADO</t>
  </si>
  <si>
    <t>VENTAS RÉGIMEN CONTRIBUTIVO</t>
  </si>
  <si>
    <t>VENTAS ENTIDAD TERRITORIAL</t>
  </si>
  <si>
    <t>TOTAL ENTIDADES TERRITORIALES</t>
  </si>
  <si>
    <t>VENTAS OTROS PAGADORES</t>
  </si>
  <si>
    <t>TOTAL VENTAS OTROS PAGADORES</t>
  </si>
  <si>
    <t>VENTAS ACCIDENTES DE TRÁNSITO</t>
  </si>
  <si>
    <t>TOTAL VENTAS SOAT ECAT</t>
  </si>
  <si>
    <t>REGÍMES DE EXCEPCIÓN POLICÍA NACIONAL</t>
  </si>
  <si>
    <t>TOTAL VENTAS OTROS REGÍMENES DE EXCEPCIÓN</t>
  </si>
  <si>
    <t>De comercialización (compra de ByS para la venta diferentes a medicamentos)</t>
  </si>
  <si>
    <t>Atención a población pobre en lo no cubierto con subsidios a la demanda</t>
  </si>
  <si>
    <t>SOAT (Diferentes a ECAT)</t>
  </si>
  <si>
    <t>ADRES (Antes FOSYGA)</t>
  </si>
  <si>
    <t>Población pobre no afiliada al Régimen Subsidiado</t>
  </si>
  <si>
    <t>Estampillas</t>
  </si>
  <si>
    <t>TRANSFERENCIAS CORRIENTES</t>
  </si>
  <si>
    <t>EPS S CAJACOPI</t>
  </si>
  <si>
    <t>EPS S NUEVAEPS</t>
  </si>
  <si>
    <t>EPS S COOSALUD</t>
  </si>
  <si>
    <t>EPS S CAJA DE COMPENSACION FAMILIAR CAJACOPI</t>
  </si>
  <si>
    <t>EPS S CAPITAL SALUD</t>
  </si>
  <si>
    <t>EPS S ECOOPSOS</t>
  </si>
  <si>
    <t>EPS S FAMISANAR</t>
  </si>
  <si>
    <t>EPS S CAPRESOCA</t>
  </si>
  <si>
    <t>EPS S MUTUAL SER</t>
  </si>
  <si>
    <t>Valor facturado del mes</t>
  </si>
  <si>
    <t>Valor Facturado meses anteriores</t>
  </si>
  <si>
    <t>Valor rezago mes</t>
  </si>
  <si>
    <t>RESUMEN TODOS LOS CONCEPTOS VENTAS SERVICIOS DE SALUD</t>
  </si>
  <si>
    <t>VALORES PARA LLEVAR A CUADRO DE MANDO INTEGRAL</t>
  </si>
  <si>
    <t>Recaudo Total mes</t>
  </si>
  <si>
    <t>Facturación Total mes</t>
  </si>
  <si>
    <t>EPS C COMPENSAR</t>
  </si>
  <si>
    <t>EPS C SALUD TOTAL</t>
  </si>
  <si>
    <t>EPS C ALIANSALUD</t>
  </si>
  <si>
    <t>EPS C COOSALUD</t>
  </si>
  <si>
    <t>EPS C COOSALUD CAPITA</t>
  </si>
  <si>
    <t>EPS C SANITAS</t>
  </si>
  <si>
    <t>EPS C NUEVA EPS</t>
  </si>
  <si>
    <t>EPS C FAMISANAR</t>
  </si>
  <si>
    <t>EPS C ECOOPSOS</t>
  </si>
  <si>
    <t>EPS C CAJACOPI</t>
  </si>
  <si>
    <t>EPS C SURAMERICANA PREPAGADA</t>
  </si>
  <si>
    <t>LA EQUIDAD SEGUROS DE VIDA</t>
  </si>
  <si>
    <t xml:space="preserve"> LA EQUIDAD SOAT</t>
  </si>
  <si>
    <t>SEGUROS DEL ESTADO</t>
  </si>
  <si>
    <t xml:space="preserve"> COMPAÑÍA DE SEGUROS BOLIVAR S.A</t>
  </si>
  <si>
    <t>COMPAÑÍA MUNDIAL DE SEGUROS</t>
  </si>
  <si>
    <t>AXA COLPATRIA SOAT</t>
  </si>
  <si>
    <t>SEGUROS DE RIESGOS LABORALES SURAMERICANA</t>
  </si>
  <si>
    <t>MAPFRE SEGUROS GENERALES DE COLOMBIA</t>
  </si>
  <si>
    <t>COMPAÑÍA SURAMERICANA DE SEGUROS SOAT</t>
  </si>
  <si>
    <t>LA PREVISORA SOAT</t>
  </si>
  <si>
    <t>LIBERTY SEGUROS</t>
  </si>
  <si>
    <t>ASEGURADORA SOLIDARIA</t>
  </si>
  <si>
    <t>AXA COLPATRIA ARL</t>
  </si>
  <si>
    <t>REGÍMES DE EXCEPCIÓN SERVISALUD U.T</t>
  </si>
  <si>
    <t>REGÍMES DE EXCEPCIÓN MEDISALUD</t>
  </si>
  <si>
    <t>REGÍMES DE EXCEPCIÓN UNISALUD UPTC</t>
  </si>
  <si>
    <t>REGÍMES DE EXCEPCIÓN UNION TEMPORAL FOSCAL</t>
  </si>
  <si>
    <t>ATENCIÓN PPNA SECRETARIA DE SALUD DE BOYACA</t>
  </si>
  <si>
    <t>ATENCIÓN EXTRANJEROS SECRETARIA DE SALUD DE BOYACA</t>
  </si>
  <si>
    <t>EPS S ASMET SALUD</t>
  </si>
  <si>
    <t>Glosas aceptadas IPS</t>
  </si>
  <si>
    <t>Facturas en devolucion</t>
  </si>
  <si>
    <t>ATENCIÓN PPNA SECRETARIA DE SALUD DE SANTANDER</t>
  </si>
  <si>
    <t>REGÍMES DE EXCEPCIÓN SANIDAD MILITAR</t>
  </si>
  <si>
    <t>TERCER TRIMESTRE</t>
  </si>
  <si>
    <t>CUARTO TRIMESTRE</t>
  </si>
  <si>
    <t>TOTAL AÑO</t>
  </si>
  <si>
    <t>Recursos por disponibilidad de camas de unidades de cuidado intensivo e intermedio (Resolución 1161 de 2020)</t>
  </si>
  <si>
    <t>Año 2021 Corte Diciembre</t>
  </si>
  <si>
    <t>Otros</t>
  </si>
  <si>
    <t>Servicios y tecnologias sin cobertrua en el POS a los afiliados al Régimen Subsidiado</t>
  </si>
  <si>
    <t>Agendamiento y aplicación de la vacuna contra el COVID-19 (Resolución 166 de 2021)</t>
  </si>
  <si>
    <t>Aportes Artículo 5 Decreto Ley 538 de 2020</t>
  </si>
  <si>
    <t>Aportes Artículo 5 Decreto Ley 538 de 2020 - Municipio</t>
  </si>
  <si>
    <t>EPS C NUEVA EPS CAPITA</t>
  </si>
  <si>
    <t>EPS S SANITAS</t>
  </si>
  <si>
    <t>EPS S COMPENSAR</t>
  </si>
  <si>
    <t>EPS S CONVIDA</t>
  </si>
  <si>
    <t>EPS S SALUD TOTAL</t>
  </si>
  <si>
    <t>EPS S ALIANSALUD</t>
  </si>
  <si>
    <t>EPS S SAVIA SALUD</t>
  </si>
  <si>
    <t>EPS S EMMSANAR</t>
  </si>
  <si>
    <t>EPS S ASOCIACION INDIGENA DEL CAUCA</t>
  </si>
  <si>
    <t>ARL POSITIVA COMPAÑIA DE SEGUROS</t>
  </si>
  <si>
    <t>REGIMEN FONDO PASIVO FERROCARRILES</t>
  </si>
  <si>
    <t>REGÍMES RED VITAL UNION TEMPORAL</t>
  </si>
  <si>
    <t>SOAT SEGUROS BOLIVAR</t>
  </si>
  <si>
    <t>REGÍMES SOCIEDAD CLINICA EMCOSALUD</t>
  </si>
  <si>
    <t>EPS C SURA</t>
  </si>
  <si>
    <t>EPS C ASMETSALUD</t>
  </si>
  <si>
    <t>EPS C CAPITAL SALUD</t>
  </si>
  <si>
    <t>REGÍMES DE EXCEPCIÓN FIDEICOMICO PPL</t>
  </si>
  <si>
    <t>EPS C FUNDACION MIA</t>
  </si>
  <si>
    <t>RIESGOS PROFESIONALES COLMENA</t>
  </si>
  <si>
    <t>SOAT ASEGURADORA SOLIDARIA</t>
  </si>
  <si>
    <t>REGÍMEN MUTUAL SER</t>
  </si>
  <si>
    <t>EPS C ENTIDAD PROMOTORA DE SALUD DEL OCCIDENTAL SOS</t>
  </si>
  <si>
    <t>E.S.E. HOSPITAL REGIONAL DE MONIQUIRÁ</t>
  </si>
  <si>
    <t>Régimen Subsidiado</t>
  </si>
  <si>
    <t>Régimen Contributivo</t>
  </si>
  <si>
    <t>Población Extranjera (no asegurada)</t>
  </si>
  <si>
    <t>Aportes Artículo 5 Decreto Ley 538 de 2020 - Nación</t>
  </si>
  <si>
    <t>Subsidio a la oferta (Art. 2.4.2.6 Decreto 268 de 2020) - Departamento / Distrito</t>
  </si>
  <si>
    <t>Aportes Artículo 5 Decreto Ley 538 de 2020 - Departamento / Distrito</t>
  </si>
  <si>
    <t>Subsidio a la oferta (Art. 2.4.2.6 Decreto 268 de 2020) - Municipio certificado</t>
  </si>
  <si>
    <t>..Adquisición de servicios (diferentes a mantenimiento)</t>
  </si>
  <si>
    <t>AÑO 2023</t>
  </si>
  <si>
    <t>Año 2022 Corte Diciembre</t>
  </si>
  <si>
    <t>Programación Año 2023</t>
  </si>
  <si>
    <t>Ejecutado Año 2023 Corte xxx</t>
  </si>
  <si>
    <t>OTRAS VENTAS DE SERVICIOS DE SALUD UNIBOYACA</t>
  </si>
  <si>
    <t>OTRAS VENTAS DE SERVICIOS DE SALUD PARTICULAR</t>
  </si>
  <si>
    <t>EPS S PIJAOS</t>
  </si>
  <si>
    <t>REGÍMEN MATALLANA</t>
  </si>
  <si>
    <t>SEGUROS ESTUDIANTIL POSITIVA</t>
  </si>
  <si>
    <t>COLOMBIANA DE ASISTENCIA SAS</t>
  </si>
  <si>
    <t>CORPORACIÓN DE SERVICIOS MÉDICOS INTERNACIONALES THEM Y CIA LTDA</t>
  </si>
  <si>
    <t>TOTAL VENTAS AL RÉGIMEN CONTRIBUTIVO EVENTO</t>
  </si>
  <si>
    <t>TOTAL VENTAS AL RÉGIMEN CONTRIBUTIVO CAPITA</t>
  </si>
  <si>
    <t>EPS S COMFAORIENTE</t>
  </si>
  <si>
    <t>REGÍMEN CAPRESOCA</t>
  </si>
  <si>
    <t>ARL SEGUROS DE VIDA DEL ESTADO</t>
  </si>
  <si>
    <t>EPS S CAJA COMPENSACION FAMILIAR DEL SUCRE</t>
  </si>
  <si>
    <t>GOBERNACIÓN DE BOYACÁ VSP</t>
  </si>
  <si>
    <t>ECOPETROL</t>
  </si>
  <si>
    <t>FIDUPREVISORA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</si>
</sst>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(* #,##0_);_(* \(#,##0\);_(* &quot;-&quot;??_);_(@_)"/>
    <numFmt numFmtId="167" formatCode="_-* #,##0_-;\-* #,##0_-;_-* &quot;-&quot;??_-;_-@_-"/>
  </numFmts>
  <fonts count="25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rgb="FF000000"/>
      <name val="Verdana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indexed="8"/>
      <name val="Helvetica Neue"/>
    </font>
    <font>
      <sz val="11"/>
      <color rgb="FF000000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Verdana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rgb="FF0094C7"/>
      </left>
      <right style="thin">
        <color rgb="FF0094C7"/>
      </right>
      <top style="thin">
        <color rgb="FF0094C7"/>
      </top>
      <bottom style="thin">
        <color rgb="FF0094C7"/>
      </bottom>
      <diagonal/>
    </border>
    <border>
      <left style="thin">
        <color rgb="FF0094C7"/>
      </left>
      <right/>
      <top style="thin">
        <color rgb="FF0094C7"/>
      </top>
      <bottom style="thin">
        <color rgb="FF0094C7"/>
      </bottom>
      <diagonal/>
    </border>
    <border>
      <left/>
      <right style="thin">
        <color rgb="FF0094C7"/>
      </right>
      <top style="thin">
        <color rgb="FF0094C7"/>
      </top>
      <bottom style="thin">
        <color rgb="FF0094C7"/>
      </bottom>
      <diagonal/>
    </border>
    <border>
      <left style="thin">
        <color rgb="FF0094C7"/>
      </left>
      <right style="thin">
        <color rgb="FF0094C7"/>
      </right>
      <top style="thin">
        <color rgb="FF0094C7"/>
      </top>
      <bottom/>
      <diagonal/>
    </border>
    <border>
      <left style="thin">
        <color rgb="FF0094C7"/>
      </left>
      <right style="thin">
        <color rgb="FF0094C7"/>
      </right>
      <top/>
      <bottom style="thin">
        <color rgb="FF0094C7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7">
    <xf numFmtId="0" fontId="0" fillId="0" borderId="0"/>
    <xf numFmtId="165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Protection="0">
      <alignment vertical="top"/>
    </xf>
    <xf numFmtId="41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9">
    <xf numFmtId="0" fontId="0" fillId="0" borderId="0" xfId="0"/>
    <xf numFmtId="0" fontId="0" fillId="2" borderId="0" xfId="0" applyFill="1" applyProtection="1">
      <protection locked="0"/>
    </xf>
    <xf numFmtId="0" fontId="0" fillId="2" borderId="0" xfId="0" applyFill="1"/>
    <xf numFmtId="0" fontId="0" fillId="2" borderId="0" xfId="0" applyFill="1" applyAlignment="1" applyProtection="1">
      <alignment wrapText="1"/>
      <protection locked="0"/>
    </xf>
    <xf numFmtId="0" fontId="6" fillId="2" borderId="0" xfId="0" applyFont="1" applyFill="1" applyAlignment="1" applyProtection="1">
      <alignment wrapText="1"/>
      <protection locked="0"/>
    </xf>
    <xf numFmtId="0" fontId="7" fillId="2" borderId="0" xfId="0" applyFont="1" applyFill="1" applyAlignment="1" applyProtection="1">
      <alignment wrapText="1"/>
      <protection locked="0"/>
    </xf>
    <xf numFmtId="10" fontId="0" fillId="2" borderId="0" xfId="2" applyNumberFormat="1" applyFont="1" applyFill="1"/>
    <xf numFmtId="0" fontId="9" fillId="0" borderId="0" xfId="0" applyFont="1" applyAlignment="1">
      <alignment horizontal="left" vertical="center" wrapText="1"/>
    </xf>
    <xf numFmtId="0" fontId="6" fillId="0" borderId="0" xfId="0" applyFont="1"/>
    <xf numFmtId="0" fontId="10" fillId="2" borderId="0" xfId="0" applyFont="1" applyFill="1" applyAlignment="1" applyProtection="1">
      <alignment wrapText="1"/>
      <protection locked="0"/>
    </xf>
    <xf numFmtId="166" fontId="10" fillId="2" borderId="0" xfId="1" applyNumberFormat="1" applyFont="1" applyFill="1" applyProtection="1">
      <protection locked="0"/>
    </xf>
    <xf numFmtId="166" fontId="10" fillId="2" borderId="0" xfId="1" applyNumberFormat="1" applyFont="1" applyFill="1"/>
    <xf numFmtId="0" fontId="10" fillId="2" borderId="0" xfId="0" applyFont="1" applyFill="1"/>
    <xf numFmtId="0" fontId="6" fillId="2" borderId="0" xfId="0" applyFont="1" applyFill="1" applyAlignment="1" applyProtection="1">
      <alignment horizontal="left"/>
      <protection locked="0"/>
    </xf>
    <xf numFmtId="0" fontId="10" fillId="0" borderId="0" xfId="0" applyFont="1"/>
    <xf numFmtId="166" fontId="10" fillId="0" borderId="0" xfId="1" applyNumberFormat="1" applyFont="1"/>
    <xf numFmtId="0" fontId="11" fillId="0" borderId="0" xfId="0" applyFont="1" applyAlignment="1">
      <alignment horizontal="left" vertical="center"/>
    </xf>
    <xf numFmtId="0" fontId="12" fillId="2" borderId="0" xfId="0" applyFont="1" applyFill="1"/>
    <xf numFmtId="10" fontId="12" fillId="2" borderId="0" xfId="2" applyNumberFormat="1" applyFont="1" applyFill="1"/>
    <xf numFmtId="0" fontId="13" fillId="2" borderId="0" xfId="0" applyFont="1" applyFill="1" applyAlignment="1" applyProtection="1">
      <alignment wrapText="1"/>
      <protection locked="0"/>
    </xf>
    <xf numFmtId="0" fontId="5" fillId="3" borderId="1" xfId="0" applyFont="1" applyFill="1" applyBorder="1" applyAlignment="1">
      <alignment vertical="center"/>
    </xf>
    <xf numFmtId="3" fontId="5" fillId="3" borderId="1" xfId="0" applyNumberFormat="1" applyFont="1" applyFill="1" applyBorder="1" applyAlignment="1">
      <alignment horizontal="right" vertical="center" wrapText="1"/>
    </xf>
    <xf numFmtId="10" fontId="5" fillId="2" borderId="1" xfId="2" applyNumberFormat="1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center" vertical="center" wrapText="1"/>
    </xf>
    <xf numFmtId="166" fontId="6" fillId="2" borderId="0" xfId="1" applyNumberFormat="1" applyFont="1" applyFill="1" applyAlignment="1">
      <alignment horizontal="center" vertical="center" wrapText="1"/>
    </xf>
    <xf numFmtId="41" fontId="0" fillId="2" borderId="0" xfId="4" applyFont="1" applyFill="1"/>
    <xf numFmtId="41" fontId="12" fillId="2" borderId="0" xfId="4" applyFont="1" applyFill="1"/>
    <xf numFmtId="41" fontId="5" fillId="3" borderId="1" xfId="4" applyFont="1" applyFill="1" applyBorder="1" applyAlignment="1">
      <alignment horizontal="right" vertical="center" wrapText="1"/>
    </xf>
    <xf numFmtId="41" fontId="0" fillId="2" borderId="0" xfId="4" applyFont="1" applyFill="1" applyProtection="1">
      <protection locked="0"/>
    </xf>
    <xf numFmtId="41" fontId="12" fillId="2" borderId="0" xfId="4" applyFont="1" applyFill="1" applyProtection="1">
      <protection locked="0"/>
    </xf>
    <xf numFmtId="41" fontId="15" fillId="6" borderId="1" xfId="4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166" fontId="6" fillId="6" borderId="0" xfId="1" applyNumberFormat="1" applyFont="1" applyFill="1" applyAlignment="1">
      <alignment horizontal="center" vertical="center" wrapText="1"/>
    </xf>
    <xf numFmtId="166" fontId="6" fillId="6" borderId="0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right" vertical="center" wrapText="1"/>
    </xf>
    <xf numFmtId="43" fontId="0" fillId="0" borderId="0" xfId="0" applyNumberFormat="1"/>
    <xf numFmtId="0" fontId="16" fillId="2" borderId="0" xfId="0" applyFont="1" applyFill="1" applyAlignment="1" applyProtection="1">
      <alignment wrapText="1"/>
      <protection locked="0"/>
    </xf>
    <xf numFmtId="41" fontId="16" fillId="2" borderId="0" xfId="4" applyFont="1" applyFill="1" applyProtection="1">
      <protection locked="0"/>
    </xf>
    <xf numFmtId="166" fontId="16" fillId="2" borderId="0" xfId="1" applyNumberFormat="1" applyFont="1" applyFill="1"/>
    <xf numFmtId="41" fontId="16" fillId="2" borderId="0" xfId="4" applyFont="1" applyFill="1"/>
    <xf numFmtId="0" fontId="16" fillId="2" borderId="0" xfId="0" applyFont="1" applyFill="1"/>
    <xf numFmtId="0" fontId="13" fillId="2" borderId="0" xfId="0" applyFont="1" applyFill="1" applyAlignment="1" applyProtection="1">
      <alignment horizontal="left"/>
      <protection locked="0"/>
    </xf>
    <xf numFmtId="0" fontId="16" fillId="0" borderId="0" xfId="0" applyFont="1"/>
    <xf numFmtId="41" fontId="16" fillId="0" borderId="0" xfId="4" applyFont="1"/>
    <xf numFmtId="166" fontId="16" fillId="0" borderId="0" xfId="1" applyNumberFormat="1" applyFont="1"/>
    <xf numFmtId="0" fontId="13" fillId="0" borderId="0" xfId="0" applyFont="1"/>
    <xf numFmtId="0" fontId="13" fillId="6" borderId="0" xfId="0" applyFont="1" applyFill="1" applyAlignment="1">
      <alignment horizontal="center" vertical="center" wrapText="1"/>
    </xf>
    <xf numFmtId="41" fontId="13" fillId="6" borderId="0" xfId="4" applyFont="1" applyFill="1" applyAlignment="1">
      <alignment horizontal="center" vertical="center" wrapText="1"/>
    </xf>
    <xf numFmtId="166" fontId="13" fillId="6" borderId="0" xfId="1" applyNumberFormat="1" applyFont="1" applyFill="1" applyAlignment="1">
      <alignment horizontal="center" vertical="center" wrapText="1"/>
    </xf>
    <xf numFmtId="166" fontId="13" fillId="6" borderId="0" xfId="1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41" fontId="13" fillId="2" borderId="0" xfId="4" applyFont="1" applyFill="1" applyAlignment="1">
      <alignment horizontal="center" vertical="center" wrapText="1"/>
    </xf>
    <xf numFmtId="166" fontId="13" fillId="2" borderId="0" xfId="1" applyNumberFormat="1" applyFont="1" applyFill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41" fontId="13" fillId="0" borderId="0" xfId="4" applyFont="1" applyFill="1" applyAlignment="1">
      <alignment horizontal="left" wrapText="1"/>
    </xf>
    <xf numFmtId="166" fontId="13" fillId="0" borderId="0" xfId="1" applyNumberFormat="1" applyFont="1" applyFill="1" applyAlignment="1">
      <alignment horizontal="left" wrapText="1"/>
    </xf>
    <xf numFmtId="0" fontId="17" fillId="0" borderId="0" xfId="0" applyFont="1" applyAlignment="1">
      <alignment horizontal="left" vertical="center" wrapText="1"/>
    </xf>
    <xf numFmtId="41" fontId="16" fillId="0" borderId="0" xfId="4" applyFont="1" applyFill="1"/>
    <xf numFmtId="166" fontId="16" fillId="0" borderId="0" xfId="0" applyNumberFormat="1" applyFont="1"/>
    <xf numFmtId="166" fontId="16" fillId="0" borderId="0" xfId="1" applyNumberFormat="1" applyFont="1" applyFill="1"/>
    <xf numFmtId="0" fontId="16" fillId="0" borderId="0" xfId="0" applyFont="1" applyAlignment="1">
      <alignment wrapText="1"/>
    </xf>
    <xf numFmtId="43" fontId="16" fillId="0" borderId="0" xfId="0" applyNumberFormat="1" applyFont="1"/>
    <xf numFmtId="0" fontId="18" fillId="0" borderId="0" xfId="0" applyFont="1" applyAlignment="1">
      <alignment horizontal="left" vertical="center"/>
    </xf>
    <xf numFmtId="0" fontId="13" fillId="2" borderId="0" xfId="0" applyFont="1" applyFill="1" applyAlignment="1">
      <alignment horizontal="left" wrapText="1"/>
    </xf>
    <xf numFmtId="41" fontId="16" fillId="0" borderId="0" xfId="4" applyFont="1" applyAlignment="1">
      <alignment horizontal="center"/>
    </xf>
    <xf numFmtId="0" fontId="13" fillId="0" borderId="0" xfId="0" applyFont="1" applyAlignment="1">
      <alignment wrapText="1"/>
    </xf>
    <xf numFmtId="41" fontId="19" fillId="0" borderId="0" xfId="4" applyFont="1"/>
    <xf numFmtId="166" fontId="13" fillId="0" borderId="0" xfId="1" applyNumberFormat="1" applyFont="1"/>
    <xf numFmtId="0" fontId="18" fillId="0" borderId="0" xfId="0" applyFont="1" applyAlignment="1">
      <alignment horizontal="left" vertical="center" wrapText="1"/>
    </xf>
    <xf numFmtId="41" fontId="13" fillId="2" borderId="0" xfId="4" applyFont="1" applyFill="1" applyAlignment="1">
      <alignment horizontal="center" wrapText="1"/>
    </xf>
    <xf numFmtId="166" fontId="13" fillId="2" borderId="0" xfId="1" applyNumberFormat="1" applyFont="1" applyFill="1" applyAlignment="1">
      <alignment horizontal="center" wrapText="1"/>
    </xf>
    <xf numFmtId="41" fontId="13" fillId="0" borderId="0" xfId="4" applyFont="1"/>
    <xf numFmtId="43" fontId="20" fillId="0" borderId="0" xfId="0" applyNumberFormat="1" applyFont="1"/>
    <xf numFmtId="166" fontId="16" fillId="2" borderId="0" xfId="1" applyNumberFormat="1" applyFont="1" applyFill="1" applyProtection="1">
      <protection locked="0"/>
    </xf>
    <xf numFmtId="0" fontId="13" fillId="0" borderId="0" xfId="0" applyFont="1" applyAlignment="1">
      <alignment horizontal="left"/>
    </xf>
    <xf numFmtId="166" fontId="13" fillId="0" borderId="0" xfId="1" applyNumberFormat="1" applyFont="1" applyFill="1" applyAlignment="1">
      <alignment horizontal="center" wrapText="1"/>
    </xf>
    <xf numFmtId="166" fontId="13" fillId="0" borderId="0" xfId="0" applyNumberFormat="1" applyFont="1"/>
    <xf numFmtId="166" fontId="13" fillId="0" borderId="0" xfId="1" applyNumberFormat="1" applyFont="1" applyFill="1"/>
    <xf numFmtId="0" fontId="16" fillId="2" borderId="0" xfId="0" applyFont="1" applyFill="1" applyAlignment="1">
      <alignment horizontal="center" vertical="center"/>
    </xf>
    <xf numFmtId="0" fontId="13" fillId="2" borderId="0" xfId="0" applyFont="1" applyFill="1"/>
    <xf numFmtId="166" fontId="13" fillId="6" borderId="6" xfId="1" applyNumberFormat="1" applyFont="1" applyFill="1" applyBorder="1" applyAlignment="1">
      <alignment horizontal="center" vertical="center" wrapText="1"/>
    </xf>
    <xf numFmtId="0" fontId="21" fillId="0" borderId="0" xfId="3" applyFont="1" applyFill="1" applyBorder="1" applyAlignment="1">
      <alignment horizontal="left" vertical="center" wrapText="1"/>
    </xf>
    <xf numFmtId="166" fontId="16" fillId="0" borderId="0" xfId="1" applyNumberFormat="1" applyFont="1" applyBorder="1"/>
    <xf numFmtId="166" fontId="16" fillId="0" borderId="0" xfId="1" applyNumberFormat="1" applyFont="1" applyFill="1" applyBorder="1"/>
    <xf numFmtId="0" fontId="22" fillId="0" borderId="0" xfId="3" applyFont="1" applyFill="1" applyBorder="1" applyAlignment="1">
      <alignment horizontal="center" vertical="center" wrapText="1"/>
    </xf>
    <xf numFmtId="0" fontId="13" fillId="4" borderId="0" xfId="0" applyFont="1" applyFill="1"/>
    <xf numFmtId="0" fontId="13" fillId="5" borderId="0" xfId="0" applyFont="1" applyFill="1"/>
    <xf numFmtId="41" fontId="16" fillId="0" borderId="0" xfId="4" applyFont="1" applyFill="1" applyAlignment="1">
      <alignment horizontal="left" wrapText="1"/>
    </xf>
    <xf numFmtId="0" fontId="12" fillId="2" borderId="0" xfId="4" applyNumberFormat="1" applyFont="1" applyFill="1"/>
    <xf numFmtId="0" fontId="6" fillId="2" borderId="0" xfId="1" applyNumberFormat="1" applyFont="1" applyFill="1" applyProtection="1">
      <protection locked="0"/>
    </xf>
    <xf numFmtId="0" fontId="13" fillId="2" borderId="0" xfId="4" applyNumberFormat="1" applyFont="1" applyFill="1" applyProtection="1">
      <protection locked="0"/>
    </xf>
    <xf numFmtId="0" fontId="13" fillId="2" borderId="0" xfId="1" applyNumberFormat="1" applyFont="1" applyFill="1" applyProtection="1">
      <protection locked="0"/>
    </xf>
    <xf numFmtId="43" fontId="23" fillId="0" borderId="0" xfId="0" applyNumberFormat="1" applyFont="1"/>
    <xf numFmtId="167" fontId="23" fillId="0" borderId="0" xfId="0" applyNumberFormat="1" applyFont="1"/>
    <xf numFmtId="3" fontId="16" fillId="0" borderId="0" xfId="0" applyNumberFormat="1" applyFont="1"/>
    <xf numFmtId="41" fontId="16" fillId="2" borderId="0" xfId="4" applyFont="1" applyFill="1" applyAlignment="1" applyProtection="1">
      <alignment wrapText="1"/>
      <protection locked="0"/>
    </xf>
    <xf numFmtId="41" fontId="13" fillId="2" borderId="0" xfId="4" applyFont="1" applyFill="1" applyAlignment="1" applyProtection="1">
      <alignment horizontal="left"/>
      <protection locked="0"/>
    </xf>
    <xf numFmtId="41" fontId="13" fillId="2" borderId="0" xfId="4" applyFont="1" applyFill="1" applyAlignment="1" applyProtection="1">
      <alignment wrapText="1"/>
      <protection locked="0"/>
    </xf>
    <xf numFmtId="41" fontId="13" fillId="2" borderId="0" xfId="4" applyFont="1" applyFill="1" applyProtection="1">
      <protection locked="0"/>
    </xf>
    <xf numFmtId="41" fontId="13" fillId="6" borderId="0" xfId="4" applyFont="1" applyFill="1" applyBorder="1" applyAlignment="1">
      <alignment horizontal="center" vertical="center" wrapText="1"/>
    </xf>
    <xf numFmtId="41" fontId="13" fillId="2" borderId="0" xfId="4" applyFont="1" applyFill="1" applyAlignment="1">
      <alignment horizontal="left" wrapText="1"/>
    </xf>
    <xf numFmtId="41" fontId="17" fillId="0" borderId="0" xfId="4" applyFont="1" applyAlignment="1">
      <alignment horizontal="left" vertical="center" wrapText="1"/>
    </xf>
    <xf numFmtId="41" fontId="20" fillId="0" borderId="0" xfId="4" applyFont="1"/>
    <xf numFmtId="41" fontId="23" fillId="0" borderId="0" xfId="4" applyFont="1"/>
    <xf numFmtId="41" fontId="20" fillId="2" borderId="0" xfId="4" applyFont="1" applyFill="1"/>
    <xf numFmtId="41" fontId="18" fillId="0" borderId="0" xfId="4" applyFont="1" applyAlignment="1">
      <alignment horizontal="left" vertical="center"/>
    </xf>
    <xf numFmtId="41" fontId="18" fillId="0" borderId="0" xfId="4" applyFont="1" applyAlignment="1">
      <alignment horizontal="left" vertical="center" wrapText="1"/>
    </xf>
    <xf numFmtId="0" fontId="24" fillId="0" borderId="0" xfId="0" applyFont="1" applyAlignment="1">
      <alignment horizontal="left"/>
    </xf>
    <xf numFmtId="43" fontId="20" fillId="2" borderId="0" xfId="0" applyNumberFormat="1" applyFont="1" applyFill="1"/>
    <xf numFmtId="0" fontId="20" fillId="0" borderId="0" xfId="0" applyFont="1"/>
    <xf numFmtId="165" fontId="20" fillId="0" borderId="0" xfId="1" applyFont="1" applyBorder="1"/>
    <xf numFmtId="41" fontId="15" fillId="6" borderId="2" xfId="4" applyFont="1" applyFill="1" applyBorder="1" applyAlignment="1">
      <alignment horizontal="center" vertical="center" wrapText="1"/>
    </xf>
    <xf numFmtId="41" fontId="15" fillId="6" borderId="3" xfId="4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165" fontId="20" fillId="0" borderId="0" xfId="1" applyFont="1"/>
  </cellXfs>
  <cellStyles count="7">
    <cellStyle name="Millares" xfId="1" builtinId="3" customBuiltin="1"/>
    <cellStyle name="Millares [0]" xfId="4" builtinId="6"/>
    <cellStyle name="Millares 4" xfId="6" xr:uid="{44F0DF5E-DEE5-43A6-8C0C-126E32C0C206}"/>
    <cellStyle name="Moneda 4" xfId="5" xr:uid="{46200F7F-CE03-4E20-B709-E005EEAB1A5D}"/>
    <cellStyle name="Normal" xfId="0" builtinId="0"/>
    <cellStyle name="Normal 3" xfId="3" xr:uid="{00000000-0005-0000-0000-000003000000}"/>
    <cellStyle name="Porcentaje" xfId="2" builtinId="5"/>
  </cellStyles>
  <dxfs count="0"/>
  <tableStyles count="0" defaultTableStyle="TableStyleMedium2" defaultPivotStyle="PivotStyleLight16"/>
  <colors>
    <mruColors>
      <color rgb="FFB68CE0"/>
      <color rgb="FF4EDABF"/>
      <color rgb="FF9379DD"/>
      <color rgb="FFF7C8BB"/>
      <color rgb="FF741D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CONTENIDO%20CUADROS%20MONITOREO%202023.xlsx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0</xdr:rowOff>
    </xdr:from>
    <xdr:to>
      <xdr:col>6</xdr:col>
      <xdr:colOff>1009650</xdr:colOff>
      <xdr:row>8</xdr:row>
      <xdr:rowOff>57150</xdr:rowOff>
    </xdr:to>
    <xdr:sp macro="" textlink="">
      <xdr:nvSpPr>
        <xdr:cNvPr id="3" name="Flecha a la derecha con banda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676900" y="1009650"/>
          <a:ext cx="1009650" cy="552450"/>
        </a:xfrm>
        <a:prstGeom prst="stripedRightArrow">
          <a:avLst/>
        </a:prstGeom>
        <a:solidFill>
          <a:srgbClr val="92D050"/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es-CO" sz="1400" b="1">
              <a:solidFill>
                <a:schemeClr val="lt1"/>
              </a:solidFill>
              <a:latin typeface="+mn-lt"/>
              <a:ea typeface="+mn-ea"/>
              <a:cs typeface="+mn-cs"/>
            </a:rPr>
            <a:t>VOLVER</a:t>
          </a:r>
        </a:p>
      </xdr:txBody>
    </xdr:sp>
    <xdr:clientData/>
  </xdr:twoCellAnchor>
  <xdr:twoCellAnchor editAs="oneCell">
    <xdr:from>
      <xdr:col>1</xdr:col>
      <xdr:colOff>138545</xdr:colOff>
      <xdr:row>6</xdr:row>
      <xdr:rowOff>103910</xdr:rowOff>
    </xdr:from>
    <xdr:to>
      <xdr:col>1</xdr:col>
      <xdr:colOff>1281545</xdr:colOff>
      <xdr:row>9</xdr:row>
      <xdr:rowOff>112569</xdr:rowOff>
    </xdr:to>
    <xdr:pic>
      <xdr:nvPicPr>
        <xdr:cNvPr id="4" name="Picture 278">
          <a:extLst>
            <a:ext uri="{FF2B5EF4-FFF2-40B4-BE49-F238E27FC236}">
              <a16:creationId xmlns:a16="http://schemas.microsoft.com/office/drawing/2014/main" id="{FF27319C-42E3-4AA2-A4DE-C3B5FFD8F35D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97136" y="1125683"/>
          <a:ext cx="1143000" cy="76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6</xdr:row>
      <xdr:rowOff>100011</xdr:rowOff>
    </xdr:to>
    <xdr:pic>
      <xdr:nvPicPr>
        <xdr:cNvPr id="3" name="Picture 278">
          <a:extLst>
            <a:ext uri="{FF2B5EF4-FFF2-40B4-BE49-F238E27FC236}">
              <a16:creationId xmlns:a16="http://schemas.microsoft.com/office/drawing/2014/main" id="{502E3B9A-48F5-4B44-AD1E-4D21FAD839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90675" cy="1028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6</xdr:row>
      <xdr:rowOff>114299</xdr:rowOff>
    </xdr:to>
    <xdr:pic>
      <xdr:nvPicPr>
        <xdr:cNvPr id="3" name="Picture 278">
          <a:extLst>
            <a:ext uri="{FF2B5EF4-FFF2-40B4-BE49-F238E27FC236}">
              <a16:creationId xmlns:a16="http://schemas.microsoft.com/office/drawing/2014/main" id="{AF5AA174-57B2-4027-93C3-608AAD98ED4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90675" cy="10286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6</xdr:row>
      <xdr:rowOff>79001</xdr:rowOff>
    </xdr:to>
    <xdr:pic>
      <xdr:nvPicPr>
        <xdr:cNvPr id="3" name="Picture 278">
          <a:extLst>
            <a:ext uri="{FF2B5EF4-FFF2-40B4-BE49-F238E27FC236}">
              <a16:creationId xmlns:a16="http://schemas.microsoft.com/office/drawing/2014/main" id="{50C645F2-4C54-4FDC-A6E1-CFD43D76AD0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90675" cy="102869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6</xdr:row>
      <xdr:rowOff>114299</xdr:rowOff>
    </xdr:to>
    <xdr:pic>
      <xdr:nvPicPr>
        <xdr:cNvPr id="3" name="Picture 278">
          <a:extLst>
            <a:ext uri="{FF2B5EF4-FFF2-40B4-BE49-F238E27FC236}">
              <a16:creationId xmlns:a16="http://schemas.microsoft.com/office/drawing/2014/main" id="{8D9377AC-8EE6-405E-BBD4-5B26C9CD669F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90675" cy="102869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6</xdr:row>
      <xdr:rowOff>114299</xdr:rowOff>
    </xdr:to>
    <xdr:pic>
      <xdr:nvPicPr>
        <xdr:cNvPr id="3" name="Picture 278">
          <a:extLst>
            <a:ext uri="{FF2B5EF4-FFF2-40B4-BE49-F238E27FC236}">
              <a16:creationId xmlns:a16="http://schemas.microsoft.com/office/drawing/2014/main" id="{0AF5A784-F696-49F9-BDE6-A10DA1319FF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90675" cy="102869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47626</xdr:rowOff>
    </xdr:from>
    <xdr:to>
      <xdr:col>0</xdr:col>
      <xdr:colOff>1590675</xdr:colOff>
      <xdr:row>5</xdr:row>
      <xdr:rowOff>171450</xdr:rowOff>
    </xdr:to>
    <xdr:pic>
      <xdr:nvPicPr>
        <xdr:cNvPr id="3" name="Picture 278">
          <a:extLst>
            <a:ext uri="{FF2B5EF4-FFF2-40B4-BE49-F238E27FC236}">
              <a16:creationId xmlns:a16="http://schemas.microsoft.com/office/drawing/2014/main" id="{08B03D5D-4F46-4C0A-80BD-48D5CD69E23F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7626"/>
          <a:ext cx="1590675" cy="10286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92.168.0.182\cei%20gestion\01.%20RADICACION\CAPITAS%202023.xlsx" TargetMode="External"/><Relationship Id="rId1" Type="http://schemas.openxmlformats.org/officeDocument/2006/relationships/externalLinkPath" Target="file:///\\192.168.0.182\cei%20gestion\01.%20RADICACION\CAPITAS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ERO"/>
      <sheetName val="FEBRERO"/>
      <sheetName val="MARZO"/>
      <sheetName val="ABRIL"/>
      <sheetName val="MAYO"/>
      <sheetName val="JUNIO"/>
      <sheetName val="JULIO"/>
      <sheetName val="AG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6:K86"/>
  <sheetViews>
    <sheetView topLeftCell="A7" zoomScale="110" zoomScaleNormal="110" workbookViewId="0">
      <pane xSplit="1" ySplit="6" topLeftCell="B13" activePane="bottomRight" state="frozen"/>
      <selection activeCell="A7" sqref="A7"/>
      <selection pane="topRight" activeCell="B7" sqref="B7"/>
      <selection pane="bottomLeft" activeCell="A13" sqref="A13"/>
      <selection pane="bottomRight" activeCell="D12" sqref="D12"/>
    </sheetView>
  </sheetViews>
  <sheetFormatPr baseColWidth="10" defaultColWidth="11.42578125" defaultRowHeight="12.75"/>
  <cols>
    <col min="1" max="1" width="69.85546875" style="3" customWidth="1"/>
    <col min="2" max="2" width="24.7109375" style="28" customWidth="1"/>
    <col min="3" max="3" width="24.7109375" style="25" customWidth="1"/>
    <col min="4" max="5" width="24.7109375" style="2" customWidth="1"/>
    <col min="6" max="6" width="24.7109375" style="25" customWidth="1"/>
    <col min="7" max="7" width="24.5703125" style="25" customWidth="1"/>
    <col min="8" max="9" width="24.7109375" style="25" customWidth="1"/>
    <col min="10" max="10" width="24.42578125" style="6" customWidth="1"/>
    <col min="11" max="11" width="23.28515625" style="6" customWidth="1"/>
    <col min="12" max="16384" width="11.42578125" style="2"/>
  </cols>
  <sheetData>
    <row r="6" spans="1:11" ht="15.75">
      <c r="A6" s="5"/>
    </row>
    <row r="7" spans="1:11" ht="19.5" customHeight="1">
      <c r="A7" s="5" t="s">
        <v>54</v>
      </c>
    </row>
    <row r="8" spans="1:11" ht="19.5" customHeight="1">
      <c r="A8" s="5" t="s">
        <v>190</v>
      </c>
    </row>
    <row r="9" spans="1:11" s="17" customFormat="1" ht="19.5" customHeight="1">
      <c r="A9" s="5" t="s">
        <v>181</v>
      </c>
      <c r="B9" s="29"/>
      <c r="C9" s="26"/>
      <c r="F9" s="89">
        <v>1546900823</v>
      </c>
      <c r="G9" s="26"/>
      <c r="H9" s="26"/>
      <c r="I9" s="26"/>
      <c r="J9" s="18"/>
      <c r="K9" s="18"/>
    </row>
    <row r="11" spans="1:11" ht="12.75" customHeight="1">
      <c r="A11" s="116" t="s">
        <v>53</v>
      </c>
      <c r="B11" s="114" t="s">
        <v>152</v>
      </c>
      <c r="C11" s="115"/>
      <c r="D11" s="114" t="s">
        <v>191</v>
      </c>
      <c r="E11" s="115"/>
      <c r="F11" s="112" t="s">
        <v>192</v>
      </c>
      <c r="G11" s="113"/>
      <c r="H11" s="112" t="s">
        <v>193</v>
      </c>
      <c r="I11" s="113"/>
      <c r="J11" s="114" t="s">
        <v>55</v>
      </c>
      <c r="K11" s="115"/>
    </row>
    <row r="12" spans="1:11" ht="21" customHeight="1">
      <c r="A12" s="117"/>
      <c r="B12" s="31" t="s">
        <v>0</v>
      </c>
      <c r="C12" s="31" t="s">
        <v>1</v>
      </c>
      <c r="D12" s="31" t="s">
        <v>0</v>
      </c>
      <c r="E12" s="31" t="s">
        <v>1</v>
      </c>
      <c r="F12" s="30" t="s">
        <v>0</v>
      </c>
      <c r="G12" s="30" t="s">
        <v>1</v>
      </c>
      <c r="H12" s="30" t="s">
        <v>0</v>
      </c>
      <c r="I12" s="30" t="s">
        <v>1</v>
      </c>
      <c r="J12" s="31" t="s">
        <v>0</v>
      </c>
      <c r="K12" s="31" t="s">
        <v>1</v>
      </c>
    </row>
    <row r="13" spans="1:11">
      <c r="A13" s="20" t="s">
        <v>2</v>
      </c>
      <c r="B13" s="27">
        <v>471844808</v>
      </c>
      <c r="C13" s="27">
        <v>471844808</v>
      </c>
      <c r="D13" s="27"/>
      <c r="E13" s="27"/>
      <c r="F13" s="21"/>
      <c r="G13" s="21"/>
      <c r="H13" s="27"/>
      <c r="I13" s="27"/>
      <c r="J13" s="22" t="e">
        <f>+H13/F13</f>
        <v>#DIV/0!</v>
      </c>
      <c r="K13" s="22" t="e">
        <f>+I13/G13</f>
        <v>#DIV/0!</v>
      </c>
    </row>
    <row r="14" spans="1:11">
      <c r="A14" s="20" t="s">
        <v>3</v>
      </c>
      <c r="B14" s="27">
        <v>37889827566</v>
      </c>
      <c r="C14" s="27">
        <v>19052907543</v>
      </c>
      <c r="D14" s="27"/>
      <c r="E14" s="27"/>
      <c r="F14" s="21"/>
      <c r="G14" s="21"/>
      <c r="H14" s="27"/>
      <c r="I14" s="27"/>
      <c r="J14" s="22" t="e">
        <f t="shared" ref="J14:J82" si="0">+H14/F14</f>
        <v>#DIV/0!</v>
      </c>
      <c r="K14" s="22" t="e">
        <f t="shared" ref="K14:K82" si="1">+I14/G14</f>
        <v>#DIV/0!</v>
      </c>
    </row>
    <row r="15" spans="1:11">
      <c r="A15" s="20" t="s">
        <v>4</v>
      </c>
      <c r="B15" s="27">
        <v>36890649530</v>
      </c>
      <c r="C15" s="27">
        <v>18053729507</v>
      </c>
      <c r="D15" s="27"/>
      <c r="E15" s="27"/>
      <c r="F15" s="21"/>
      <c r="G15" s="21"/>
      <c r="H15" s="27"/>
      <c r="I15" s="27"/>
      <c r="J15" s="22" t="e">
        <f t="shared" si="0"/>
        <v>#DIV/0!</v>
      </c>
      <c r="K15" s="22" t="e">
        <f t="shared" si="1"/>
        <v>#DIV/0!</v>
      </c>
    </row>
    <row r="16" spans="1:11">
      <c r="A16" s="20" t="s">
        <v>182</v>
      </c>
      <c r="B16" s="27">
        <v>20674339651</v>
      </c>
      <c r="C16" s="27">
        <v>14383472248</v>
      </c>
      <c r="D16" s="27"/>
      <c r="E16" s="27"/>
      <c r="F16" s="21"/>
      <c r="G16" s="21"/>
      <c r="H16" s="27"/>
      <c r="I16" s="27"/>
      <c r="J16" s="22" t="e">
        <f t="shared" si="0"/>
        <v>#DIV/0!</v>
      </c>
      <c r="K16" s="22" t="e">
        <f t="shared" si="1"/>
        <v>#DIV/0!</v>
      </c>
    </row>
    <row r="17" spans="1:11">
      <c r="A17" s="20" t="s">
        <v>183</v>
      </c>
      <c r="B17" s="27">
        <v>12408140853</v>
      </c>
      <c r="C17" s="27">
        <v>2734493926</v>
      </c>
      <c r="D17" s="27"/>
      <c r="E17" s="27"/>
      <c r="F17" s="21"/>
      <c r="G17" s="21"/>
      <c r="H17" s="27"/>
      <c r="I17" s="27"/>
      <c r="J17" s="22" t="e">
        <f t="shared" si="0"/>
        <v>#DIV/0!</v>
      </c>
      <c r="K17" s="22" t="e">
        <f t="shared" si="1"/>
        <v>#DIV/0!</v>
      </c>
    </row>
    <row r="18" spans="1:11">
      <c r="A18" s="20" t="s">
        <v>91</v>
      </c>
      <c r="B18" s="27">
        <v>0</v>
      </c>
      <c r="C18" s="27">
        <v>0</v>
      </c>
      <c r="D18" s="27"/>
      <c r="E18" s="27"/>
      <c r="F18" s="35"/>
      <c r="G18" s="35"/>
      <c r="H18" s="27"/>
      <c r="I18" s="27"/>
      <c r="J18" s="22" t="e">
        <f t="shared" si="0"/>
        <v>#DIV/0!</v>
      </c>
      <c r="K18" s="22" t="e">
        <f t="shared" si="1"/>
        <v>#DIV/0!</v>
      </c>
    </row>
    <row r="19" spans="1:11">
      <c r="A19" s="20" t="s">
        <v>94</v>
      </c>
      <c r="B19" s="27">
        <v>0</v>
      </c>
      <c r="C19" s="27">
        <v>0</v>
      </c>
      <c r="D19" s="27"/>
      <c r="E19" s="27"/>
      <c r="F19" s="35"/>
      <c r="G19" s="35"/>
      <c r="H19" s="27"/>
      <c r="I19" s="27"/>
      <c r="J19" s="22" t="e">
        <f t="shared" si="0"/>
        <v>#DIV/0!</v>
      </c>
      <c r="K19" s="22" t="e">
        <f t="shared" si="1"/>
        <v>#DIV/0!</v>
      </c>
    </row>
    <row r="20" spans="1:11">
      <c r="A20" s="20" t="s">
        <v>154</v>
      </c>
      <c r="B20" s="27">
        <v>742329061</v>
      </c>
      <c r="C20" s="27">
        <v>199426135</v>
      </c>
      <c r="D20" s="27"/>
      <c r="E20" s="27"/>
      <c r="F20" s="35"/>
      <c r="G20" s="35"/>
      <c r="H20" s="27"/>
      <c r="I20" s="27"/>
      <c r="J20" s="22" t="e">
        <f t="shared" si="0"/>
        <v>#DIV/0!</v>
      </c>
      <c r="K20" s="22" t="e">
        <f t="shared" si="1"/>
        <v>#DIV/0!</v>
      </c>
    </row>
    <row r="21" spans="1:11">
      <c r="A21" s="20" t="s">
        <v>92</v>
      </c>
      <c r="B21" s="27">
        <v>0</v>
      </c>
      <c r="C21" s="27">
        <v>0</v>
      </c>
      <c r="D21" s="27"/>
      <c r="E21" s="27"/>
      <c r="F21" s="35"/>
      <c r="G21" s="35"/>
      <c r="H21" s="27"/>
      <c r="I21" s="27"/>
      <c r="J21" s="22" t="e">
        <f t="shared" si="0"/>
        <v>#DIV/0!</v>
      </c>
      <c r="K21" s="22" t="e">
        <f t="shared" si="1"/>
        <v>#DIV/0!</v>
      </c>
    </row>
    <row r="22" spans="1:11">
      <c r="A22" s="20" t="s">
        <v>93</v>
      </c>
      <c r="B22" s="27">
        <v>143408235</v>
      </c>
      <c r="C22" s="27">
        <v>0</v>
      </c>
      <c r="D22" s="27"/>
      <c r="E22" s="27"/>
      <c r="F22" s="35"/>
      <c r="G22" s="35"/>
      <c r="H22" s="27"/>
      <c r="I22" s="27"/>
      <c r="J22" s="22" t="e">
        <f t="shared" si="0"/>
        <v>#DIV/0!</v>
      </c>
      <c r="K22" s="22" t="e">
        <f t="shared" si="1"/>
        <v>#DIV/0!</v>
      </c>
    </row>
    <row r="23" spans="1:11">
      <c r="A23" s="20" t="s">
        <v>5</v>
      </c>
      <c r="B23" s="27">
        <v>2922431730</v>
      </c>
      <c r="C23" s="27">
        <v>736337198</v>
      </c>
      <c r="D23" s="27"/>
      <c r="E23" s="27"/>
      <c r="F23" s="35"/>
      <c r="G23" s="35"/>
      <c r="H23" s="27"/>
      <c r="I23" s="27"/>
      <c r="J23" s="22" t="e">
        <f t="shared" si="0"/>
        <v>#DIV/0!</v>
      </c>
      <c r="K23" s="22" t="e">
        <f t="shared" si="1"/>
        <v>#DIV/0!</v>
      </c>
    </row>
    <row r="24" spans="1:11">
      <c r="A24" s="20" t="s">
        <v>6</v>
      </c>
      <c r="B24" s="27">
        <v>0</v>
      </c>
      <c r="C24" s="27">
        <v>0</v>
      </c>
      <c r="D24" s="27"/>
      <c r="E24" s="27"/>
      <c r="F24" s="21"/>
      <c r="G24" s="21"/>
      <c r="H24" s="27"/>
      <c r="I24" s="27"/>
      <c r="J24" s="22" t="e">
        <f t="shared" si="0"/>
        <v>#DIV/0!</v>
      </c>
      <c r="K24" s="22" t="e">
        <f t="shared" si="1"/>
        <v>#DIV/0!</v>
      </c>
    </row>
    <row r="25" spans="1:11">
      <c r="A25" s="20" t="s">
        <v>7</v>
      </c>
      <c r="B25" s="27">
        <v>0</v>
      </c>
      <c r="C25" s="27">
        <v>0</v>
      </c>
      <c r="D25" s="27"/>
      <c r="E25" s="27"/>
      <c r="F25" s="35"/>
      <c r="G25" s="35"/>
      <c r="H25" s="27"/>
      <c r="I25" s="27"/>
      <c r="J25" s="22" t="e">
        <f t="shared" si="0"/>
        <v>#DIV/0!</v>
      </c>
      <c r="K25" s="22" t="e">
        <f t="shared" si="1"/>
        <v>#DIV/0!</v>
      </c>
    </row>
    <row r="26" spans="1:11">
      <c r="A26" s="20" t="s">
        <v>8</v>
      </c>
      <c r="B26" s="27">
        <v>0</v>
      </c>
      <c r="C26" s="27">
        <v>0</v>
      </c>
      <c r="D26" s="27"/>
      <c r="E26" s="27"/>
      <c r="F26" s="35"/>
      <c r="G26" s="35"/>
      <c r="H26" s="27"/>
      <c r="I26" s="27"/>
      <c r="J26" s="22" t="e">
        <f t="shared" si="0"/>
        <v>#DIV/0!</v>
      </c>
      <c r="K26" s="22" t="e">
        <f t="shared" si="1"/>
        <v>#DIV/0!</v>
      </c>
    </row>
    <row r="27" spans="1:11">
      <c r="A27" s="20" t="s">
        <v>155</v>
      </c>
      <c r="B27" s="27">
        <v>2922431730</v>
      </c>
      <c r="C27" s="27">
        <v>736337198</v>
      </c>
      <c r="D27" s="27"/>
      <c r="E27" s="27"/>
      <c r="F27" s="35"/>
      <c r="G27" s="35"/>
      <c r="H27" s="27"/>
      <c r="I27" s="27"/>
      <c r="J27" s="22" t="e">
        <f t="shared" ref="J27:J29" si="2">+H27/F27</f>
        <v>#DIV/0!</v>
      </c>
      <c r="K27" s="22" t="e">
        <f t="shared" ref="K27:K29" si="3">+I27/G27</f>
        <v>#DIV/0!</v>
      </c>
    </row>
    <row r="28" spans="1:11">
      <c r="A28" s="20" t="s">
        <v>184</v>
      </c>
      <c r="B28" s="27"/>
      <c r="C28" s="27"/>
      <c r="D28" s="27"/>
      <c r="E28" s="27"/>
      <c r="F28" s="35"/>
      <c r="G28" s="35"/>
      <c r="H28" s="27"/>
      <c r="I28" s="27"/>
      <c r="J28" s="22"/>
      <c r="K28" s="22"/>
    </row>
    <row r="29" spans="1:11">
      <c r="A29" s="20" t="s">
        <v>6</v>
      </c>
      <c r="B29" s="27">
        <v>999178036</v>
      </c>
      <c r="C29" s="27">
        <v>999178036</v>
      </c>
      <c r="D29" s="27"/>
      <c r="E29" s="27"/>
      <c r="F29" s="21"/>
      <c r="G29" s="21"/>
      <c r="H29" s="27"/>
      <c r="I29" s="27"/>
      <c r="J29" s="22" t="e">
        <f t="shared" si="2"/>
        <v>#DIV/0!</v>
      </c>
      <c r="K29" s="22" t="e">
        <f t="shared" si="3"/>
        <v>#DIV/0!</v>
      </c>
    </row>
    <row r="30" spans="1:11">
      <c r="A30" s="20" t="s">
        <v>9</v>
      </c>
      <c r="B30" s="27">
        <v>522979640</v>
      </c>
      <c r="C30" s="27">
        <v>522979640</v>
      </c>
      <c r="D30" s="27"/>
      <c r="E30" s="27"/>
      <c r="F30" s="21"/>
      <c r="G30" s="21"/>
      <c r="H30" s="27"/>
      <c r="I30" s="27"/>
      <c r="J30" s="22" t="e">
        <f t="shared" si="0"/>
        <v>#DIV/0!</v>
      </c>
      <c r="K30" s="22" t="e">
        <f t="shared" si="1"/>
        <v>#DIV/0!</v>
      </c>
    </row>
    <row r="31" spans="1:11">
      <c r="A31" s="20" t="s">
        <v>10</v>
      </c>
      <c r="B31" s="27">
        <v>0</v>
      </c>
      <c r="C31" s="27">
        <v>0</v>
      </c>
      <c r="D31" s="27"/>
      <c r="E31" s="27"/>
      <c r="F31" s="21"/>
      <c r="G31" s="21"/>
      <c r="H31" s="27"/>
      <c r="I31" s="27"/>
      <c r="J31" s="22" t="e">
        <f t="shared" si="0"/>
        <v>#DIV/0!</v>
      </c>
      <c r="K31" s="22" t="e">
        <f t="shared" si="1"/>
        <v>#DIV/0!</v>
      </c>
    </row>
    <row r="32" spans="1:11">
      <c r="A32" s="20" t="s">
        <v>11</v>
      </c>
      <c r="B32" s="27">
        <v>0</v>
      </c>
      <c r="C32" s="27">
        <v>0</v>
      </c>
      <c r="D32" s="27"/>
      <c r="E32" s="27"/>
      <c r="F32" s="35"/>
      <c r="G32" s="35"/>
      <c r="H32" s="27"/>
      <c r="I32" s="27"/>
      <c r="J32" s="22" t="e">
        <f t="shared" si="0"/>
        <v>#DIV/0!</v>
      </c>
      <c r="K32" s="22" t="e">
        <f t="shared" si="1"/>
        <v>#DIV/0!</v>
      </c>
    </row>
    <row r="33" spans="1:11">
      <c r="A33" s="20" t="s">
        <v>12</v>
      </c>
      <c r="B33" s="27">
        <v>0</v>
      </c>
      <c r="C33" s="27">
        <v>0</v>
      </c>
      <c r="D33" s="27"/>
      <c r="E33" s="27"/>
      <c r="F33" s="35"/>
      <c r="G33" s="35"/>
      <c r="H33" s="27"/>
      <c r="I33" s="27"/>
      <c r="J33" s="22" t="e">
        <f t="shared" si="0"/>
        <v>#DIV/0!</v>
      </c>
      <c r="K33" s="22" t="e">
        <f t="shared" si="1"/>
        <v>#DIV/0!</v>
      </c>
    </row>
    <row r="34" spans="1:11">
      <c r="A34" s="20" t="s">
        <v>185</v>
      </c>
      <c r="B34" s="27"/>
      <c r="C34" s="27"/>
      <c r="D34" s="27"/>
      <c r="E34" s="27"/>
      <c r="F34" s="35"/>
      <c r="G34" s="35"/>
      <c r="H34" s="27"/>
      <c r="I34" s="27"/>
      <c r="J34" s="22"/>
      <c r="K34" s="22"/>
    </row>
    <row r="35" spans="1:11">
      <c r="A35" s="20" t="s">
        <v>151</v>
      </c>
      <c r="B35" s="27"/>
      <c r="C35" s="27"/>
      <c r="D35" s="27"/>
      <c r="E35" s="27"/>
      <c r="F35" s="35"/>
      <c r="G35" s="35"/>
      <c r="H35" s="27"/>
      <c r="I35" s="27"/>
      <c r="J35" s="22"/>
      <c r="K35" s="22"/>
    </row>
    <row r="36" spans="1:11">
      <c r="A36" s="20" t="s">
        <v>156</v>
      </c>
      <c r="B36" s="27">
        <v>175054958</v>
      </c>
      <c r="C36" s="27">
        <v>175054958</v>
      </c>
      <c r="D36" s="27"/>
      <c r="E36" s="27"/>
      <c r="F36" s="35"/>
      <c r="G36" s="35"/>
      <c r="H36" s="27"/>
      <c r="I36" s="27"/>
      <c r="J36" s="22" t="e">
        <f t="shared" si="0"/>
        <v>#DIV/0!</v>
      </c>
      <c r="K36" s="22" t="e">
        <f t="shared" si="1"/>
        <v>#DIV/0!</v>
      </c>
    </row>
    <row r="37" spans="1:11">
      <c r="A37" s="20" t="s">
        <v>13</v>
      </c>
      <c r="B37" s="27">
        <v>347924682</v>
      </c>
      <c r="C37" s="27">
        <v>347924682</v>
      </c>
      <c r="D37" s="27"/>
      <c r="E37" s="27"/>
      <c r="F37" s="21"/>
      <c r="G37" s="21"/>
      <c r="H37" s="27"/>
      <c r="I37" s="27"/>
      <c r="J37" s="22" t="e">
        <f t="shared" si="0"/>
        <v>#DIV/0!</v>
      </c>
      <c r="K37" s="22" t="e">
        <f t="shared" si="1"/>
        <v>#DIV/0!</v>
      </c>
    </row>
    <row r="38" spans="1:11">
      <c r="A38" s="20" t="s">
        <v>151</v>
      </c>
      <c r="B38" s="27"/>
      <c r="C38" s="27"/>
      <c r="D38" s="27"/>
      <c r="E38" s="27"/>
      <c r="F38" s="27"/>
      <c r="G38" s="27"/>
      <c r="H38" s="27"/>
      <c r="I38" s="27"/>
      <c r="J38" s="22" t="e">
        <f t="shared" si="0"/>
        <v>#DIV/0!</v>
      </c>
      <c r="K38" s="22" t="e">
        <f t="shared" si="1"/>
        <v>#DIV/0!</v>
      </c>
    </row>
    <row r="39" spans="1:11">
      <c r="A39" s="20" t="s">
        <v>14</v>
      </c>
      <c r="B39" s="27">
        <v>446198396</v>
      </c>
      <c r="C39" s="27">
        <v>446198396</v>
      </c>
      <c r="D39" s="27"/>
      <c r="E39" s="27"/>
      <c r="F39" s="35"/>
      <c r="G39" s="35"/>
      <c r="H39" s="27"/>
      <c r="I39" s="27"/>
      <c r="J39" s="22" t="e">
        <f t="shared" si="0"/>
        <v>#DIV/0!</v>
      </c>
      <c r="K39" s="22" t="e">
        <f t="shared" si="1"/>
        <v>#DIV/0!</v>
      </c>
    </row>
    <row r="40" spans="1:11">
      <c r="A40" s="20" t="s">
        <v>186</v>
      </c>
      <c r="B40" s="27">
        <v>341730610</v>
      </c>
      <c r="C40" s="27">
        <v>341730610</v>
      </c>
      <c r="D40" s="27"/>
      <c r="E40" s="27"/>
      <c r="F40" s="35"/>
      <c r="G40" s="35"/>
      <c r="H40" s="27"/>
      <c r="I40" s="27"/>
      <c r="J40" s="22" t="e">
        <f t="shared" si="0"/>
        <v>#DIV/0!</v>
      </c>
      <c r="K40" s="22" t="e">
        <f t="shared" si="1"/>
        <v>#DIV/0!</v>
      </c>
    </row>
    <row r="41" spans="1:11">
      <c r="A41" s="20" t="s">
        <v>187</v>
      </c>
      <c r="B41" s="27">
        <v>0</v>
      </c>
      <c r="C41" s="27">
        <v>0</v>
      </c>
      <c r="D41" s="27"/>
      <c r="E41" s="27"/>
      <c r="F41" s="35"/>
      <c r="G41" s="35"/>
      <c r="H41" s="27"/>
      <c r="I41" s="27"/>
      <c r="J41" s="22" t="e">
        <f t="shared" si="0"/>
        <v>#DIV/0!</v>
      </c>
      <c r="K41" s="22" t="e">
        <f t="shared" si="1"/>
        <v>#DIV/0!</v>
      </c>
    </row>
    <row r="42" spans="1:11">
      <c r="A42" s="20" t="s">
        <v>15</v>
      </c>
      <c r="B42" s="27">
        <v>0</v>
      </c>
      <c r="C42" s="27">
        <v>0</v>
      </c>
      <c r="D42" s="27"/>
      <c r="E42" s="27"/>
      <c r="F42" s="35"/>
      <c r="G42" s="35"/>
      <c r="H42" s="27"/>
      <c r="I42" s="27"/>
      <c r="J42" s="22" t="e">
        <f t="shared" si="0"/>
        <v>#DIV/0!</v>
      </c>
      <c r="K42" s="22" t="e">
        <f t="shared" si="1"/>
        <v>#DIV/0!</v>
      </c>
    </row>
    <row r="43" spans="1:11">
      <c r="A43" s="20" t="s">
        <v>95</v>
      </c>
      <c r="B43" s="27">
        <v>0</v>
      </c>
      <c r="C43" s="27">
        <v>0</v>
      </c>
      <c r="D43" s="27"/>
      <c r="E43" s="27"/>
      <c r="F43" s="35"/>
      <c r="G43" s="35"/>
      <c r="H43" s="27"/>
      <c r="I43" s="27"/>
      <c r="J43" s="22" t="e">
        <f t="shared" si="0"/>
        <v>#DIV/0!</v>
      </c>
      <c r="K43" s="22" t="e">
        <f t="shared" si="1"/>
        <v>#DIV/0!</v>
      </c>
    </row>
    <row r="44" spans="1:11">
      <c r="A44" s="20" t="s">
        <v>16</v>
      </c>
      <c r="B44" s="27">
        <v>104467786</v>
      </c>
      <c r="C44" s="27">
        <v>104467786</v>
      </c>
      <c r="D44" s="27"/>
      <c r="E44" s="27"/>
      <c r="F44" s="35"/>
      <c r="G44" s="35"/>
      <c r="H44" s="27"/>
      <c r="I44" s="27"/>
      <c r="J44" s="22" t="e">
        <f t="shared" si="0"/>
        <v>#DIV/0!</v>
      </c>
      <c r="K44" s="22" t="e">
        <f t="shared" si="1"/>
        <v>#DIV/0!</v>
      </c>
    </row>
    <row r="45" spans="1:11">
      <c r="A45" s="20" t="s">
        <v>17</v>
      </c>
      <c r="B45" s="27">
        <v>30000000</v>
      </c>
      <c r="C45" s="27">
        <v>30000000</v>
      </c>
      <c r="D45" s="27"/>
      <c r="E45" s="27"/>
      <c r="F45" s="35"/>
      <c r="G45" s="35"/>
      <c r="H45" s="27"/>
      <c r="I45" s="27"/>
      <c r="J45" s="22" t="e">
        <f t="shared" si="0"/>
        <v>#DIV/0!</v>
      </c>
      <c r="K45" s="22" t="e">
        <f t="shared" si="1"/>
        <v>#DIV/0!</v>
      </c>
    </row>
    <row r="46" spans="1:11">
      <c r="A46" s="20" t="s">
        <v>188</v>
      </c>
      <c r="B46" s="27">
        <v>0</v>
      </c>
      <c r="C46" s="27">
        <v>0</v>
      </c>
      <c r="D46" s="27"/>
      <c r="E46" s="27"/>
      <c r="F46" s="35"/>
      <c r="G46" s="35"/>
      <c r="H46" s="27"/>
      <c r="I46" s="27"/>
      <c r="J46" s="22" t="e">
        <f t="shared" si="0"/>
        <v>#DIV/0!</v>
      </c>
      <c r="K46" s="22" t="e">
        <f t="shared" si="1"/>
        <v>#DIV/0!</v>
      </c>
    </row>
    <row r="47" spans="1:11">
      <c r="A47" s="20" t="s">
        <v>18</v>
      </c>
      <c r="B47" s="27">
        <v>0</v>
      </c>
      <c r="C47" s="27">
        <v>0</v>
      </c>
      <c r="D47" s="27"/>
      <c r="E47" s="27"/>
      <c r="F47" s="35"/>
      <c r="G47" s="35"/>
      <c r="H47" s="27"/>
      <c r="I47" s="27"/>
      <c r="J47" s="22" t="e">
        <f t="shared" si="0"/>
        <v>#DIV/0!</v>
      </c>
      <c r="K47" s="22" t="e">
        <f t="shared" si="1"/>
        <v>#DIV/0!</v>
      </c>
    </row>
    <row r="48" spans="1:11" s="1" customFormat="1">
      <c r="A48" s="20" t="s">
        <v>157</v>
      </c>
      <c r="B48" s="27">
        <v>0</v>
      </c>
      <c r="C48" s="27">
        <v>0</v>
      </c>
      <c r="D48" s="27"/>
      <c r="E48" s="27"/>
      <c r="F48" s="35"/>
      <c r="G48" s="35"/>
      <c r="H48" s="27"/>
      <c r="I48" s="27"/>
      <c r="J48" s="22" t="e">
        <f t="shared" si="0"/>
        <v>#DIV/0!</v>
      </c>
      <c r="K48" s="22" t="e">
        <f t="shared" si="1"/>
        <v>#DIV/0!</v>
      </c>
    </row>
    <row r="49" spans="1:11" s="1" customFormat="1">
      <c r="A49" s="20" t="s">
        <v>19</v>
      </c>
      <c r="B49" s="27">
        <v>30000000</v>
      </c>
      <c r="C49" s="27">
        <v>30000000</v>
      </c>
      <c r="D49" s="27"/>
      <c r="E49" s="27"/>
      <c r="F49" s="35"/>
      <c r="G49" s="35"/>
      <c r="H49" s="27"/>
      <c r="I49" s="27"/>
      <c r="J49" s="22" t="e">
        <f t="shared" si="0"/>
        <v>#DIV/0!</v>
      </c>
      <c r="K49" s="22" t="e">
        <f t="shared" si="1"/>
        <v>#DIV/0!</v>
      </c>
    </row>
    <row r="50" spans="1:11" s="1" customFormat="1">
      <c r="A50" s="20" t="s">
        <v>20</v>
      </c>
      <c r="B50" s="27">
        <v>0</v>
      </c>
      <c r="C50" s="27">
        <v>0</v>
      </c>
      <c r="D50" s="27"/>
      <c r="E50" s="27"/>
      <c r="F50" s="35"/>
      <c r="G50" s="35"/>
      <c r="H50" s="27"/>
      <c r="I50" s="27"/>
      <c r="J50" s="22" t="e">
        <f t="shared" ref="J50:J51" si="4">+H50/F50</f>
        <v>#DIV/0!</v>
      </c>
      <c r="K50" s="22" t="e">
        <f t="shared" ref="K50:K51" si="5">+I50/G50</f>
        <v>#DIV/0!</v>
      </c>
    </row>
    <row r="51" spans="1:11" s="1" customFormat="1">
      <c r="A51" s="20" t="s">
        <v>21</v>
      </c>
      <c r="B51" s="27">
        <v>790475</v>
      </c>
      <c r="C51" s="27">
        <v>790475</v>
      </c>
      <c r="D51" s="27"/>
      <c r="E51" s="27"/>
      <c r="F51" s="35"/>
      <c r="G51" s="35"/>
      <c r="H51" s="27"/>
      <c r="I51" s="27"/>
      <c r="J51" s="22" t="e">
        <f t="shared" si="4"/>
        <v>#DIV/0!</v>
      </c>
      <c r="K51" s="22" t="e">
        <f t="shared" si="5"/>
        <v>#DIV/0!</v>
      </c>
    </row>
    <row r="52" spans="1:11" s="1" customFormat="1">
      <c r="A52" s="20" t="s">
        <v>22</v>
      </c>
      <c r="B52" s="27">
        <v>0</v>
      </c>
      <c r="C52" s="27">
        <v>0</v>
      </c>
      <c r="D52" s="27"/>
      <c r="E52" s="27"/>
      <c r="F52" s="35"/>
      <c r="G52" s="35"/>
      <c r="H52" s="27"/>
      <c r="I52" s="27"/>
      <c r="J52" s="22" t="e">
        <f t="shared" si="0"/>
        <v>#DIV/0!</v>
      </c>
      <c r="K52" s="22" t="e">
        <f t="shared" si="1"/>
        <v>#DIV/0!</v>
      </c>
    </row>
    <row r="53" spans="1:11" s="1" customFormat="1">
      <c r="A53" s="20" t="s">
        <v>23</v>
      </c>
      <c r="B53" s="27">
        <v>7710450766</v>
      </c>
      <c r="C53" s="27">
        <v>7710450766</v>
      </c>
      <c r="D53" s="27"/>
      <c r="E53" s="27"/>
      <c r="F53" s="21"/>
      <c r="G53" s="21"/>
      <c r="H53" s="27"/>
      <c r="I53" s="27"/>
      <c r="J53" s="22" t="e">
        <f t="shared" si="0"/>
        <v>#DIV/0!</v>
      </c>
      <c r="K53" s="22" t="e">
        <f t="shared" si="1"/>
        <v>#DIV/0!</v>
      </c>
    </row>
    <row r="54" spans="1:11" s="1" customFormat="1">
      <c r="A54" s="20" t="s">
        <v>24</v>
      </c>
      <c r="B54" s="27">
        <v>45601068807</v>
      </c>
      <c r="C54" s="27">
        <v>26764148784</v>
      </c>
      <c r="D54" s="27"/>
      <c r="E54" s="27"/>
      <c r="F54" s="21"/>
      <c r="G54" s="21"/>
      <c r="H54" s="27"/>
      <c r="I54" s="27"/>
      <c r="J54" s="22" t="e">
        <f t="shared" si="0"/>
        <v>#DIV/0!</v>
      </c>
      <c r="K54" s="22" t="e">
        <f t="shared" si="1"/>
        <v>#DIV/0!</v>
      </c>
    </row>
    <row r="55" spans="1:11" s="1" customFormat="1">
      <c r="A55" s="20" t="s">
        <v>25</v>
      </c>
      <c r="B55" s="27">
        <v>19438841409</v>
      </c>
      <c r="C55" s="27">
        <v>18323444991</v>
      </c>
      <c r="D55" s="27"/>
      <c r="E55" s="27"/>
      <c r="F55" s="21"/>
      <c r="G55" s="21"/>
      <c r="H55" s="27"/>
      <c r="I55" s="27"/>
      <c r="J55" s="22" t="e">
        <f t="shared" si="0"/>
        <v>#DIV/0!</v>
      </c>
      <c r="K55" s="22" t="e">
        <f t="shared" si="1"/>
        <v>#DIV/0!</v>
      </c>
    </row>
    <row r="56" spans="1:11" s="1" customFormat="1">
      <c r="A56" s="20" t="s">
        <v>26</v>
      </c>
      <c r="B56" s="27">
        <v>16280018903</v>
      </c>
      <c r="C56" s="27">
        <v>15315484036</v>
      </c>
      <c r="D56" s="27"/>
      <c r="E56" s="27"/>
      <c r="F56" s="21"/>
      <c r="G56" s="21"/>
      <c r="H56" s="27"/>
      <c r="I56" s="27"/>
      <c r="J56" s="22" t="e">
        <f t="shared" si="0"/>
        <v>#DIV/0!</v>
      </c>
      <c r="K56" s="22" t="e">
        <f t="shared" si="1"/>
        <v>#DIV/0!</v>
      </c>
    </row>
    <row r="57" spans="1:11" s="1" customFormat="1">
      <c r="A57" s="20" t="s">
        <v>27</v>
      </c>
      <c r="B57" s="27">
        <v>2166588464</v>
      </c>
      <c r="C57" s="27">
        <v>2166588464</v>
      </c>
      <c r="D57" s="27"/>
      <c r="E57" s="27"/>
      <c r="F57" s="21"/>
      <c r="G57" s="21"/>
      <c r="H57" s="27"/>
      <c r="I57" s="27"/>
      <c r="J57" s="22" t="e">
        <f t="shared" si="0"/>
        <v>#DIV/0!</v>
      </c>
      <c r="K57" s="22" t="e">
        <f t="shared" si="1"/>
        <v>#DIV/0!</v>
      </c>
    </row>
    <row r="58" spans="1:11" s="1" customFormat="1">
      <c r="A58" s="20" t="s">
        <v>28</v>
      </c>
      <c r="B58" s="27">
        <v>1565753226</v>
      </c>
      <c r="C58" s="27">
        <v>1565753226</v>
      </c>
      <c r="D58" s="27"/>
      <c r="E58" s="27"/>
      <c r="F58" s="21"/>
      <c r="G58" s="21"/>
      <c r="H58" s="27"/>
      <c r="I58" s="27"/>
      <c r="J58" s="22" t="e">
        <f t="shared" si="0"/>
        <v>#DIV/0!</v>
      </c>
      <c r="K58" s="22" t="e">
        <f t="shared" si="1"/>
        <v>#DIV/0!</v>
      </c>
    </row>
    <row r="59" spans="1:11" s="1" customFormat="1">
      <c r="A59" s="20" t="s">
        <v>29</v>
      </c>
      <c r="B59" s="27">
        <v>1315690261</v>
      </c>
      <c r="C59" s="27">
        <v>1315690261</v>
      </c>
      <c r="D59" s="27"/>
      <c r="E59" s="27"/>
      <c r="F59" s="21"/>
      <c r="G59" s="21"/>
      <c r="H59" s="27"/>
      <c r="I59" s="27"/>
      <c r="J59" s="22" t="e">
        <f t="shared" si="0"/>
        <v>#DIV/0!</v>
      </c>
      <c r="K59" s="22" t="e">
        <f t="shared" si="1"/>
        <v>#DIV/0!</v>
      </c>
    </row>
    <row r="60" spans="1:11" s="1" customFormat="1">
      <c r="A60" s="20" t="s">
        <v>30</v>
      </c>
      <c r="B60" s="27">
        <v>0</v>
      </c>
      <c r="C60" s="27">
        <v>0</v>
      </c>
      <c r="D60" s="27"/>
      <c r="E60" s="27"/>
      <c r="F60" s="21"/>
      <c r="G60" s="21"/>
      <c r="H60" s="27"/>
      <c r="I60" s="27"/>
      <c r="J60" s="22" t="e">
        <f t="shared" si="0"/>
        <v>#DIV/0!</v>
      </c>
      <c r="K60" s="22" t="e">
        <f t="shared" si="1"/>
        <v>#DIV/0!</v>
      </c>
    </row>
    <row r="61" spans="1:11" s="1" customFormat="1">
      <c r="A61" s="20" t="s">
        <v>31</v>
      </c>
      <c r="B61" s="27">
        <v>250062965</v>
      </c>
      <c r="C61" s="27">
        <v>250062965</v>
      </c>
      <c r="D61" s="27"/>
      <c r="E61" s="27"/>
      <c r="F61" s="21"/>
      <c r="G61" s="21"/>
      <c r="H61" s="27"/>
      <c r="I61" s="27"/>
      <c r="J61" s="22" t="e">
        <f t="shared" si="0"/>
        <v>#DIV/0!</v>
      </c>
      <c r="K61" s="22" t="e">
        <f t="shared" si="1"/>
        <v>#DIV/0!</v>
      </c>
    </row>
    <row r="62" spans="1:11" s="1" customFormat="1">
      <c r="A62" s="20" t="s">
        <v>32</v>
      </c>
      <c r="B62" s="27">
        <v>600835238</v>
      </c>
      <c r="C62" s="27">
        <v>600835238</v>
      </c>
      <c r="D62" s="27"/>
      <c r="E62" s="27"/>
      <c r="F62" s="21"/>
      <c r="G62" s="21"/>
      <c r="H62" s="27"/>
      <c r="I62" s="27"/>
      <c r="J62" s="22" t="e">
        <f t="shared" si="0"/>
        <v>#DIV/0!</v>
      </c>
      <c r="K62" s="22" t="e">
        <f t="shared" si="1"/>
        <v>#DIV/0!</v>
      </c>
    </row>
    <row r="63" spans="1:11" s="1" customFormat="1">
      <c r="A63" s="20" t="s">
        <v>33</v>
      </c>
      <c r="B63" s="27">
        <v>14113430439</v>
      </c>
      <c r="C63" s="27">
        <v>13148895572</v>
      </c>
      <c r="D63" s="27"/>
      <c r="E63" s="27"/>
      <c r="F63" s="21"/>
      <c r="G63" s="21"/>
      <c r="H63" s="27"/>
      <c r="I63" s="27"/>
      <c r="J63" s="22" t="e">
        <f t="shared" si="0"/>
        <v>#DIV/0!</v>
      </c>
      <c r="K63" s="22" t="e">
        <f t="shared" si="1"/>
        <v>#DIV/0!</v>
      </c>
    </row>
    <row r="64" spans="1:11" s="1" customFormat="1">
      <c r="A64" s="20" t="s">
        <v>34</v>
      </c>
      <c r="B64" s="27">
        <v>3117247790</v>
      </c>
      <c r="C64" s="27">
        <v>2966386239</v>
      </c>
      <c r="D64" s="27"/>
      <c r="E64" s="27"/>
      <c r="F64" s="21"/>
      <c r="G64" s="21"/>
      <c r="H64" s="27"/>
      <c r="I64" s="27"/>
      <c r="J64" s="22" t="e">
        <f t="shared" si="0"/>
        <v>#DIV/0!</v>
      </c>
      <c r="K64" s="22" t="e">
        <f t="shared" si="1"/>
        <v>#DIV/0!</v>
      </c>
    </row>
    <row r="65" spans="1:11" s="1" customFormat="1">
      <c r="A65" s="20" t="s">
        <v>35</v>
      </c>
      <c r="B65" s="27">
        <v>429329362</v>
      </c>
      <c r="C65" s="27">
        <v>383198399</v>
      </c>
      <c r="D65" s="27"/>
      <c r="E65" s="27"/>
      <c r="F65" s="21"/>
      <c r="G65" s="21"/>
      <c r="H65" s="27"/>
      <c r="I65" s="27"/>
      <c r="J65" s="22" t="e">
        <f t="shared" si="0"/>
        <v>#DIV/0!</v>
      </c>
      <c r="K65" s="22" t="e">
        <f t="shared" si="1"/>
        <v>#DIV/0!</v>
      </c>
    </row>
    <row r="66" spans="1:11" s="1" customFormat="1">
      <c r="A66" s="20" t="s">
        <v>189</v>
      </c>
      <c r="B66" s="27">
        <v>2024611994</v>
      </c>
      <c r="C66" s="27">
        <v>1944511430</v>
      </c>
      <c r="D66" s="27"/>
      <c r="E66" s="27"/>
      <c r="F66" s="21"/>
      <c r="G66" s="21"/>
      <c r="H66" s="27"/>
      <c r="I66" s="27"/>
      <c r="J66" s="22" t="e">
        <f t="shared" si="0"/>
        <v>#DIV/0!</v>
      </c>
      <c r="K66" s="22" t="e">
        <f t="shared" si="1"/>
        <v>#DIV/0!</v>
      </c>
    </row>
    <row r="67" spans="1:11" s="1" customFormat="1">
      <c r="A67" s="20" t="s">
        <v>36</v>
      </c>
      <c r="B67" s="27">
        <v>455961272</v>
      </c>
      <c r="C67" s="27">
        <v>432664047</v>
      </c>
      <c r="D67" s="27"/>
      <c r="E67" s="27"/>
      <c r="F67" s="21"/>
      <c r="G67" s="21"/>
      <c r="H67" s="27"/>
      <c r="I67" s="27"/>
      <c r="J67" s="22" t="e">
        <f t="shared" si="0"/>
        <v>#DIV/0!</v>
      </c>
      <c r="K67" s="22" t="e">
        <f t="shared" si="1"/>
        <v>#DIV/0!</v>
      </c>
    </row>
    <row r="68" spans="1:11" s="1" customFormat="1">
      <c r="A68" s="20" t="s">
        <v>37</v>
      </c>
      <c r="B68" s="27">
        <v>207345162</v>
      </c>
      <c r="C68" s="27">
        <v>206012363</v>
      </c>
      <c r="D68" s="27"/>
      <c r="E68" s="27"/>
      <c r="F68" s="21"/>
      <c r="G68" s="21"/>
      <c r="H68" s="27"/>
      <c r="I68" s="27"/>
      <c r="J68" s="22" t="e">
        <f t="shared" si="0"/>
        <v>#DIV/0!</v>
      </c>
      <c r="K68" s="22" t="e">
        <f t="shared" si="1"/>
        <v>#DIV/0!</v>
      </c>
    </row>
    <row r="69" spans="1:11" s="1" customFormat="1">
      <c r="A69" s="20" t="s">
        <v>38</v>
      </c>
      <c r="B69" s="27">
        <v>0</v>
      </c>
      <c r="C69" s="27">
        <v>0</v>
      </c>
      <c r="D69" s="27"/>
      <c r="E69" s="27"/>
      <c r="F69" s="35"/>
      <c r="G69" s="35"/>
      <c r="H69" s="27"/>
      <c r="I69" s="27"/>
      <c r="J69" s="22" t="e">
        <f t="shared" si="0"/>
        <v>#DIV/0!</v>
      </c>
      <c r="K69" s="22" t="e">
        <f t="shared" si="1"/>
        <v>#DIV/0!</v>
      </c>
    </row>
    <row r="70" spans="1:11" s="1" customFormat="1">
      <c r="A70" s="20" t="s">
        <v>153</v>
      </c>
      <c r="B70" s="27">
        <v>0</v>
      </c>
      <c r="C70" s="27">
        <v>0</v>
      </c>
      <c r="D70" s="27"/>
      <c r="E70" s="27"/>
      <c r="F70" s="35"/>
      <c r="G70" s="35"/>
      <c r="H70" s="27"/>
      <c r="I70" s="27"/>
      <c r="J70" s="22" t="e">
        <f t="shared" si="0"/>
        <v>#DIV/0!</v>
      </c>
      <c r="K70" s="22" t="e">
        <f t="shared" si="1"/>
        <v>#DIV/0!</v>
      </c>
    </row>
    <row r="71" spans="1:11" s="1" customFormat="1">
      <c r="A71" s="20" t="s">
        <v>96</v>
      </c>
      <c r="B71" s="27">
        <v>41574716</v>
      </c>
      <c r="C71" s="27">
        <v>41574716</v>
      </c>
      <c r="D71" s="27"/>
      <c r="E71" s="27"/>
      <c r="F71" s="35"/>
      <c r="G71" s="35"/>
      <c r="H71" s="27"/>
      <c r="I71" s="27"/>
      <c r="J71" s="22" t="e">
        <f t="shared" si="0"/>
        <v>#DIV/0!</v>
      </c>
      <c r="K71" s="22" t="e">
        <f t="shared" si="1"/>
        <v>#DIV/0!</v>
      </c>
    </row>
    <row r="72" spans="1:11" s="1" customFormat="1">
      <c r="A72" s="20" t="s">
        <v>39</v>
      </c>
      <c r="B72" s="27">
        <v>0</v>
      </c>
      <c r="C72" s="27">
        <v>0</v>
      </c>
      <c r="D72" s="27"/>
      <c r="E72" s="27"/>
      <c r="F72" s="35"/>
      <c r="G72" s="35"/>
      <c r="H72" s="27"/>
      <c r="I72" s="27"/>
      <c r="J72" s="22" t="e">
        <f t="shared" si="0"/>
        <v>#DIV/0!</v>
      </c>
      <c r="K72" s="22" t="e">
        <f t="shared" si="1"/>
        <v>#DIV/0!</v>
      </c>
    </row>
    <row r="73" spans="1:11" s="1" customFormat="1">
      <c r="A73" s="20" t="s">
        <v>40</v>
      </c>
      <c r="B73" s="27">
        <v>41574716</v>
      </c>
      <c r="C73" s="27">
        <v>41574716</v>
      </c>
      <c r="D73" s="27"/>
      <c r="E73" s="27"/>
      <c r="F73" s="35"/>
      <c r="G73" s="35"/>
      <c r="H73" s="27"/>
      <c r="I73" s="27"/>
      <c r="J73" s="22" t="e">
        <f t="shared" si="0"/>
        <v>#DIV/0!</v>
      </c>
      <c r="K73" s="22" t="e">
        <f t="shared" si="1"/>
        <v>#DIV/0!</v>
      </c>
    </row>
    <row r="74" spans="1:11" s="1" customFormat="1">
      <c r="A74" s="20" t="s">
        <v>41</v>
      </c>
      <c r="B74" s="27">
        <v>6242184754</v>
      </c>
      <c r="C74" s="27">
        <v>5305082893</v>
      </c>
      <c r="D74" s="27"/>
      <c r="E74" s="27"/>
      <c r="F74" s="21"/>
      <c r="G74" s="21"/>
      <c r="H74" s="27"/>
      <c r="I74" s="27"/>
      <c r="J74" s="22" t="e">
        <f t="shared" si="0"/>
        <v>#DIV/0!</v>
      </c>
      <c r="K74" s="22" t="e">
        <f t="shared" si="1"/>
        <v>#DIV/0!</v>
      </c>
    </row>
    <row r="75" spans="1:11" s="1" customFormat="1">
      <c r="A75" s="20" t="s">
        <v>42</v>
      </c>
      <c r="B75" s="27">
        <v>2738647164</v>
      </c>
      <c r="C75" s="27">
        <v>2514351352</v>
      </c>
      <c r="D75" s="27"/>
      <c r="E75" s="27"/>
      <c r="F75" s="21"/>
      <c r="G75" s="21"/>
      <c r="H75" s="27"/>
      <c r="I75" s="27"/>
      <c r="J75" s="22" t="e">
        <f t="shared" si="0"/>
        <v>#DIV/0!</v>
      </c>
      <c r="K75" s="22" t="e">
        <f t="shared" si="1"/>
        <v>#DIV/0!</v>
      </c>
    </row>
    <row r="76" spans="1:11" s="1" customFormat="1">
      <c r="A76" s="20" t="s">
        <v>90</v>
      </c>
      <c r="B76" s="27">
        <v>3503537590</v>
      </c>
      <c r="C76" s="27">
        <v>2790731541</v>
      </c>
      <c r="D76" s="27"/>
      <c r="E76" s="27"/>
      <c r="F76" s="21"/>
      <c r="G76" s="21"/>
      <c r="H76" s="27"/>
      <c r="I76" s="27"/>
      <c r="J76" s="22" t="e">
        <f t="shared" si="0"/>
        <v>#DIV/0!</v>
      </c>
      <c r="K76" s="22" t="e">
        <f t="shared" si="1"/>
        <v>#DIV/0!</v>
      </c>
    </row>
    <row r="77" spans="1:11" s="1" customFormat="1">
      <c r="A77" s="20" t="s">
        <v>43</v>
      </c>
      <c r="B77" s="27">
        <v>0</v>
      </c>
      <c r="C77" s="27">
        <v>0</v>
      </c>
      <c r="D77" s="27"/>
      <c r="E77" s="27"/>
      <c r="F77" s="35"/>
      <c r="G77" s="35"/>
      <c r="H77" s="27"/>
      <c r="I77" s="27"/>
      <c r="J77" s="22" t="e">
        <f t="shared" si="0"/>
        <v>#DIV/0!</v>
      </c>
      <c r="K77" s="22" t="e">
        <f t="shared" si="1"/>
        <v>#DIV/0!</v>
      </c>
    </row>
    <row r="78" spans="1:11" s="1" customFormat="1">
      <c r="A78" s="20" t="s">
        <v>44</v>
      </c>
      <c r="B78" s="27">
        <v>503000000</v>
      </c>
      <c r="C78" s="27">
        <v>471265428</v>
      </c>
      <c r="D78" s="27"/>
      <c r="E78" s="27"/>
      <c r="F78" s="21"/>
      <c r="G78" s="21"/>
      <c r="H78" s="27"/>
      <c r="I78" s="27"/>
      <c r="J78" s="22" t="e">
        <f t="shared" si="0"/>
        <v>#DIV/0!</v>
      </c>
      <c r="K78" s="22" t="e">
        <f t="shared" si="1"/>
        <v>#DIV/0!</v>
      </c>
    </row>
    <row r="79" spans="1:11">
      <c r="A79" s="20" t="s">
        <v>45</v>
      </c>
      <c r="B79" s="27">
        <v>0</v>
      </c>
      <c r="C79" s="27">
        <v>0</v>
      </c>
      <c r="D79" s="27"/>
      <c r="E79" s="27"/>
      <c r="F79" s="35"/>
      <c r="G79" s="35"/>
      <c r="H79" s="27"/>
      <c r="I79" s="27"/>
      <c r="J79" s="22" t="e">
        <f t="shared" si="0"/>
        <v>#DIV/0!</v>
      </c>
      <c r="K79" s="22" t="e">
        <f t="shared" si="1"/>
        <v>#DIV/0!</v>
      </c>
    </row>
    <row r="80" spans="1:11">
      <c r="A80" s="20" t="s">
        <v>46</v>
      </c>
      <c r="B80" s="27">
        <v>2492565671</v>
      </c>
      <c r="C80" s="27">
        <v>2492565671</v>
      </c>
      <c r="D80" s="27"/>
      <c r="E80" s="27"/>
      <c r="F80" s="21"/>
      <c r="G80" s="21"/>
      <c r="H80" s="27"/>
      <c r="I80" s="27"/>
      <c r="J80" s="22" t="e">
        <f t="shared" si="0"/>
        <v>#DIV/0!</v>
      </c>
      <c r="K80" s="22" t="e">
        <f t="shared" si="1"/>
        <v>#DIV/0!</v>
      </c>
    </row>
    <row r="81" spans="1:11">
      <c r="A81" s="20" t="s">
        <v>47</v>
      </c>
      <c r="B81" s="27">
        <v>28676591834</v>
      </c>
      <c r="C81" s="27">
        <v>26592358983</v>
      </c>
      <c r="D81" s="27"/>
      <c r="E81" s="27"/>
      <c r="F81" s="21"/>
      <c r="G81" s="21"/>
      <c r="H81" s="27"/>
      <c r="I81" s="27"/>
      <c r="J81" s="22" t="e">
        <f t="shared" si="0"/>
        <v>#DIV/0!</v>
      </c>
      <c r="K81" s="22" t="e">
        <f t="shared" si="1"/>
        <v>#DIV/0!</v>
      </c>
    </row>
    <row r="82" spans="1:11">
      <c r="A82" s="20" t="s">
        <v>48</v>
      </c>
      <c r="B82" s="27">
        <v>17396321781</v>
      </c>
      <c r="C82" s="27">
        <v>643634609</v>
      </c>
      <c r="D82" s="27"/>
      <c r="E82" s="27"/>
      <c r="F82" s="35"/>
      <c r="G82" s="35"/>
      <c r="H82" s="27"/>
      <c r="I82" s="27"/>
      <c r="J82" s="22" t="e">
        <f t="shared" si="0"/>
        <v>#DIV/0!</v>
      </c>
      <c r="K82" s="22" t="e">
        <f t="shared" si="1"/>
        <v>#DIV/0!</v>
      </c>
    </row>
    <row r="83" spans="1:11">
      <c r="A83" s="20" t="s">
        <v>49</v>
      </c>
      <c r="B83" s="27">
        <v>0</v>
      </c>
      <c r="C83" s="27">
        <v>0</v>
      </c>
      <c r="D83" s="27"/>
      <c r="E83" s="27"/>
      <c r="F83" s="35"/>
      <c r="G83" s="35"/>
      <c r="H83" s="27"/>
      <c r="I83" s="27"/>
      <c r="J83" s="22" t="e">
        <f t="shared" ref="J83:J85" si="6">+H83/F83</f>
        <v>#DIV/0!</v>
      </c>
      <c r="K83" s="22" t="e">
        <f t="shared" ref="K83:K85" si="7">+I83/G83</f>
        <v>#DIV/0!</v>
      </c>
    </row>
    <row r="84" spans="1:11">
      <c r="A84" s="20" t="s">
        <v>50</v>
      </c>
      <c r="B84" s="27">
        <v>0</v>
      </c>
      <c r="C84" s="27">
        <v>0</v>
      </c>
      <c r="D84" s="27"/>
      <c r="E84" s="27"/>
      <c r="F84" s="35"/>
      <c r="G84" s="35"/>
      <c r="H84" s="27"/>
      <c r="I84" s="27"/>
      <c r="J84" s="22" t="e">
        <f t="shared" si="6"/>
        <v>#DIV/0!</v>
      </c>
      <c r="K84" s="22" t="e">
        <f t="shared" si="7"/>
        <v>#DIV/0!</v>
      </c>
    </row>
    <row r="85" spans="1:11">
      <c r="A85" s="20" t="s">
        <v>51</v>
      </c>
      <c r="B85" s="27">
        <v>0</v>
      </c>
      <c r="C85" s="27">
        <v>0</v>
      </c>
      <c r="D85" s="27"/>
      <c r="E85" s="27"/>
      <c r="F85" s="35"/>
      <c r="G85" s="35"/>
      <c r="H85" s="27"/>
      <c r="I85" s="27"/>
      <c r="J85" s="22" t="e">
        <f t="shared" si="6"/>
        <v>#DIV/0!</v>
      </c>
      <c r="K85" s="22" t="e">
        <f t="shared" si="7"/>
        <v>#DIV/0!</v>
      </c>
    </row>
    <row r="86" spans="1:11">
      <c r="A86" s="20" t="s">
        <v>52</v>
      </c>
      <c r="B86" s="27">
        <v>0</v>
      </c>
      <c r="C86" s="27">
        <v>0</v>
      </c>
      <c r="D86" s="27"/>
      <c r="E86" s="27"/>
      <c r="F86" s="35"/>
      <c r="G86" s="35"/>
      <c r="H86" s="27"/>
      <c r="I86" s="27"/>
      <c r="J86" s="22" t="e">
        <f t="shared" ref="J86" si="8">+H86/F86</f>
        <v>#DIV/0!</v>
      </c>
      <c r="K86" s="22" t="e">
        <f t="shared" ref="K86" si="9">+I86/G86</f>
        <v>#DIV/0!</v>
      </c>
    </row>
  </sheetData>
  <sheetProtection algorithmName="SHA-512" hashValue="IhqaIUkaH8pEjNpp++gw1olymTMj4RtMCQLwwF6mjYHSyKTbvlpptY/Kef+Kt3ZXcmKk5SHXH0D0J8dMcAXZOw==" saltValue="9pyB9HAYeoXGGRWMUElJPw==" spinCount="100000" sheet="1" objects="1" scenarios="1"/>
  <mergeCells count="6">
    <mergeCell ref="H11:I11"/>
    <mergeCell ref="J11:K11"/>
    <mergeCell ref="A11:A12"/>
    <mergeCell ref="B11:C11"/>
    <mergeCell ref="D11:E11"/>
    <mergeCell ref="F11:G1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R198"/>
  <sheetViews>
    <sheetView topLeftCell="A13" zoomScale="80" zoomScaleNormal="80" workbookViewId="0">
      <pane xSplit="1" ySplit="1" topLeftCell="K172" activePane="bottomRight" state="frozen"/>
      <selection activeCell="A13" sqref="A13"/>
      <selection pane="topRight" activeCell="B13" sqref="B13"/>
      <selection pane="bottomLeft" activeCell="A14" sqref="A14"/>
      <selection pane="bottomRight" activeCell="K197" sqref="K197"/>
    </sheetView>
  </sheetViews>
  <sheetFormatPr baseColWidth="10" defaultRowHeight="12"/>
  <cols>
    <col min="1" max="1" width="71.5703125" style="43" customWidth="1"/>
    <col min="2" max="12" width="18.7109375" style="45" customWidth="1"/>
    <col min="13" max="13" width="18.7109375" style="43" customWidth="1"/>
    <col min="14" max="14" width="18.7109375" style="45" customWidth="1"/>
    <col min="15" max="15" width="18.7109375" style="43" customWidth="1"/>
    <col min="16" max="16" width="16.85546875" style="43" customWidth="1"/>
    <col min="17" max="17" width="17.7109375" style="43" customWidth="1"/>
    <col min="18" max="18" width="18.5703125" style="43" customWidth="1"/>
    <col min="19" max="16384" width="11.42578125" style="43"/>
  </cols>
  <sheetData>
    <row r="1" spans="1:18" s="41" customFormat="1">
      <c r="A1" s="37"/>
      <c r="B1" s="74"/>
      <c r="C1" s="74"/>
      <c r="D1" s="74"/>
      <c r="E1" s="39"/>
      <c r="F1" s="39"/>
      <c r="G1" s="39"/>
      <c r="H1" s="39"/>
      <c r="I1" s="39"/>
      <c r="J1" s="39"/>
      <c r="K1" s="39"/>
      <c r="L1" s="39"/>
      <c r="N1" s="39"/>
    </row>
    <row r="2" spans="1:18" s="41" customFormat="1">
      <c r="A2" s="37"/>
      <c r="B2" s="74"/>
      <c r="C2" s="74"/>
      <c r="D2" s="74"/>
      <c r="E2" s="39"/>
      <c r="F2" s="39"/>
      <c r="G2" s="39"/>
      <c r="H2" s="39"/>
      <c r="I2" s="39"/>
      <c r="J2" s="39"/>
      <c r="K2" s="39"/>
      <c r="L2" s="39"/>
      <c r="N2" s="39"/>
    </row>
    <row r="3" spans="1:18" s="41" customFormat="1">
      <c r="A3" s="37"/>
      <c r="B3" s="74"/>
      <c r="C3" s="74"/>
      <c r="D3" s="74"/>
      <c r="E3" s="39"/>
      <c r="F3" s="39"/>
      <c r="G3" s="39"/>
      <c r="H3" s="39"/>
      <c r="I3" s="39"/>
      <c r="J3" s="39"/>
      <c r="K3" s="39"/>
      <c r="L3" s="39"/>
      <c r="N3" s="39"/>
    </row>
    <row r="4" spans="1:18" s="41" customFormat="1">
      <c r="A4" s="37"/>
      <c r="B4" s="74"/>
      <c r="C4" s="74"/>
      <c r="D4" s="74"/>
      <c r="E4" s="39"/>
      <c r="F4" s="39"/>
      <c r="G4" s="39"/>
      <c r="H4" s="39"/>
      <c r="I4" s="39"/>
      <c r="J4" s="39"/>
      <c r="K4" s="39"/>
      <c r="L4" s="39"/>
      <c r="N4" s="39"/>
    </row>
    <row r="5" spans="1:18" s="41" customFormat="1">
      <c r="A5" s="37"/>
      <c r="B5" s="74"/>
      <c r="C5" s="74"/>
      <c r="D5" s="74"/>
      <c r="E5" s="39"/>
      <c r="F5" s="39"/>
      <c r="G5" s="39"/>
      <c r="H5" s="39"/>
      <c r="I5" s="39"/>
      <c r="J5" s="39"/>
      <c r="K5" s="39"/>
      <c r="L5" s="39"/>
      <c r="N5" s="39"/>
    </row>
    <row r="6" spans="1:18" s="41" customFormat="1">
      <c r="A6" s="42"/>
      <c r="B6" s="74"/>
      <c r="C6" s="74"/>
      <c r="D6" s="74"/>
      <c r="E6" s="39"/>
      <c r="F6" s="39"/>
      <c r="G6" s="39"/>
      <c r="H6" s="39"/>
      <c r="I6" s="39"/>
      <c r="J6" s="39"/>
      <c r="K6" s="39"/>
      <c r="L6" s="39"/>
      <c r="N6" s="39"/>
    </row>
    <row r="7" spans="1:18" s="41" customFormat="1" ht="19.5" customHeight="1">
      <c r="A7" s="42" t="s">
        <v>76</v>
      </c>
      <c r="B7" s="74"/>
      <c r="C7" s="74"/>
      <c r="D7" s="74"/>
      <c r="E7" s="39"/>
      <c r="F7" s="39"/>
      <c r="G7" s="39"/>
      <c r="H7" s="39"/>
      <c r="I7" s="39"/>
      <c r="J7" s="39"/>
      <c r="K7" s="39"/>
      <c r="L7" s="39"/>
      <c r="N7" s="39"/>
    </row>
    <row r="8" spans="1:18" s="41" customFormat="1" ht="19.5" customHeight="1">
      <c r="A8" s="19" t="s">
        <v>190</v>
      </c>
      <c r="B8" s="74"/>
      <c r="C8" s="74"/>
      <c r="D8" s="74"/>
      <c r="E8" s="39"/>
      <c r="F8" s="39"/>
      <c r="G8" s="39"/>
      <c r="H8" s="39"/>
      <c r="I8" s="39"/>
      <c r="J8" s="39"/>
      <c r="K8" s="39"/>
      <c r="L8" s="39"/>
      <c r="N8" s="39"/>
    </row>
    <row r="9" spans="1:18" s="41" customFormat="1" ht="19.5" customHeight="1">
      <c r="A9" s="19" t="str">
        <f>+'EJEC PPTAL'!A9</f>
        <v>E.S.E. HOSPITAL REGIONAL DE MONIQUIRÁ</v>
      </c>
      <c r="B9" s="92">
        <f>+'EJEC PPTAL'!F9</f>
        <v>1546900823</v>
      </c>
      <c r="C9" s="74"/>
      <c r="D9" s="74"/>
      <c r="E9" s="39"/>
      <c r="F9" s="39"/>
      <c r="G9" s="39"/>
      <c r="H9" s="39"/>
      <c r="I9" s="39"/>
      <c r="J9" s="39"/>
      <c r="K9" s="39"/>
      <c r="L9" s="39"/>
      <c r="N9" s="39"/>
    </row>
    <row r="11" spans="1:18">
      <c r="A11" s="46" t="s">
        <v>77</v>
      </c>
    </row>
    <row r="13" spans="1:18" ht="30" customHeight="1">
      <c r="A13" s="47" t="s">
        <v>74</v>
      </c>
      <c r="B13" s="49" t="s">
        <v>60</v>
      </c>
      <c r="C13" s="49" t="s">
        <v>61</v>
      </c>
      <c r="D13" s="49" t="s">
        <v>62</v>
      </c>
      <c r="E13" s="49" t="s">
        <v>72</v>
      </c>
      <c r="F13" s="49" t="s">
        <v>63</v>
      </c>
      <c r="G13" s="49" t="s">
        <v>64</v>
      </c>
      <c r="H13" s="49" t="s">
        <v>65</v>
      </c>
      <c r="I13" s="49" t="s">
        <v>73</v>
      </c>
      <c r="J13" s="50" t="s">
        <v>66</v>
      </c>
      <c r="K13" s="50" t="s">
        <v>67</v>
      </c>
      <c r="L13" s="50" t="s">
        <v>68</v>
      </c>
      <c r="M13" s="50" t="s">
        <v>148</v>
      </c>
      <c r="N13" s="50" t="s">
        <v>69</v>
      </c>
      <c r="O13" s="50" t="s">
        <v>70</v>
      </c>
      <c r="P13" s="50" t="s">
        <v>71</v>
      </c>
      <c r="Q13" s="50" t="s">
        <v>149</v>
      </c>
      <c r="R13" s="50" t="s">
        <v>150</v>
      </c>
    </row>
    <row r="14" spans="1:18" s="79" customFormat="1">
      <c r="A14" s="51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Q14" s="53"/>
      <c r="R14" s="53"/>
    </row>
    <row r="15" spans="1:18">
      <c r="A15" s="46" t="s">
        <v>97</v>
      </c>
      <c r="M15" s="45"/>
      <c r="Q15" s="45"/>
      <c r="R15" s="45"/>
    </row>
    <row r="16" spans="1:18">
      <c r="A16" s="57" t="s">
        <v>59</v>
      </c>
      <c r="B16" s="45">
        <v>1805</v>
      </c>
      <c r="C16" s="45">
        <v>1805</v>
      </c>
      <c r="D16" s="45">
        <v>1803</v>
      </c>
      <c r="E16" s="45">
        <f>AVERAGE(B16:D16)</f>
        <v>1804.3333333333333</v>
      </c>
      <c r="F16" s="45">
        <v>1800</v>
      </c>
      <c r="G16" s="45">
        <v>1814</v>
      </c>
      <c r="H16" s="110">
        <v>1936</v>
      </c>
      <c r="I16" s="45">
        <f>F16+G16+H16</f>
        <v>5550</v>
      </c>
      <c r="J16" s="110">
        <v>1910</v>
      </c>
      <c r="K16" s="110">
        <v>1900</v>
      </c>
      <c r="L16" s="60"/>
      <c r="M16" s="45">
        <f>J16+K16+L16</f>
        <v>3810</v>
      </c>
      <c r="O16" s="45"/>
      <c r="P16" s="45"/>
      <c r="Q16" s="45">
        <f>N16+O16+P16</f>
        <v>0</v>
      </c>
      <c r="R16" s="45">
        <f t="shared" ref="R16:R17" si="0">+E16+I16+M16+Q16</f>
        <v>11164.333333333332</v>
      </c>
    </row>
    <row r="17" spans="1:18">
      <c r="A17" s="57" t="s">
        <v>56</v>
      </c>
      <c r="B17" s="45">
        <v>18076</v>
      </c>
      <c r="C17" s="45">
        <v>18076</v>
      </c>
      <c r="D17" s="45">
        <v>18076</v>
      </c>
      <c r="E17" s="45">
        <f>AVERAGE(B17:D17)</f>
        <v>18076</v>
      </c>
      <c r="F17" s="45">
        <v>18076</v>
      </c>
      <c r="G17" s="45">
        <v>18076</v>
      </c>
      <c r="H17" s="111">
        <v>18076</v>
      </c>
      <c r="I17" s="45">
        <f>F17+G17+H17</f>
        <v>54228</v>
      </c>
      <c r="J17" s="111">
        <v>18076</v>
      </c>
      <c r="K17" s="111">
        <v>18048</v>
      </c>
      <c r="L17" s="60"/>
      <c r="M17" s="45">
        <f t="shared" ref="M17:M37" si="1">J17+K17+L17</f>
        <v>36124</v>
      </c>
      <c r="O17" s="45"/>
      <c r="P17" s="45"/>
      <c r="Q17" s="45">
        <f t="shared" ref="Q17:Q37" si="2">N17+O17+P17</f>
        <v>0</v>
      </c>
      <c r="R17" s="45">
        <f t="shared" si="0"/>
        <v>108428</v>
      </c>
    </row>
    <row r="18" spans="1:18">
      <c r="A18" s="57" t="s">
        <v>106</v>
      </c>
      <c r="B18" s="45">
        <f>B16*B17</f>
        <v>32627180</v>
      </c>
      <c r="C18" s="45">
        <f>C16*C17</f>
        <v>32627180</v>
      </c>
      <c r="D18" s="45">
        <f>D16*D17</f>
        <v>32591028</v>
      </c>
      <c r="E18" s="45">
        <f>SUM(B18:D18)</f>
        <v>97845388</v>
      </c>
      <c r="F18" s="45">
        <f>F16*F17</f>
        <v>32536800</v>
      </c>
      <c r="G18" s="45">
        <f>G16*G17</f>
        <v>32789864</v>
      </c>
      <c r="H18" s="45">
        <f>H16*H17</f>
        <v>34995136</v>
      </c>
      <c r="I18" s="45">
        <f t="shared" ref="I18:I37" si="3">F18+G18+H18</f>
        <v>100321800</v>
      </c>
      <c r="J18" s="45">
        <v>34471680</v>
      </c>
      <c r="K18" s="45">
        <v>34291200</v>
      </c>
      <c r="M18" s="45">
        <f t="shared" si="1"/>
        <v>68762880</v>
      </c>
      <c r="O18" s="45"/>
      <c r="P18" s="45"/>
      <c r="Q18" s="45">
        <f t="shared" si="2"/>
        <v>0</v>
      </c>
      <c r="R18" s="45">
        <f>+E18+I18+M18+Q18</f>
        <v>266930068</v>
      </c>
    </row>
    <row r="19" spans="1:18">
      <c r="A19" s="57" t="s">
        <v>107</v>
      </c>
      <c r="E19" s="45">
        <f t="shared" ref="E19:E20" si="4">SUM(B19:D19)</f>
        <v>0</v>
      </c>
      <c r="I19" s="45">
        <f t="shared" si="3"/>
        <v>0</v>
      </c>
      <c r="M19" s="45">
        <f t="shared" si="1"/>
        <v>0</v>
      </c>
      <c r="O19" s="45"/>
      <c r="P19" s="45"/>
      <c r="Q19" s="45">
        <f t="shared" si="2"/>
        <v>0</v>
      </c>
      <c r="R19" s="45">
        <f t="shared" ref="R19:R21" si="5">+E19+I19+M19+Q19</f>
        <v>0</v>
      </c>
    </row>
    <row r="20" spans="1:18">
      <c r="A20" s="57" t="s">
        <v>57</v>
      </c>
      <c r="E20" s="45">
        <f t="shared" si="4"/>
        <v>0</v>
      </c>
      <c r="I20" s="45">
        <f t="shared" si="3"/>
        <v>0</v>
      </c>
      <c r="M20" s="45">
        <f t="shared" si="1"/>
        <v>0</v>
      </c>
      <c r="O20" s="45"/>
      <c r="P20" s="45"/>
      <c r="Q20" s="45">
        <f t="shared" si="2"/>
        <v>0</v>
      </c>
      <c r="R20" s="45">
        <f t="shared" si="5"/>
        <v>0</v>
      </c>
    </row>
    <row r="21" spans="1:18">
      <c r="A21" s="57" t="s">
        <v>108</v>
      </c>
      <c r="B21" s="45">
        <f t="shared" ref="B21:O21" si="6">+B18-B20</f>
        <v>32627180</v>
      </c>
      <c r="C21" s="45">
        <f t="shared" ref="C21:D21" si="7">+C18-C20</f>
        <v>32627180</v>
      </c>
      <c r="D21" s="45">
        <f t="shared" si="7"/>
        <v>32591028</v>
      </c>
      <c r="E21" s="45">
        <f t="shared" si="6"/>
        <v>97845388</v>
      </c>
      <c r="F21" s="45">
        <f t="shared" si="6"/>
        <v>32536800</v>
      </c>
      <c r="G21" s="45">
        <f t="shared" si="6"/>
        <v>32789864</v>
      </c>
      <c r="H21" s="45">
        <f t="shared" si="6"/>
        <v>34995136</v>
      </c>
      <c r="I21" s="45">
        <f t="shared" si="3"/>
        <v>100321800</v>
      </c>
      <c r="J21" s="45">
        <f t="shared" si="6"/>
        <v>34471680</v>
      </c>
      <c r="K21" s="45">
        <f t="shared" si="6"/>
        <v>34291200</v>
      </c>
      <c r="L21" s="45">
        <f t="shared" si="6"/>
        <v>0</v>
      </c>
      <c r="M21" s="45">
        <f t="shared" si="1"/>
        <v>68762880</v>
      </c>
      <c r="N21" s="45">
        <f t="shared" si="6"/>
        <v>0</v>
      </c>
      <c r="O21" s="45">
        <f t="shared" si="6"/>
        <v>0</v>
      </c>
      <c r="P21" s="45">
        <f t="shared" ref="P21" si="8">+P18-P20</f>
        <v>0</v>
      </c>
      <c r="Q21" s="45">
        <f t="shared" si="2"/>
        <v>0</v>
      </c>
      <c r="R21" s="45">
        <f t="shared" si="5"/>
        <v>266930068</v>
      </c>
    </row>
    <row r="22" spans="1:18">
      <c r="I22" s="45">
        <f t="shared" si="3"/>
        <v>0</v>
      </c>
      <c r="M22" s="45">
        <f t="shared" si="1"/>
        <v>0</v>
      </c>
      <c r="O22" s="45"/>
      <c r="P22" s="45"/>
      <c r="Q22" s="45">
        <f t="shared" si="2"/>
        <v>0</v>
      </c>
      <c r="R22" s="45"/>
    </row>
    <row r="23" spans="1:18">
      <c r="A23" s="46" t="s">
        <v>98</v>
      </c>
      <c r="I23" s="45">
        <f t="shared" si="3"/>
        <v>0</v>
      </c>
      <c r="M23" s="45">
        <f t="shared" si="1"/>
        <v>0</v>
      </c>
      <c r="O23" s="45"/>
      <c r="P23" s="45"/>
      <c r="Q23" s="45">
        <f t="shared" si="2"/>
        <v>0</v>
      </c>
      <c r="R23" s="45"/>
    </row>
    <row r="24" spans="1:18">
      <c r="A24" s="57" t="s">
        <v>59</v>
      </c>
      <c r="B24" s="45">
        <v>4702</v>
      </c>
      <c r="C24" s="45">
        <v>4702</v>
      </c>
      <c r="D24" s="45">
        <v>4702</v>
      </c>
      <c r="E24" s="45">
        <f>B24+C24+D24</f>
        <v>14106</v>
      </c>
      <c r="F24" s="45">
        <v>4873</v>
      </c>
      <c r="G24" s="45">
        <v>4841</v>
      </c>
      <c r="H24" s="110">
        <v>4893</v>
      </c>
      <c r="I24" s="45">
        <f t="shared" si="3"/>
        <v>14607</v>
      </c>
      <c r="J24" s="110">
        <v>5207</v>
      </c>
      <c r="K24" s="110">
        <v>5424</v>
      </c>
      <c r="L24" s="60"/>
      <c r="M24" s="45">
        <f t="shared" si="1"/>
        <v>10631</v>
      </c>
      <c r="O24" s="45"/>
      <c r="P24" s="45"/>
      <c r="Q24" s="45">
        <f t="shared" si="2"/>
        <v>0</v>
      </c>
      <c r="R24" s="45">
        <f t="shared" ref="R24:R25" si="9">AVERAGE(E24,I24,M24,Q24)</f>
        <v>9836</v>
      </c>
    </row>
    <row r="25" spans="1:18">
      <c r="A25" s="57" t="s">
        <v>56</v>
      </c>
      <c r="B25" s="45">
        <v>20000</v>
      </c>
      <c r="C25" s="45">
        <v>20000</v>
      </c>
      <c r="D25" s="45">
        <v>20000</v>
      </c>
      <c r="E25" s="45">
        <f t="shared" ref="E25:E29" si="10">B25+C25+D25</f>
        <v>60000</v>
      </c>
      <c r="F25" s="45">
        <v>20000</v>
      </c>
      <c r="G25" s="45">
        <v>20000</v>
      </c>
      <c r="H25" s="111">
        <v>23246</v>
      </c>
      <c r="I25" s="45">
        <f t="shared" si="3"/>
        <v>63246</v>
      </c>
      <c r="J25" s="111">
        <v>23246</v>
      </c>
      <c r="K25" s="111">
        <v>23246</v>
      </c>
      <c r="L25" s="60"/>
      <c r="M25" s="45">
        <f t="shared" si="1"/>
        <v>46492</v>
      </c>
      <c r="O25" s="45"/>
      <c r="P25" s="45"/>
      <c r="Q25" s="45">
        <f t="shared" si="2"/>
        <v>0</v>
      </c>
      <c r="R25" s="45">
        <f t="shared" si="9"/>
        <v>42434.5</v>
      </c>
    </row>
    <row r="26" spans="1:18">
      <c r="A26" s="57" t="s">
        <v>106</v>
      </c>
      <c r="B26" s="45">
        <f>B24*B25</f>
        <v>94040000</v>
      </c>
      <c r="C26" s="45">
        <f>C24*C25</f>
        <v>94040000</v>
      </c>
      <c r="D26" s="45">
        <f>D24*D25</f>
        <v>94040000</v>
      </c>
      <c r="E26" s="45">
        <f t="shared" si="10"/>
        <v>282120000</v>
      </c>
      <c r="F26" s="45">
        <f>F24*F25</f>
        <v>97460000</v>
      </c>
      <c r="G26" s="45">
        <f>G24*G25</f>
        <v>96820000</v>
      </c>
      <c r="H26" s="45">
        <f>H24*H25</f>
        <v>113742678</v>
      </c>
      <c r="I26" s="45">
        <f t="shared" si="3"/>
        <v>308022678</v>
      </c>
      <c r="J26" s="45">
        <v>121041922</v>
      </c>
      <c r="K26" s="45">
        <v>126086304</v>
      </c>
      <c r="M26" s="45">
        <f t="shared" si="1"/>
        <v>247128226</v>
      </c>
      <c r="O26" s="45"/>
      <c r="P26" s="45"/>
      <c r="Q26" s="45">
        <f t="shared" si="2"/>
        <v>0</v>
      </c>
      <c r="R26" s="45">
        <f t="shared" ref="R26:R29" si="11">+E26+I26+M26+Q26</f>
        <v>837270904</v>
      </c>
    </row>
    <row r="27" spans="1:18">
      <c r="A27" s="57" t="s">
        <v>107</v>
      </c>
      <c r="E27" s="45">
        <f t="shared" si="10"/>
        <v>0</v>
      </c>
      <c r="I27" s="45">
        <f t="shared" si="3"/>
        <v>0</v>
      </c>
      <c r="M27" s="45">
        <f t="shared" si="1"/>
        <v>0</v>
      </c>
      <c r="O27" s="45"/>
      <c r="P27" s="45"/>
      <c r="Q27" s="45">
        <f t="shared" si="2"/>
        <v>0</v>
      </c>
      <c r="R27" s="45">
        <f t="shared" si="11"/>
        <v>0</v>
      </c>
    </row>
    <row r="28" spans="1:18">
      <c r="A28" s="57" t="s">
        <v>57</v>
      </c>
      <c r="E28" s="45">
        <f t="shared" si="10"/>
        <v>0</v>
      </c>
      <c r="I28" s="45">
        <f t="shared" si="3"/>
        <v>0</v>
      </c>
      <c r="M28" s="45">
        <f t="shared" si="1"/>
        <v>0</v>
      </c>
      <c r="O28" s="45"/>
      <c r="P28" s="45"/>
      <c r="Q28" s="45">
        <f t="shared" si="2"/>
        <v>0</v>
      </c>
      <c r="R28" s="45">
        <f t="shared" si="11"/>
        <v>0</v>
      </c>
    </row>
    <row r="29" spans="1:18">
      <c r="A29" s="57" t="s">
        <v>58</v>
      </c>
      <c r="B29" s="45">
        <f>+B26-B28</f>
        <v>94040000</v>
      </c>
      <c r="D29" s="45">
        <f>+D26-D28</f>
        <v>94040000</v>
      </c>
      <c r="E29" s="45">
        <f t="shared" si="10"/>
        <v>188080000</v>
      </c>
      <c r="F29" s="45">
        <f t="shared" ref="F29:L29" si="12">+F26-F28</f>
        <v>97460000</v>
      </c>
      <c r="G29" s="45">
        <f t="shared" si="12"/>
        <v>96820000</v>
      </c>
      <c r="H29" s="45">
        <f t="shared" si="12"/>
        <v>113742678</v>
      </c>
      <c r="I29" s="45">
        <f t="shared" si="3"/>
        <v>308022678</v>
      </c>
      <c r="J29" s="45">
        <f t="shared" si="12"/>
        <v>121041922</v>
      </c>
      <c r="K29" s="45">
        <f t="shared" si="12"/>
        <v>126086304</v>
      </c>
      <c r="L29" s="45">
        <f t="shared" si="12"/>
        <v>0</v>
      </c>
      <c r="M29" s="45">
        <f t="shared" si="1"/>
        <v>247128226</v>
      </c>
      <c r="N29" s="45">
        <f t="shared" ref="N29:P29" si="13">+N26-N28</f>
        <v>0</v>
      </c>
      <c r="O29" s="45">
        <f t="shared" si="13"/>
        <v>0</v>
      </c>
      <c r="P29" s="45">
        <f t="shared" si="13"/>
        <v>0</v>
      </c>
      <c r="Q29" s="45">
        <f t="shared" si="2"/>
        <v>0</v>
      </c>
      <c r="R29" s="45">
        <f t="shared" si="11"/>
        <v>743230904</v>
      </c>
    </row>
    <row r="30" spans="1:18">
      <c r="I30" s="45">
        <f t="shared" si="3"/>
        <v>0</v>
      </c>
      <c r="M30" s="45">
        <f t="shared" si="1"/>
        <v>0</v>
      </c>
      <c r="O30" s="45"/>
      <c r="P30" s="45"/>
      <c r="Q30" s="45">
        <f t="shared" si="2"/>
        <v>0</v>
      </c>
      <c r="R30" s="45"/>
    </row>
    <row r="31" spans="1:18" s="41" customFormat="1">
      <c r="A31" s="80" t="s">
        <v>99</v>
      </c>
      <c r="B31" s="39"/>
      <c r="C31" s="39"/>
      <c r="D31" s="39"/>
      <c r="E31" s="39"/>
      <c r="F31" s="39"/>
      <c r="G31" s="39"/>
      <c r="H31" s="39"/>
      <c r="I31" s="45">
        <f t="shared" si="3"/>
        <v>0</v>
      </c>
      <c r="J31" s="39"/>
      <c r="K31" s="39"/>
      <c r="L31" s="39"/>
      <c r="M31" s="45">
        <f t="shared" si="1"/>
        <v>0</v>
      </c>
      <c r="N31" s="39"/>
      <c r="O31" s="39"/>
      <c r="P31" s="39"/>
      <c r="Q31" s="45">
        <f t="shared" si="2"/>
        <v>0</v>
      </c>
      <c r="R31" s="39"/>
    </row>
    <row r="32" spans="1:18">
      <c r="A32" s="57" t="s">
        <v>59</v>
      </c>
      <c r="B32" s="45">
        <v>6109</v>
      </c>
      <c r="C32" s="45">
        <v>6109</v>
      </c>
      <c r="D32" s="45">
        <v>6109</v>
      </c>
      <c r="E32" s="45">
        <f>AVERAGE(B32:D32)</f>
        <v>6109</v>
      </c>
      <c r="F32" s="45">
        <v>6109</v>
      </c>
      <c r="G32" s="45">
        <v>20002</v>
      </c>
      <c r="H32" s="45">
        <v>20002</v>
      </c>
      <c r="I32" s="45">
        <f t="shared" si="3"/>
        <v>46113</v>
      </c>
      <c r="J32" s="45">
        <v>12908</v>
      </c>
      <c r="K32" s="45">
        <v>12674</v>
      </c>
      <c r="L32" s="60"/>
      <c r="M32" s="45">
        <f t="shared" si="1"/>
        <v>25582</v>
      </c>
      <c r="O32" s="45"/>
      <c r="P32" s="45"/>
      <c r="Q32" s="45">
        <f t="shared" si="2"/>
        <v>0</v>
      </c>
      <c r="R32" s="45">
        <f t="shared" ref="R32:R33" si="14">AVERAGE(E32,I32,M32,Q32)</f>
        <v>19451</v>
      </c>
    </row>
    <row r="33" spans="1:18">
      <c r="A33" s="57" t="s">
        <v>56</v>
      </c>
      <c r="B33" s="45">
        <v>20000</v>
      </c>
      <c r="C33" s="45">
        <v>20000</v>
      </c>
      <c r="D33" s="45">
        <v>20000</v>
      </c>
      <c r="E33" s="45">
        <f>AVERAGE(B33:D33)</f>
        <v>20000</v>
      </c>
      <c r="F33" s="45">
        <v>20000</v>
      </c>
      <c r="G33" s="45">
        <v>12416</v>
      </c>
      <c r="H33" s="45">
        <v>12776</v>
      </c>
      <c r="I33" s="45">
        <f t="shared" si="3"/>
        <v>45192</v>
      </c>
      <c r="J33" s="45">
        <v>20002</v>
      </c>
      <c r="K33" s="45">
        <v>20002</v>
      </c>
      <c r="L33" s="60"/>
      <c r="M33" s="45">
        <f t="shared" si="1"/>
        <v>40004</v>
      </c>
      <c r="O33" s="45"/>
      <c r="P33" s="45"/>
      <c r="Q33" s="45">
        <f t="shared" si="2"/>
        <v>0</v>
      </c>
      <c r="R33" s="45">
        <f t="shared" si="14"/>
        <v>26299</v>
      </c>
    </row>
    <row r="34" spans="1:18">
      <c r="A34" s="57" t="s">
        <v>106</v>
      </c>
      <c r="B34" s="45">
        <f>B32*B33</f>
        <v>122180000</v>
      </c>
      <c r="C34" s="45">
        <f>C32*C33</f>
        <v>122180000</v>
      </c>
      <c r="D34" s="45">
        <f>D32*D33</f>
        <v>122180000</v>
      </c>
      <c r="E34" s="45">
        <f>SUM(B34:D34)</f>
        <v>366540000</v>
      </c>
      <c r="F34" s="45">
        <f>F32*F33</f>
        <v>122180000</v>
      </c>
      <c r="G34" s="45">
        <v>124172416</v>
      </c>
      <c r="H34" s="45">
        <v>127672766</v>
      </c>
      <c r="I34" s="45">
        <f t="shared" si="3"/>
        <v>374025182</v>
      </c>
      <c r="J34" s="45">
        <v>129092908</v>
      </c>
      <c r="K34" s="45">
        <v>126752674</v>
      </c>
      <c r="M34" s="45">
        <f t="shared" si="1"/>
        <v>255845582</v>
      </c>
      <c r="O34" s="45"/>
      <c r="P34" s="45"/>
      <c r="Q34" s="45">
        <f t="shared" si="2"/>
        <v>0</v>
      </c>
      <c r="R34" s="45">
        <f t="shared" ref="R34:R37" si="15">+E34+I34+M34+Q34</f>
        <v>996410764</v>
      </c>
    </row>
    <row r="35" spans="1:18">
      <c r="A35" s="57" t="s">
        <v>107</v>
      </c>
      <c r="E35" s="45">
        <f>SUM(B35:D35)</f>
        <v>0</v>
      </c>
      <c r="I35" s="45">
        <f t="shared" si="3"/>
        <v>0</v>
      </c>
      <c r="M35" s="45">
        <f t="shared" si="1"/>
        <v>0</v>
      </c>
      <c r="O35" s="45"/>
      <c r="P35" s="45"/>
      <c r="Q35" s="45">
        <f t="shared" si="2"/>
        <v>0</v>
      </c>
      <c r="R35" s="45">
        <f t="shared" si="15"/>
        <v>0</v>
      </c>
    </row>
    <row r="36" spans="1:18">
      <c r="A36" s="57" t="s">
        <v>57</v>
      </c>
      <c r="E36" s="45">
        <f t="shared" ref="E36" si="16">SUM(B36:D36)</f>
        <v>0</v>
      </c>
      <c r="I36" s="45">
        <f t="shared" si="3"/>
        <v>0</v>
      </c>
      <c r="M36" s="45">
        <f t="shared" si="1"/>
        <v>0</v>
      </c>
      <c r="O36" s="45"/>
      <c r="P36" s="45"/>
      <c r="Q36" s="45">
        <f t="shared" si="2"/>
        <v>0</v>
      </c>
      <c r="R36" s="45">
        <f t="shared" si="15"/>
        <v>0</v>
      </c>
    </row>
    <row r="37" spans="1:18">
      <c r="A37" s="57" t="s">
        <v>58</v>
      </c>
      <c r="B37" s="45">
        <f>+B34-B36</f>
        <v>122180000</v>
      </c>
      <c r="C37" s="45">
        <f>+C34-C36</f>
        <v>122180000</v>
      </c>
      <c r="D37" s="45">
        <f>+D34-D36</f>
        <v>122180000</v>
      </c>
      <c r="E37" s="45">
        <f t="shared" ref="E37" si="17">+E34-E36</f>
        <v>366540000</v>
      </c>
      <c r="F37" s="45">
        <f t="shared" ref="F37" si="18">+F34-F36</f>
        <v>122180000</v>
      </c>
      <c r="G37" s="45">
        <f t="shared" ref="G37" si="19">+G34-G36</f>
        <v>124172416</v>
      </c>
      <c r="H37" s="45">
        <f t="shared" ref="H37" si="20">+H34-H36</f>
        <v>127672766</v>
      </c>
      <c r="I37" s="45">
        <f t="shared" si="3"/>
        <v>374025182</v>
      </c>
      <c r="J37" s="45">
        <f>+J34+J35-J36</f>
        <v>129092908</v>
      </c>
      <c r="K37" s="45">
        <f t="shared" ref="K37" si="21">+K34-K36</f>
        <v>126752674</v>
      </c>
      <c r="L37" s="45">
        <f>+L34-L36</f>
        <v>0</v>
      </c>
      <c r="M37" s="45">
        <f t="shared" si="1"/>
        <v>255845582</v>
      </c>
      <c r="N37" s="45">
        <f t="shared" ref="N37:P37" si="22">+N34-N36</f>
        <v>0</v>
      </c>
      <c r="O37" s="45">
        <f t="shared" si="22"/>
        <v>0</v>
      </c>
      <c r="P37" s="45">
        <f t="shared" si="22"/>
        <v>0</v>
      </c>
      <c r="Q37" s="45">
        <f t="shared" si="2"/>
        <v>0</v>
      </c>
      <c r="R37" s="45">
        <f t="shared" si="15"/>
        <v>996410764</v>
      </c>
    </row>
    <row r="38" spans="1:18">
      <c r="M38" s="45"/>
      <c r="O38" s="45"/>
      <c r="P38" s="45"/>
      <c r="Q38" s="45"/>
      <c r="R38" s="45"/>
    </row>
    <row r="39" spans="1:18">
      <c r="M39" s="45"/>
      <c r="O39" s="45"/>
      <c r="P39" s="45"/>
      <c r="Q39" s="45"/>
      <c r="R39" s="45"/>
    </row>
    <row r="40" spans="1:18">
      <c r="A40" s="46" t="s">
        <v>75</v>
      </c>
      <c r="M40" s="45"/>
      <c r="O40" s="45"/>
      <c r="P40" s="45"/>
      <c r="Q40" s="45"/>
      <c r="R40" s="45"/>
    </row>
    <row r="41" spans="1:18">
      <c r="A41" s="57" t="s">
        <v>59</v>
      </c>
      <c r="B41" s="45">
        <f>B16+B24+B32</f>
        <v>12616</v>
      </c>
      <c r="C41" s="45">
        <f t="shared" ref="C41:R41" si="23">C16+C24+C32</f>
        <v>12616</v>
      </c>
      <c r="D41" s="45">
        <f t="shared" si="23"/>
        <v>12614</v>
      </c>
      <c r="E41" s="45">
        <f t="shared" si="23"/>
        <v>22019.333333333336</v>
      </c>
      <c r="F41" s="45">
        <f t="shared" si="23"/>
        <v>12782</v>
      </c>
      <c r="G41" s="45">
        <f t="shared" si="23"/>
        <v>26657</v>
      </c>
      <c r="H41" s="45">
        <f t="shared" si="23"/>
        <v>26831</v>
      </c>
      <c r="I41" s="45">
        <f t="shared" si="23"/>
        <v>66270</v>
      </c>
      <c r="J41" s="45">
        <f t="shared" si="23"/>
        <v>20025</v>
      </c>
      <c r="K41" s="45">
        <f t="shared" si="23"/>
        <v>19998</v>
      </c>
      <c r="L41" s="45">
        <f t="shared" si="23"/>
        <v>0</v>
      </c>
      <c r="M41" s="45">
        <f t="shared" si="23"/>
        <v>40023</v>
      </c>
      <c r="N41" s="45">
        <f t="shared" si="23"/>
        <v>0</v>
      </c>
      <c r="O41" s="45">
        <f t="shared" si="23"/>
        <v>0</v>
      </c>
      <c r="P41" s="45">
        <f t="shared" si="23"/>
        <v>0</v>
      </c>
      <c r="Q41" s="45">
        <f t="shared" si="23"/>
        <v>0</v>
      </c>
      <c r="R41" s="45">
        <f t="shared" si="23"/>
        <v>40451.333333333328</v>
      </c>
    </row>
    <row r="42" spans="1:18">
      <c r="A42" s="57" t="s">
        <v>56</v>
      </c>
      <c r="B42" s="45">
        <f>B17+B25+B33</f>
        <v>58076</v>
      </c>
      <c r="C42" s="45">
        <f t="shared" ref="B42:D44" si="24">C17+C25+C33</f>
        <v>58076</v>
      </c>
      <c r="D42" s="45">
        <f t="shared" ref="D42:R42" si="25">D17+D25+D33</f>
        <v>58076</v>
      </c>
      <c r="E42" s="45">
        <f t="shared" si="25"/>
        <v>98076</v>
      </c>
      <c r="F42" s="45">
        <f t="shared" si="25"/>
        <v>58076</v>
      </c>
      <c r="G42" s="45">
        <f t="shared" si="25"/>
        <v>50492</v>
      </c>
      <c r="H42" s="45">
        <f t="shared" si="25"/>
        <v>54098</v>
      </c>
      <c r="I42" s="45">
        <f t="shared" si="25"/>
        <v>162666</v>
      </c>
      <c r="J42" s="45">
        <f t="shared" si="25"/>
        <v>61324</v>
      </c>
      <c r="K42" s="45">
        <f t="shared" si="25"/>
        <v>61296</v>
      </c>
      <c r="L42" s="45">
        <f t="shared" si="25"/>
        <v>0</v>
      </c>
      <c r="M42" s="45">
        <f t="shared" si="25"/>
        <v>122620</v>
      </c>
      <c r="N42" s="45">
        <f t="shared" si="25"/>
        <v>0</v>
      </c>
      <c r="O42" s="45">
        <f t="shared" si="25"/>
        <v>0</v>
      </c>
      <c r="P42" s="45">
        <f t="shared" si="25"/>
        <v>0</v>
      </c>
      <c r="Q42" s="45">
        <f t="shared" si="25"/>
        <v>0</v>
      </c>
      <c r="R42" s="45">
        <f t="shared" si="25"/>
        <v>177161.5</v>
      </c>
    </row>
    <row r="43" spans="1:18">
      <c r="A43" s="57" t="s">
        <v>107</v>
      </c>
      <c r="B43" s="45">
        <f>B19+B27+B35</f>
        <v>0</v>
      </c>
      <c r="C43" s="45">
        <f t="shared" ref="C43:G43" si="26">C19+C27+C35</f>
        <v>0</v>
      </c>
      <c r="D43" s="45">
        <f t="shared" si="26"/>
        <v>0</v>
      </c>
      <c r="E43" s="45">
        <f t="shared" si="26"/>
        <v>0</v>
      </c>
      <c r="F43" s="45">
        <f t="shared" si="26"/>
        <v>0</v>
      </c>
      <c r="G43" s="45">
        <f t="shared" si="26"/>
        <v>0</v>
      </c>
      <c r="J43" s="45">
        <f t="shared" ref="J43:R43" si="27">J18+J26+J34</f>
        <v>284606510</v>
      </c>
      <c r="K43" s="45">
        <f>K18+K26+K34</f>
        <v>287130178</v>
      </c>
      <c r="L43" s="45">
        <f t="shared" si="27"/>
        <v>0</v>
      </c>
      <c r="M43" s="45">
        <f t="shared" si="27"/>
        <v>571736688</v>
      </c>
      <c r="N43" s="45">
        <f t="shared" si="27"/>
        <v>0</v>
      </c>
      <c r="O43" s="45">
        <f t="shared" si="27"/>
        <v>0</v>
      </c>
      <c r="P43" s="45">
        <f t="shared" si="27"/>
        <v>0</v>
      </c>
      <c r="Q43" s="45">
        <f t="shared" si="27"/>
        <v>0</v>
      </c>
      <c r="R43" s="45">
        <f t="shared" si="27"/>
        <v>2100611736</v>
      </c>
    </row>
    <row r="44" spans="1:18">
      <c r="A44" s="57" t="s">
        <v>57</v>
      </c>
      <c r="B44" s="45">
        <f t="shared" si="24"/>
        <v>0</v>
      </c>
      <c r="C44" s="45">
        <f t="shared" si="24"/>
        <v>0</v>
      </c>
      <c r="D44" s="45">
        <f t="shared" si="24"/>
        <v>0</v>
      </c>
      <c r="E44" s="45">
        <f t="shared" ref="E44:R44" si="28">E19+E27+E35</f>
        <v>0</v>
      </c>
      <c r="F44" s="45">
        <f t="shared" si="28"/>
        <v>0</v>
      </c>
      <c r="G44" s="45">
        <f t="shared" si="28"/>
        <v>0</v>
      </c>
      <c r="H44" s="45">
        <f t="shared" si="28"/>
        <v>0</v>
      </c>
      <c r="I44" s="45">
        <f t="shared" si="28"/>
        <v>0</v>
      </c>
      <c r="J44" s="45">
        <f t="shared" si="28"/>
        <v>0</v>
      </c>
      <c r="K44" s="45">
        <f t="shared" si="28"/>
        <v>0</v>
      </c>
      <c r="L44" s="45">
        <f t="shared" si="28"/>
        <v>0</v>
      </c>
      <c r="M44" s="45">
        <f t="shared" si="28"/>
        <v>0</v>
      </c>
      <c r="N44" s="45">
        <f t="shared" si="28"/>
        <v>0</v>
      </c>
      <c r="O44" s="45">
        <f t="shared" si="28"/>
        <v>0</v>
      </c>
      <c r="P44" s="45">
        <f t="shared" si="28"/>
        <v>0</v>
      </c>
      <c r="Q44" s="45">
        <f t="shared" si="28"/>
        <v>0</v>
      </c>
      <c r="R44" s="45">
        <f t="shared" si="28"/>
        <v>0</v>
      </c>
    </row>
    <row r="45" spans="1:18">
      <c r="A45" s="57" t="s">
        <v>58</v>
      </c>
      <c r="B45" s="45">
        <f t="shared" ref="B45:I45" si="29">B21+B29+B37</f>
        <v>248847180</v>
      </c>
      <c r="C45" s="45">
        <f t="shared" si="29"/>
        <v>154807180</v>
      </c>
      <c r="D45" s="45">
        <f t="shared" si="29"/>
        <v>248811028</v>
      </c>
      <c r="E45" s="45">
        <f t="shared" si="29"/>
        <v>652465388</v>
      </c>
      <c r="F45" s="45">
        <f t="shared" si="29"/>
        <v>252176800</v>
      </c>
      <c r="G45" s="45">
        <f t="shared" si="29"/>
        <v>253782280</v>
      </c>
      <c r="H45" s="45">
        <f t="shared" si="29"/>
        <v>276410580</v>
      </c>
      <c r="I45" s="45">
        <f t="shared" si="29"/>
        <v>782369660</v>
      </c>
      <c r="J45" s="45">
        <f t="shared" ref="J45:R45" si="30">J20+J28+J36</f>
        <v>0</v>
      </c>
      <c r="K45" s="45">
        <f t="shared" si="30"/>
        <v>0</v>
      </c>
      <c r="L45" s="45">
        <f t="shared" si="30"/>
        <v>0</v>
      </c>
      <c r="M45" s="45">
        <f t="shared" si="30"/>
        <v>0</v>
      </c>
      <c r="N45" s="45">
        <f t="shared" si="30"/>
        <v>0</v>
      </c>
      <c r="O45" s="45">
        <f t="shared" si="30"/>
        <v>0</v>
      </c>
      <c r="P45" s="45">
        <f t="shared" si="30"/>
        <v>0</v>
      </c>
      <c r="Q45" s="45">
        <f t="shared" si="30"/>
        <v>0</v>
      </c>
      <c r="R45" s="45">
        <f t="shared" si="30"/>
        <v>0</v>
      </c>
    </row>
    <row r="46" spans="1:18">
      <c r="M46" s="45"/>
      <c r="O46" s="45"/>
      <c r="P46" s="45"/>
      <c r="Q46" s="45"/>
      <c r="R46" s="45"/>
    </row>
    <row r="47" spans="1:18">
      <c r="M47" s="45"/>
      <c r="Q47" s="45"/>
      <c r="R47" s="45"/>
    </row>
    <row r="48" spans="1:18">
      <c r="M48" s="45"/>
      <c r="Q48" s="45"/>
      <c r="R48" s="45"/>
    </row>
    <row r="49" spans="1:18" ht="12.75" thickBot="1">
      <c r="A49" s="46" t="s">
        <v>78</v>
      </c>
      <c r="M49" s="45"/>
      <c r="Q49" s="45"/>
      <c r="R49" s="45"/>
    </row>
    <row r="50" spans="1:18" ht="30" customHeight="1">
      <c r="A50" s="47" t="s">
        <v>74</v>
      </c>
      <c r="B50" s="49" t="s">
        <v>60</v>
      </c>
      <c r="C50" s="49" t="s">
        <v>61</v>
      </c>
      <c r="D50" s="49" t="s">
        <v>62</v>
      </c>
      <c r="E50" s="49" t="s">
        <v>72</v>
      </c>
      <c r="F50" s="49" t="s">
        <v>63</v>
      </c>
      <c r="G50" s="49" t="s">
        <v>64</v>
      </c>
      <c r="H50" s="49" t="s">
        <v>65</v>
      </c>
      <c r="I50" s="49" t="s">
        <v>73</v>
      </c>
      <c r="J50" s="49" t="s">
        <v>66</v>
      </c>
      <c r="K50" s="81" t="s">
        <v>67</v>
      </c>
      <c r="L50" s="81" t="s">
        <v>68</v>
      </c>
      <c r="M50" s="49" t="s">
        <v>148</v>
      </c>
      <c r="N50" s="81" t="s">
        <v>69</v>
      </c>
      <c r="O50" s="81" t="s">
        <v>70</v>
      </c>
      <c r="P50" s="81" t="s">
        <v>71</v>
      </c>
      <c r="Q50" s="49" t="s">
        <v>149</v>
      </c>
      <c r="R50" s="49" t="s">
        <v>150</v>
      </c>
    </row>
    <row r="51" spans="1:18" s="41" customFormat="1">
      <c r="A51" s="51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Q51" s="53"/>
      <c r="R51" s="53"/>
    </row>
    <row r="52" spans="1:18">
      <c r="A52" s="82" t="s">
        <v>100</v>
      </c>
      <c r="B52" s="4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Q52" s="83"/>
      <c r="R52" s="83"/>
    </row>
    <row r="53" spans="1:18">
      <c r="A53" s="57" t="s">
        <v>106</v>
      </c>
      <c r="B53" s="62">
        <v>380818004</v>
      </c>
      <c r="C53" s="73">
        <v>444323761</v>
      </c>
      <c r="D53" s="73">
        <v>376851811.99999994</v>
      </c>
      <c r="E53" s="45">
        <f>SUM(B53:D53)</f>
        <v>1201993577</v>
      </c>
      <c r="F53" s="45">
        <v>383053202</v>
      </c>
      <c r="G53" s="73">
        <v>384908221</v>
      </c>
      <c r="H53" s="73">
        <v>338360235</v>
      </c>
      <c r="I53" s="45">
        <f>SUM(F53:H53)</f>
        <v>1106321658</v>
      </c>
      <c r="J53" s="73">
        <v>356909072</v>
      </c>
      <c r="K53" s="93">
        <v>403795569</v>
      </c>
      <c r="L53" s="83"/>
      <c r="M53" s="45">
        <f>SUM(J53:L53)</f>
        <v>760704641</v>
      </c>
      <c r="N53" s="83"/>
      <c r="O53" s="83"/>
      <c r="P53" s="83"/>
      <c r="Q53" s="45">
        <f>SUM(N53:P53)</f>
        <v>0</v>
      </c>
      <c r="R53" s="45">
        <f t="shared" ref="R53:R116" si="31">+E53+I53+M53+Q53</f>
        <v>3069019876</v>
      </c>
    </row>
    <row r="54" spans="1:18">
      <c r="A54" s="57" t="s">
        <v>107</v>
      </c>
      <c r="B54" s="62"/>
      <c r="C54" s="62"/>
      <c r="D54" s="62"/>
      <c r="F54" s="84"/>
      <c r="G54" s="84"/>
      <c r="H54" s="83"/>
      <c r="K54" s="83"/>
      <c r="L54" s="83"/>
      <c r="M54" s="45"/>
      <c r="N54" s="83"/>
      <c r="O54" s="83"/>
      <c r="P54" s="83"/>
      <c r="Q54" s="45"/>
      <c r="R54" s="45">
        <f t="shared" si="31"/>
        <v>0</v>
      </c>
    </row>
    <row r="55" spans="1:18">
      <c r="A55" s="57" t="s">
        <v>57</v>
      </c>
      <c r="B55" s="83"/>
      <c r="C55" s="83"/>
      <c r="D55" s="83"/>
      <c r="E55" s="45">
        <f t="shared" ref="E55" si="32">SUM(B55:D55)</f>
        <v>0</v>
      </c>
      <c r="F55" s="83"/>
      <c r="G55" s="83"/>
      <c r="H55" s="83"/>
      <c r="I55" s="45">
        <f t="shared" ref="I55" si="33">SUM(F55:H55)</f>
        <v>0</v>
      </c>
      <c r="J55" s="83"/>
      <c r="K55" s="83"/>
      <c r="L55" s="83"/>
      <c r="M55" s="45">
        <f t="shared" ref="M55" si="34">SUM(J55:L55)</f>
        <v>0</v>
      </c>
      <c r="N55" s="83"/>
      <c r="O55" s="83"/>
      <c r="P55" s="83"/>
      <c r="Q55" s="45">
        <f t="shared" ref="Q55" si="35">SUM(N55:P55)</f>
        <v>0</v>
      </c>
      <c r="R55" s="45">
        <f t="shared" si="31"/>
        <v>0</v>
      </c>
    </row>
    <row r="56" spans="1:18">
      <c r="A56" s="57" t="s">
        <v>58</v>
      </c>
      <c r="B56" s="83">
        <f>+B53-B55</f>
        <v>380818004</v>
      </c>
      <c r="C56" s="83">
        <f t="shared" ref="C56:I56" si="36">+C53-C55</f>
        <v>444323761</v>
      </c>
      <c r="D56" s="83">
        <f t="shared" si="36"/>
        <v>376851811.99999994</v>
      </c>
      <c r="E56" s="83">
        <f t="shared" si="36"/>
        <v>1201993577</v>
      </c>
      <c r="F56" s="83">
        <f t="shared" si="36"/>
        <v>383053202</v>
      </c>
      <c r="G56" s="83">
        <f t="shared" si="36"/>
        <v>384908221</v>
      </c>
      <c r="H56" s="83">
        <f t="shared" si="36"/>
        <v>338360235</v>
      </c>
      <c r="I56" s="83">
        <f t="shared" si="36"/>
        <v>1106321658</v>
      </c>
      <c r="J56" s="83">
        <f>+J53+J54-J55</f>
        <v>356909072</v>
      </c>
      <c r="K56" s="83">
        <f>+K53+K54-K55</f>
        <v>403795569</v>
      </c>
      <c r="L56" s="83">
        <f>+L53+L54-L55</f>
        <v>0</v>
      </c>
      <c r="M56" s="83">
        <f t="shared" ref="M56" si="37">+M53-M55</f>
        <v>760704641</v>
      </c>
      <c r="N56" s="83">
        <f t="shared" ref="N56:P56" si="38">+N53-N55</f>
        <v>0</v>
      </c>
      <c r="O56" s="83">
        <f t="shared" si="38"/>
        <v>0</v>
      </c>
      <c r="P56" s="83">
        <f t="shared" si="38"/>
        <v>0</v>
      </c>
      <c r="Q56" s="83">
        <f t="shared" ref="Q56" si="39">+Q53-Q55</f>
        <v>0</v>
      </c>
      <c r="R56" s="45">
        <f t="shared" si="31"/>
        <v>3069019876</v>
      </c>
    </row>
    <row r="57" spans="1:18">
      <c r="A57" s="85"/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45">
        <f t="shared" si="31"/>
        <v>0</v>
      </c>
    </row>
    <row r="58" spans="1:18">
      <c r="A58" s="82" t="s">
        <v>101</v>
      </c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45">
        <f t="shared" si="31"/>
        <v>0</v>
      </c>
    </row>
    <row r="59" spans="1:18" ht="12.75">
      <c r="A59" s="57" t="s">
        <v>106</v>
      </c>
      <c r="B59" s="36">
        <v>27278505</v>
      </c>
      <c r="C59" s="73">
        <v>12333094</v>
      </c>
      <c r="D59" s="73">
        <v>40130859.039999999</v>
      </c>
      <c r="E59" s="45">
        <f>SUM(B59:D59)</f>
        <v>79742458.039999992</v>
      </c>
      <c r="F59" s="45">
        <v>12633280</v>
      </c>
      <c r="G59" s="73">
        <v>37246968</v>
      </c>
      <c r="H59" s="73">
        <v>28912577</v>
      </c>
      <c r="I59" s="45">
        <f>SUM(F59:H59)</f>
        <v>78792825</v>
      </c>
      <c r="J59" s="73">
        <v>16612415</v>
      </c>
      <c r="K59" s="93">
        <v>26307627</v>
      </c>
      <c r="M59" s="45">
        <f>SUM(J59:L59)</f>
        <v>42920042</v>
      </c>
      <c r="O59" s="45"/>
      <c r="P59" s="45"/>
      <c r="Q59" s="45">
        <f>SUM(N59:P59)</f>
        <v>0</v>
      </c>
      <c r="R59" s="45">
        <f t="shared" si="31"/>
        <v>201455325.03999999</v>
      </c>
    </row>
    <row r="60" spans="1:18">
      <c r="A60" s="57" t="s">
        <v>107</v>
      </c>
      <c r="D60" s="62"/>
      <c r="M60" s="45"/>
      <c r="O60" s="45"/>
      <c r="P60" s="45"/>
      <c r="Q60" s="45"/>
      <c r="R60" s="45">
        <f t="shared" si="31"/>
        <v>0</v>
      </c>
    </row>
    <row r="61" spans="1:18">
      <c r="A61" s="57" t="s">
        <v>57</v>
      </c>
      <c r="E61" s="45">
        <f t="shared" ref="E61" si="40">SUM(B61:D61)</f>
        <v>0</v>
      </c>
      <c r="I61" s="45">
        <f t="shared" ref="I61" si="41">SUM(F61:H61)</f>
        <v>0</v>
      </c>
      <c r="M61" s="45">
        <f t="shared" ref="M61" si="42">SUM(J61:L61)</f>
        <v>0</v>
      </c>
      <c r="O61" s="45"/>
      <c r="P61" s="45"/>
      <c r="Q61" s="45">
        <f t="shared" ref="Q61" si="43">SUM(N61:P61)</f>
        <v>0</v>
      </c>
      <c r="R61" s="45">
        <f t="shared" si="31"/>
        <v>0</v>
      </c>
    </row>
    <row r="62" spans="1:18">
      <c r="A62" s="57" t="s">
        <v>58</v>
      </c>
      <c r="B62" s="83">
        <f>+B59-B61</f>
        <v>27278505</v>
      </c>
      <c r="C62" s="83">
        <f t="shared" ref="C62" si="44">+C59-C61</f>
        <v>12333094</v>
      </c>
      <c r="D62" s="83">
        <f t="shared" ref="D62" si="45">+D59-D61</f>
        <v>40130859.039999999</v>
      </c>
      <c r="E62" s="83">
        <f t="shared" ref="E62" si="46">+E59-E61</f>
        <v>79742458.039999992</v>
      </c>
      <c r="F62" s="83">
        <f t="shared" ref="F62" si="47">+F59-F61</f>
        <v>12633280</v>
      </c>
      <c r="G62" s="83">
        <f t="shared" ref="G62" si="48">+G59-G61</f>
        <v>37246968</v>
      </c>
      <c r="H62" s="83">
        <f t="shared" ref="H62" si="49">+H59-H61</f>
        <v>28912577</v>
      </c>
      <c r="I62" s="83">
        <f t="shared" ref="I62" si="50">+I59-I61</f>
        <v>78792825</v>
      </c>
      <c r="J62" s="83">
        <f>+J59+J60-J61</f>
        <v>16612415</v>
      </c>
      <c r="K62" s="83">
        <f>+K59+K60-K61</f>
        <v>26307627</v>
      </c>
      <c r="L62" s="83">
        <f>+L59+L60-L61</f>
        <v>0</v>
      </c>
      <c r="M62" s="83">
        <f t="shared" ref="M62" si="51">+M59-M61</f>
        <v>42920042</v>
      </c>
      <c r="N62" s="83">
        <f t="shared" ref="N62:P62" si="52">+N59-N61</f>
        <v>0</v>
      </c>
      <c r="O62" s="83">
        <f t="shared" si="52"/>
        <v>0</v>
      </c>
      <c r="P62" s="83">
        <f t="shared" si="52"/>
        <v>0</v>
      </c>
      <c r="Q62" s="83">
        <f t="shared" ref="Q62" si="53">+Q59-Q61</f>
        <v>0</v>
      </c>
      <c r="R62" s="45">
        <f t="shared" si="31"/>
        <v>201455325.03999999</v>
      </c>
    </row>
    <row r="63" spans="1:18"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45">
        <f t="shared" si="31"/>
        <v>0</v>
      </c>
    </row>
    <row r="64" spans="1:18">
      <c r="A64" s="82" t="s">
        <v>206</v>
      </c>
      <c r="B64" s="60"/>
      <c r="C64" s="60"/>
      <c r="D64" s="60"/>
      <c r="E64" s="60"/>
      <c r="F64" s="109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45">
        <f t="shared" si="31"/>
        <v>0</v>
      </c>
    </row>
    <row r="65" spans="1:18">
      <c r="A65" s="57" t="s">
        <v>106</v>
      </c>
      <c r="B65" s="60"/>
      <c r="C65" s="60"/>
      <c r="D65" s="60"/>
      <c r="E65" s="60">
        <f>SUM(B65:D65)</f>
        <v>0</v>
      </c>
      <c r="F65" s="109">
        <v>266626</v>
      </c>
      <c r="G65" s="73"/>
      <c r="H65" s="73"/>
      <c r="I65" s="60">
        <f>SUM(F65:H65)</f>
        <v>266626</v>
      </c>
      <c r="J65" s="94"/>
      <c r="K65" s="60"/>
      <c r="L65" s="60">
        <v>0</v>
      </c>
      <c r="M65" s="60">
        <f>SUM(J65:L65)</f>
        <v>0</v>
      </c>
      <c r="N65" s="60"/>
      <c r="O65" s="60"/>
      <c r="P65" s="60"/>
      <c r="Q65" s="60">
        <f>SUM(N65:P65)</f>
        <v>0</v>
      </c>
      <c r="R65" s="45">
        <f t="shared" si="31"/>
        <v>266626</v>
      </c>
    </row>
    <row r="66" spans="1:18">
      <c r="A66" s="57" t="s">
        <v>107</v>
      </c>
      <c r="B66" s="60"/>
      <c r="C66" s="60"/>
      <c r="D66" s="60"/>
      <c r="E66" s="60">
        <f>+B66+C66+D66</f>
        <v>0</v>
      </c>
      <c r="F66" s="60"/>
      <c r="G66" s="60"/>
      <c r="H66" s="60"/>
      <c r="I66" s="60">
        <f>+F66+G66+H66</f>
        <v>0</v>
      </c>
      <c r="J66" s="60"/>
      <c r="K66" s="60"/>
      <c r="L66" s="60"/>
      <c r="M66" s="60">
        <f>+J66+K66+L66</f>
        <v>0</v>
      </c>
      <c r="N66" s="60"/>
      <c r="O66" s="60"/>
      <c r="P66" s="60"/>
      <c r="Q66" s="60">
        <f>+N66+O66+P66</f>
        <v>0</v>
      </c>
      <c r="R66" s="45">
        <f t="shared" si="31"/>
        <v>0</v>
      </c>
    </row>
    <row r="67" spans="1:18">
      <c r="A67" s="57" t="s">
        <v>144</v>
      </c>
      <c r="B67" s="60"/>
      <c r="C67" s="60"/>
      <c r="D67" s="60"/>
      <c r="E67" s="60">
        <f t="shared" ref="E67:E68" si="54">+B67+C67+D67</f>
        <v>0</v>
      </c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45">
        <f t="shared" si="31"/>
        <v>0</v>
      </c>
    </row>
    <row r="68" spans="1:18">
      <c r="A68" s="57" t="s">
        <v>57</v>
      </c>
      <c r="B68" s="60"/>
      <c r="C68" s="60"/>
      <c r="D68" s="60"/>
      <c r="E68" s="60">
        <f t="shared" si="54"/>
        <v>0</v>
      </c>
      <c r="F68" s="60"/>
      <c r="G68" s="60"/>
      <c r="H68" s="60"/>
      <c r="I68" s="60">
        <f t="shared" ref="I68" si="55">SUM(F68:H68)</f>
        <v>0</v>
      </c>
      <c r="J68" s="60"/>
      <c r="K68" s="60"/>
      <c r="L68" s="60"/>
      <c r="M68" s="60">
        <f t="shared" ref="M68:M75" si="56">SUM(J68:L68)</f>
        <v>0</v>
      </c>
      <c r="N68" s="60"/>
      <c r="O68" s="60"/>
      <c r="P68" s="60"/>
      <c r="Q68" s="60">
        <f t="shared" ref="Q68" si="57">SUM(N68:P68)</f>
        <v>0</v>
      </c>
      <c r="R68" s="45">
        <f t="shared" si="31"/>
        <v>0</v>
      </c>
    </row>
    <row r="69" spans="1:18">
      <c r="A69" s="57" t="s">
        <v>58</v>
      </c>
      <c r="B69" s="60">
        <f>+B65+B66-B67-B68</f>
        <v>0</v>
      </c>
      <c r="C69" s="60">
        <f t="shared" ref="C69:K69" si="58">+C65+C66-C67-C68</f>
        <v>0</v>
      </c>
      <c r="D69" s="60">
        <f t="shared" si="58"/>
        <v>0</v>
      </c>
      <c r="E69" s="60">
        <f t="shared" si="58"/>
        <v>0</v>
      </c>
      <c r="F69" s="60">
        <f t="shared" si="58"/>
        <v>266626</v>
      </c>
      <c r="G69" s="60">
        <f t="shared" si="58"/>
        <v>0</v>
      </c>
      <c r="H69" s="60">
        <f t="shared" si="58"/>
        <v>0</v>
      </c>
      <c r="I69" s="60">
        <f t="shared" si="58"/>
        <v>266626</v>
      </c>
      <c r="J69" s="60">
        <f t="shared" si="58"/>
        <v>0</v>
      </c>
      <c r="K69" s="60">
        <f t="shared" si="58"/>
        <v>0</v>
      </c>
      <c r="L69" s="60">
        <f t="shared" ref="L69" si="59">+L65+L66-L67-L68</f>
        <v>0</v>
      </c>
      <c r="M69" s="60">
        <f t="shared" si="56"/>
        <v>0</v>
      </c>
      <c r="N69" s="60">
        <f t="shared" ref="N69:P69" si="60">+N65+N66-N67-N68</f>
        <v>0</v>
      </c>
      <c r="O69" s="60">
        <f t="shared" si="60"/>
        <v>0</v>
      </c>
      <c r="P69" s="60">
        <f t="shared" si="60"/>
        <v>0</v>
      </c>
      <c r="Q69" s="60">
        <f t="shared" ref="Q69" si="61">+Q65+Q66-Q67-Q68</f>
        <v>0</v>
      </c>
      <c r="R69" s="45">
        <f t="shared" si="31"/>
        <v>266626</v>
      </c>
    </row>
    <row r="70" spans="1:18"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>
        <f t="shared" si="56"/>
        <v>0</v>
      </c>
      <c r="N70" s="60"/>
      <c r="O70" s="60"/>
      <c r="P70" s="60"/>
      <c r="Q70" s="60"/>
      <c r="R70" s="45">
        <f t="shared" si="31"/>
        <v>0</v>
      </c>
    </row>
    <row r="71" spans="1:18">
      <c r="A71" s="82" t="s">
        <v>99</v>
      </c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>
        <f t="shared" si="56"/>
        <v>0</v>
      </c>
      <c r="N71" s="60"/>
      <c r="O71" s="60"/>
      <c r="P71" s="60"/>
      <c r="Q71" s="60"/>
      <c r="R71" s="45">
        <f t="shared" si="31"/>
        <v>0</v>
      </c>
    </row>
    <row r="72" spans="1:18" ht="12.75">
      <c r="A72" s="57" t="s">
        <v>106</v>
      </c>
      <c r="B72" s="36">
        <v>816957170.125</v>
      </c>
      <c r="C72" s="73">
        <v>800541357</v>
      </c>
      <c r="D72" s="73">
        <v>1055814153</v>
      </c>
      <c r="E72" s="60">
        <f>SUM(B72:D72)</f>
        <v>2673312680.125</v>
      </c>
      <c r="F72" s="73">
        <v>915120264</v>
      </c>
      <c r="G72" s="73">
        <v>1124679445</v>
      </c>
      <c r="H72" s="73">
        <v>945671300</v>
      </c>
      <c r="I72" s="60">
        <f>SUM(F72:H72)</f>
        <v>2985471009</v>
      </c>
      <c r="J72" s="73">
        <v>1020329932.1900001</v>
      </c>
      <c r="K72" s="93">
        <v>1221377656</v>
      </c>
      <c r="L72" s="60"/>
      <c r="M72" s="60">
        <f t="shared" si="56"/>
        <v>2241707588.1900001</v>
      </c>
      <c r="N72" s="60"/>
      <c r="O72" s="60"/>
      <c r="P72" s="60"/>
      <c r="Q72" s="60">
        <f>SUM(N72:P72)</f>
        <v>0</v>
      </c>
      <c r="R72" s="45">
        <f t="shared" si="31"/>
        <v>7900491277.3150005</v>
      </c>
    </row>
    <row r="73" spans="1:18">
      <c r="A73" s="57" t="s">
        <v>107</v>
      </c>
      <c r="B73" s="60"/>
      <c r="C73" s="60"/>
      <c r="D73" s="62"/>
      <c r="E73" s="60"/>
      <c r="F73" s="60"/>
      <c r="G73" s="60"/>
      <c r="H73" s="60"/>
      <c r="I73" s="60"/>
      <c r="J73" s="60"/>
      <c r="K73" s="60"/>
      <c r="L73" s="60"/>
      <c r="M73" s="60">
        <f t="shared" si="56"/>
        <v>0</v>
      </c>
      <c r="N73" s="60"/>
      <c r="O73" s="60"/>
      <c r="P73" s="60"/>
      <c r="Q73" s="60"/>
      <c r="R73" s="45">
        <f t="shared" si="31"/>
        <v>0</v>
      </c>
    </row>
    <row r="74" spans="1:18">
      <c r="A74" s="57" t="s">
        <v>57</v>
      </c>
      <c r="B74" s="60"/>
      <c r="C74" s="60"/>
      <c r="D74" s="60"/>
      <c r="E74" s="60">
        <f t="shared" ref="E74" si="62">SUM(B74:D74)</f>
        <v>0</v>
      </c>
      <c r="F74" s="60"/>
      <c r="G74" s="60"/>
      <c r="H74" s="60"/>
      <c r="I74" s="60">
        <f t="shared" ref="I74" si="63">SUM(F74:H74)</f>
        <v>0</v>
      </c>
      <c r="J74" s="60"/>
      <c r="K74" s="60"/>
      <c r="L74" s="60"/>
      <c r="M74" s="60">
        <f t="shared" si="56"/>
        <v>0</v>
      </c>
      <c r="N74" s="60"/>
      <c r="O74" s="60"/>
      <c r="P74" s="60"/>
      <c r="Q74" s="60">
        <f t="shared" ref="Q74" si="64">SUM(N74:P74)</f>
        <v>0</v>
      </c>
      <c r="R74" s="45">
        <f t="shared" si="31"/>
        <v>0</v>
      </c>
    </row>
    <row r="75" spans="1:18">
      <c r="A75" s="57" t="s">
        <v>58</v>
      </c>
      <c r="B75" s="60">
        <f>+B72+B73-B74</f>
        <v>816957170.125</v>
      </c>
      <c r="C75" s="60">
        <f t="shared" ref="C75:I75" si="65">+C72+C73-C74</f>
        <v>800541357</v>
      </c>
      <c r="D75" s="60">
        <f t="shared" si="65"/>
        <v>1055814153</v>
      </c>
      <c r="E75" s="60">
        <f t="shared" si="65"/>
        <v>2673312680.125</v>
      </c>
      <c r="F75" s="60">
        <f t="shared" si="65"/>
        <v>915120264</v>
      </c>
      <c r="G75" s="60">
        <f t="shared" si="65"/>
        <v>1124679445</v>
      </c>
      <c r="H75" s="60">
        <f t="shared" si="65"/>
        <v>945671300</v>
      </c>
      <c r="I75" s="60">
        <f t="shared" si="65"/>
        <v>2985471009</v>
      </c>
      <c r="J75" s="83">
        <f>+J72+J73-J74</f>
        <v>1020329932.1900001</v>
      </c>
      <c r="K75" s="83">
        <f>+K72+K73-K74</f>
        <v>1221377656</v>
      </c>
      <c r="L75" s="83">
        <f>+L72+L73-L74</f>
        <v>0</v>
      </c>
      <c r="M75" s="60">
        <f t="shared" si="56"/>
        <v>2241707588.1900001</v>
      </c>
      <c r="N75" s="60">
        <f t="shared" ref="N75:P75" si="66">+N72+N73-N74</f>
        <v>0</v>
      </c>
      <c r="O75" s="60">
        <f t="shared" si="66"/>
        <v>0</v>
      </c>
      <c r="P75" s="60">
        <f t="shared" si="66"/>
        <v>0</v>
      </c>
      <c r="Q75" s="60">
        <f t="shared" ref="Q75" si="67">+Q72+Q73-Q74</f>
        <v>0</v>
      </c>
      <c r="R75" s="45">
        <f t="shared" si="31"/>
        <v>7900491277.3150005</v>
      </c>
    </row>
    <row r="76" spans="1:18"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45">
        <f t="shared" si="31"/>
        <v>0</v>
      </c>
    </row>
    <row r="77" spans="1:18">
      <c r="A77" s="82" t="s">
        <v>102</v>
      </c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45">
        <f t="shared" si="31"/>
        <v>0</v>
      </c>
    </row>
    <row r="78" spans="1:18" ht="12.75">
      <c r="A78" s="57" t="s">
        <v>106</v>
      </c>
      <c r="B78" s="36">
        <v>74192695</v>
      </c>
      <c r="C78" s="73">
        <v>89882830</v>
      </c>
      <c r="D78" s="73">
        <v>119915463</v>
      </c>
      <c r="E78" s="60">
        <f>SUM(B78:D78)</f>
        <v>283990988</v>
      </c>
      <c r="F78" s="73">
        <v>95983975</v>
      </c>
      <c r="G78" s="73"/>
      <c r="H78" s="73"/>
      <c r="I78" s="60">
        <f>SUM(F78:H78)</f>
        <v>95983975</v>
      </c>
      <c r="J78" s="94"/>
      <c r="K78" s="93"/>
      <c r="L78" s="60"/>
      <c r="M78" s="60">
        <f>SUM(J78:L78)</f>
        <v>0</v>
      </c>
      <c r="N78" s="60"/>
      <c r="O78" s="60"/>
      <c r="P78" s="60"/>
      <c r="Q78" s="60">
        <f>SUM(N78:P78)</f>
        <v>0</v>
      </c>
      <c r="R78" s="45">
        <f t="shared" si="31"/>
        <v>379974963</v>
      </c>
    </row>
    <row r="79" spans="1:18">
      <c r="A79" s="57" t="s">
        <v>107</v>
      </c>
      <c r="B79" s="60"/>
      <c r="C79" s="62"/>
      <c r="D79" s="62"/>
      <c r="E79" s="60">
        <f>SUM(B79:D79)</f>
        <v>0</v>
      </c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45">
        <f t="shared" si="31"/>
        <v>0</v>
      </c>
    </row>
    <row r="80" spans="1:18">
      <c r="A80" s="57" t="s">
        <v>57</v>
      </c>
      <c r="B80" s="60"/>
      <c r="C80" s="60"/>
      <c r="D80" s="60"/>
      <c r="E80" s="60">
        <f t="shared" ref="E80" si="68">SUM(B80:D80)</f>
        <v>0</v>
      </c>
      <c r="F80" s="60"/>
      <c r="G80" s="60"/>
      <c r="H80" s="60"/>
      <c r="I80" s="60">
        <f t="shared" ref="I80" si="69">SUM(F80:H80)</f>
        <v>0</v>
      </c>
      <c r="J80" s="60"/>
      <c r="K80" s="60"/>
      <c r="L80" s="60"/>
      <c r="M80" s="60">
        <f t="shared" ref="M80" si="70">SUM(J80:L80)</f>
        <v>0</v>
      </c>
      <c r="N80" s="60"/>
      <c r="O80" s="60"/>
      <c r="P80" s="60"/>
      <c r="Q80" s="60">
        <f t="shared" ref="Q80" si="71">SUM(N80:P80)</f>
        <v>0</v>
      </c>
      <c r="R80" s="45">
        <f t="shared" si="31"/>
        <v>0</v>
      </c>
    </row>
    <row r="81" spans="1:18">
      <c r="A81" s="57" t="s">
        <v>58</v>
      </c>
      <c r="B81" s="60">
        <f>+B78+B79-B80</f>
        <v>74192695</v>
      </c>
      <c r="C81" s="60">
        <f t="shared" ref="C81:I81" si="72">+C78+C79-C80</f>
        <v>89882830</v>
      </c>
      <c r="D81" s="60">
        <f t="shared" si="72"/>
        <v>119915463</v>
      </c>
      <c r="E81" s="60">
        <f t="shared" si="72"/>
        <v>283990988</v>
      </c>
      <c r="F81" s="60">
        <f t="shared" si="72"/>
        <v>95983975</v>
      </c>
      <c r="G81" s="60">
        <f t="shared" si="72"/>
        <v>0</v>
      </c>
      <c r="H81" s="60">
        <f t="shared" si="72"/>
        <v>0</v>
      </c>
      <c r="I81" s="60">
        <f t="shared" si="72"/>
        <v>95983975</v>
      </c>
      <c r="J81" s="83">
        <f>+J78+J79-J80</f>
        <v>0</v>
      </c>
      <c r="K81" s="83">
        <f>+K78+K79-K80</f>
        <v>0</v>
      </c>
      <c r="L81" s="83">
        <f>+L78+L79-L80</f>
        <v>0</v>
      </c>
      <c r="M81" s="60">
        <f t="shared" ref="M81" si="73">+M78+M79-M80</f>
        <v>0</v>
      </c>
      <c r="N81" s="60">
        <f t="shared" ref="N81:P81" si="74">+N78+N79-N80</f>
        <v>0</v>
      </c>
      <c r="O81" s="60">
        <f t="shared" si="74"/>
        <v>0</v>
      </c>
      <c r="P81" s="60">
        <f t="shared" si="74"/>
        <v>0</v>
      </c>
      <c r="Q81" s="60">
        <f t="shared" ref="Q81" si="75">+Q78+Q79-Q80</f>
        <v>0</v>
      </c>
      <c r="R81" s="45">
        <f t="shared" si="31"/>
        <v>379974963</v>
      </c>
    </row>
    <row r="82" spans="1:18">
      <c r="A82" s="57"/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45">
        <f t="shared" si="31"/>
        <v>0</v>
      </c>
    </row>
    <row r="83" spans="1:18">
      <c r="A83" s="82" t="s">
        <v>103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45">
        <f t="shared" si="31"/>
        <v>0</v>
      </c>
    </row>
    <row r="84" spans="1:18" ht="12.75">
      <c r="A84" s="57" t="s">
        <v>106</v>
      </c>
      <c r="B84" s="36">
        <v>246911766</v>
      </c>
      <c r="C84" s="73">
        <v>351257381</v>
      </c>
      <c r="D84" s="73">
        <v>338242570</v>
      </c>
      <c r="E84" s="60">
        <f>SUM(B84:D84)</f>
        <v>936411717</v>
      </c>
      <c r="F84" s="73">
        <v>393214967</v>
      </c>
      <c r="G84" s="73">
        <v>398866635</v>
      </c>
      <c r="H84" s="73">
        <v>357729757</v>
      </c>
      <c r="I84" s="60">
        <f>SUM(F84:H84)</f>
        <v>1149811359</v>
      </c>
      <c r="J84" s="73">
        <v>348436828</v>
      </c>
      <c r="K84" s="93">
        <v>309837193</v>
      </c>
      <c r="L84" s="60"/>
      <c r="M84" s="60">
        <f>SUM(J84:L84)</f>
        <v>658274021</v>
      </c>
      <c r="N84" s="60"/>
      <c r="O84" s="60"/>
      <c r="P84" s="60"/>
      <c r="Q84" s="60">
        <f>SUM(N84:P84)</f>
        <v>0</v>
      </c>
      <c r="R84" s="45">
        <f t="shared" si="31"/>
        <v>2744497097</v>
      </c>
    </row>
    <row r="85" spans="1:18">
      <c r="A85" s="57" t="s">
        <v>107</v>
      </c>
      <c r="B85" s="60"/>
      <c r="C85" s="62"/>
      <c r="D85" s="62"/>
      <c r="E85" s="60">
        <f>SUM(B85:D85)</f>
        <v>0</v>
      </c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45">
        <f t="shared" si="31"/>
        <v>0</v>
      </c>
    </row>
    <row r="86" spans="1:18">
      <c r="A86" s="57" t="s">
        <v>57</v>
      </c>
      <c r="B86" s="60"/>
      <c r="C86" s="60"/>
      <c r="D86" s="60"/>
      <c r="E86" s="60">
        <f t="shared" ref="E86" si="76">SUM(B86:D86)</f>
        <v>0</v>
      </c>
      <c r="F86" s="60"/>
      <c r="G86" s="60"/>
      <c r="H86" s="60"/>
      <c r="I86" s="60">
        <f t="shared" ref="I86" si="77">SUM(F86:H86)</f>
        <v>0</v>
      </c>
      <c r="J86" s="60"/>
      <c r="K86" s="60"/>
      <c r="L86" s="60"/>
      <c r="M86" s="60">
        <f t="shared" ref="M86" si="78">SUM(J86:L86)</f>
        <v>0</v>
      </c>
      <c r="N86" s="60"/>
      <c r="O86" s="60"/>
      <c r="P86" s="60"/>
      <c r="Q86" s="60">
        <f t="shared" ref="Q86" si="79">SUM(N86:P86)</f>
        <v>0</v>
      </c>
      <c r="R86" s="45">
        <f t="shared" si="31"/>
        <v>0</v>
      </c>
    </row>
    <row r="87" spans="1:18">
      <c r="A87" s="57" t="s">
        <v>58</v>
      </c>
      <c r="B87" s="60">
        <f>+B84+B85-B86</f>
        <v>246911766</v>
      </c>
      <c r="C87" s="60">
        <f t="shared" ref="C87" si="80">+C84+C85-C86</f>
        <v>351257381</v>
      </c>
      <c r="D87" s="60">
        <f t="shared" ref="D87" si="81">+D84+D85-D86</f>
        <v>338242570</v>
      </c>
      <c r="E87" s="60">
        <f t="shared" ref="E87" si="82">+E84+E85-E86</f>
        <v>936411717</v>
      </c>
      <c r="F87" s="60">
        <f t="shared" ref="F87" si="83">+F84+F85-F86</f>
        <v>393214967</v>
      </c>
      <c r="G87" s="60">
        <f t="shared" ref="G87" si="84">+G84+G85-G86</f>
        <v>398866635</v>
      </c>
      <c r="H87" s="60">
        <f t="shared" ref="H87" si="85">+H84+H85-H86</f>
        <v>357729757</v>
      </c>
      <c r="I87" s="60">
        <f t="shared" ref="I87" si="86">+I84+I85-I86</f>
        <v>1149811359</v>
      </c>
      <c r="J87" s="83">
        <f>+J84+J85-J86</f>
        <v>348436828</v>
      </c>
      <c r="K87" s="60">
        <f t="shared" ref="K87" si="87">+K84+K85-K86</f>
        <v>309837193</v>
      </c>
      <c r="L87" s="60">
        <f t="shared" ref="L87:M87" si="88">+L84+L85-L86</f>
        <v>0</v>
      </c>
      <c r="M87" s="60">
        <f t="shared" si="88"/>
        <v>658274021</v>
      </c>
      <c r="N87" s="60">
        <f t="shared" ref="N87:P87" si="89">+N84+N85-N86</f>
        <v>0</v>
      </c>
      <c r="O87" s="60">
        <f t="shared" si="89"/>
        <v>0</v>
      </c>
      <c r="P87" s="60">
        <f t="shared" si="89"/>
        <v>0</v>
      </c>
      <c r="Q87" s="60">
        <f t="shared" ref="Q87" si="90">+Q84+Q85-Q86</f>
        <v>0</v>
      </c>
      <c r="R87" s="45">
        <f t="shared" si="31"/>
        <v>2744497097</v>
      </c>
    </row>
    <row r="88" spans="1:18">
      <c r="A88" s="57"/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45">
        <f t="shared" si="31"/>
        <v>0</v>
      </c>
    </row>
    <row r="89" spans="1:18">
      <c r="A89" s="82" t="s">
        <v>98</v>
      </c>
      <c r="B89" s="60"/>
      <c r="C89" s="60"/>
      <c r="D89" s="60"/>
      <c r="E89" s="60"/>
      <c r="F89" s="60">
        <v>0</v>
      </c>
      <c r="G89" s="60">
        <v>0</v>
      </c>
      <c r="H89" s="60">
        <v>0</v>
      </c>
      <c r="I89" s="60"/>
      <c r="J89" s="60"/>
      <c r="K89" s="60"/>
      <c r="L89" s="60"/>
      <c r="M89" s="60"/>
      <c r="N89" s="60"/>
      <c r="O89" s="60"/>
      <c r="P89" s="60"/>
      <c r="Q89" s="60"/>
      <c r="R89" s="45">
        <f t="shared" si="31"/>
        <v>0</v>
      </c>
    </row>
    <row r="90" spans="1:18" ht="12.75">
      <c r="A90" s="57" t="s">
        <v>106</v>
      </c>
      <c r="B90" s="36">
        <v>1430966924</v>
      </c>
      <c r="C90" s="73">
        <v>1463374383</v>
      </c>
      <c r="D90" s="73">
        <v>1753639867.9999993</v>
      </c>
      <c r="E90" s="60">
        <f>SUM(B90:D90)</f>
        <v>4647981174.999999</v>
      </c>
      <c r="F90" s="73">
        <v>1397663257</v>
      </c>
      <c r="G90" s="73">
        <v>1902169309</v>
      </c>
      <c r="H90" s="73">
        <v>1505385158</v>
      </c>
      <c r="I90" s="60">
        <f>SUM(F90:H90)</f>
        <v>4805217724</v>
      </c>
      <c r="J90" s="73">
        <v>1663827415</v>
      </c>
      <c r="K90" s="93">
        <v>2212251279</v>
      </c>
      <c r="L90" s="60"/>
      <c r="M90" s="60">
        <f>SUM(J90:L90)</f>
        <v>3876078694</v>
      </c>
      <c r="N90" s="60"/>
      <c r="O90" s="60"/>
      <c r="P90" s="60"/>
      <c r="Q90" s="60">
        <f>SUM(N90:P90)</f>
        <v>0</v>
      </c>
      <c r="R90" s="45">
        <f t="shared" si="31"/>
        <v>13329277593</v>
      </c>
    </row>
    <row r="91" spans="1:18">
      <c r="A91" s="57" t="s">
        <v>107</v>
      </c>
      <c r="B91" s="60"/>
      <c r="C91" s="62"/>
      <c r="D91" s="62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45">
        <f t="shared" si="31"/>
        <v>0</v>
      </c>
    </row>
    <row r="92" spans="1:18">
      <c r="A92" s="57" t="s">
        <v>57</v>
      </c>
      <c r="B92" s="60"/>
      <c r="C92" s="60"/>
      <c r="D92" s="60"/>
      <c r="E92" s="60">
        <f t="shared" ref="E92" si="91">SUM(B92:D92)</f>
        <v>0</v>
      </c>
      <c r="F92" s="60"/>
      <c r="G92" s="60"/>
      <c r="H92" s="60"/>
      <c r="I92" s="60">
        <f t="shared" ref="I92" si="92">SUM(F92:H92)</f>
        <v>0</v>
      </c>
      <c r="J92" s="60"/>
      <c r="K92" s="60"/>
      <c r="L92" s="60"/>
      <c r="M92" s="60">
        <f t="shared" ref="M92" si="93">SUM(J92:L92)</f>
        <v>0</v>
      </c>
      <c r="N92" s="60"/>
      <c r="O92" s="60"/>
      <c r="P92" s="60"/>
      <c r="Q92" s="60">
        <f t="shared" ref="Q92" si="94">SUM(N92:P92)</f>
        <v>0</v>
      </c>
      <c r="R92" s="45">
        <f t="shared" si="31"/>
        <v>0</v>
      </c>
    </row>
    <row r="93" spans="1:18">
      <c r="A93" s="57" t="s">
        <v>58</v>
      </c>
      <c r="B93" s="60">
        <f>+B90+B91-B92</f>
        <v>1430966924</v>
      </c>
      <c r="C93" s="60">
        <f t="shared" ref="C93" si="95">+C90+C91-C92</f>
        <v>1463374383</v>
      </c>
      <c r="D93" s="60">
        <f t="shared" ref="D93" si="96">+D90+D91-D92</f>
        <v>1753639867.9999993</v>
      </c>
      <c r="E93" s="60">
        <f t="shared" ref="E93" si="97">+E90+E91-E92</f>
        <v>4647981174.999999</v>
      </c>
      <c r="F93" s="60">
        <f t="shared" ref="F93" si="98">+F90+F91-F92</f>
        <v>1397663257</v>
      </c>
      <c r="G93" s="60">
        <f t="shared" ref="G93" si="99">+G90+G91-G92</f>
        <v>1902169309</v>
      </c>
      <c r="H93" s="60">
        <f t="shared" ref="H93" si="100">+H90+H91-H92</f>
        <v>1505385158</v>
      </c>
      <c r="I93" s="60">
        <f t="shared" ref="I93" si="101">+I90+I91-I92</f>
        <v>4805217724</v>
      </c>
      <c r="J93" s="60">
        <f>+J90+J91-J92</f>
        <v>1663827415</v>
      </c>
      <c r="K93" s="60">
        <f t="shared" ref="K93:L93" si="102">+K90+K91-K92</f>
        <v>2212251279</v>
      </c>
      <c r="L93" s="60">
        <f t="shared" si="102"/>
        <v>0</v>
      </c>
      <c r="M93" s="60">
        <f t="shared" ref="M93" si="103">+M90+M91-M92</f>
        <v>3876078694</v>
      </c>
      <c r="N93" s="60">
        <f t="shared" ref="N93:P93" si="104">+N90+N91-N92</f>
        <v>0</v>
      </c>
      <c r="O93" s="60">
        <f t="shared" si="104"/>
        <v>0</v>
      </c>
      <c r="P93" s="60">
        <f t="shared" si="104"/>
        <v>0</v>
      </c>
      <c r="Q93" s="60">
        <f t="shared" ref="Q93" si="105">+Q90+Q91-Q92</f>
        <v>0</v>
      </c>
      <c r="R93" s="45">
        <f t="shared" si="31"/>
        <v>13329277593</v>
      </c>
    </row>
    <row r="94" spans="1:18">
      <c r="A94" s="57"/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45">
        <f t="shared" si="31"/>
        <v>0</v>
      </c>
    </row>
    <row r="95" spans="1:18">
      <c r="A95" s="82" t="s">
        <v>159</v>
      </c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45">
        <f t="shared" si="31"/>
        <v>0</v>
      </c>
    </row>
    <row r="96" spans="1:18" ht="12.75">
      <c r="A96" s="57" t="s">
        <v>106</v>
      </c>
      <c r="B96" s="36">
        <v>31526307</v>
      </c>
      <c r="C96" s="73">
        <v>48577439</v>
      </c>
      <c r="D96" s="73">
        <v>31932453.999999993</v>
      </c>
      <c r="E96" s="60">
        <f>SUM(B96:D96)</f>
        <v>112036200</v>
      </c>
      <c r="F96" s="73">
        <v>24536699</v>
      </c>
      <c r="G96" s="73">
        <v>72233733</v>
      </c>
      <c r="H96" s="73">
        <v>62762351</v>
      </c>
      <c r="I96" s="60">
        <f>SUM(F96:H96)</f>
        <v>159532783</v>
      </c>
      <c r="J96" s="73">
        <v>101950791</v>
      </c>
      <c r="K96" s="93">
        <v>69378415</v>
      </c>
      <c r="L96" s="60"/>
      <c r="M96" s="60"/>
      <c r="N96" s="60"/>
      <c r="O96" s="60"/>
      <c r="P96" s="60"/>
      <c r="Q96" s="60"/>
      <c r="R96" s="45">
        <f t="shared" si="31"/>
        <v>271568983</v>
      </c>
    </row>
    <row r="97" spans="1:18">
      <c r="A97" s="57" t="s">
        <v>107</v>
      </c>
      <c r="B97" s="60"/>
      <c r="C97" s="62"/>
      <c r="D97" s="62"/>
      <c r="E97" s="60">
        <f t="shared" ref="E97:E98" si="106">SUM(B97:D97)</f>
        <v>0</v>
      </c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45">
        <f t="shared" si="31"/>
        <v>0</v>
      </c>
    </row>
    <row r="98" spans="1:18">
      <c r="A98" s="57" t="s">
        <v>57</v>
      </c>
      <c r="B98" s="60"/>
      <c r="C98" s="60"/>
      <c r="D98" s="60"/>
      <c r="E98" s="60">
        <f t="shared" si="106"/>
        <v>0</v>
      </c>
      <c r="F98" s="60">
        <v>0</v>
      </c>
      <c r="G98" s="60">
        <v>0</v>
      </c>
      <c r="H98" s="60">
        <v>0</v>
      </c>
      <c r="I98" s="60">
        <f t="shared" ref="I98" si="107">SUM(F98:H98)</f>
        <v>0</v>
      </c>
      <c r="J98" s="60"/>
      <c r="K98" s="60"/>
      <c r="L98" s="60"/>
      <c r="M98" s="60"/>
      <c r="N98" s="60"/>
      <c r="O98" s="60"/>
      <c r="P98" s="60"/>
      <c r="Q98" s="60"/>
      <c r="R98" s="45">
        <f t="shared" si="31"/>
        <v>0</v>
      </c>
    </row>
    <row r="99" spans="1:18">
      <c r="A99" s="57" t="s">
        <v>58</v>
      </c>
      <c r="B99" s="60">
        <f>+B96+B97-B98</f>
        <v>31526307</v>
      </c>
      <c r="C99" s="60">
        <f t="shared" ref="C99" si="108">+C96+C97-C98</f>
        <v>48577439</v>
      </c>
      <c r="D99" s="60">
        <f t="shared" ref="D99" si="109">+D96+D97-D98</f>
        <v>31932453.999999993</v>
      </c>
      <c r="E99" s="60">
        <f t="shared" ref="E99" si="110">+E96+E97-E98</f>
        <v>112036200</v>
      </c>
      <c r="F99" s="60">
        <f t="shared" ref="F99" si="111">+F96+F97-F98</f>
        <v>24536699</v>
      </c>
      <c r="G99" s="60">
        <f t="shared" ref="G99" si="112">+G96+G97-G98</f>
        <v>72233733</v>
      </c>
      <c r="H99" s="60">
        <f t="shared" ref="H99:I99" si="113">+H96+H97-H98</f>
        <v>62762351</v>
      </c>
      <c r="I99" s="60">
        <f t="shared" si="113"/>
        <v>159532783</v>
      </c>
      <c r="J99" s="60">
        <f t="shared" ref="J99" si="114">+J96+J97-J98</f>
        <v>101950791</v>
      </c>
      <c r="K99" s="60">
        <f t="shared" ref="K99" si="115">+K96+K97-K98</f>
        <v>69378415</v>
      </c>
      <c r="L99" s="60">
        <f t="shared" ref="L99:M99" si="116">+L96+L97-L98</f>
        <v>0</v>
      </c>
      <c r="M99" s="60">
        <f t="shared" si="116"/>
        <v>0</v>
      </c>
      <c r="N99" s="60">
        <f t="shared" ref="N99:P99" si="117">+N96+N97-N98</f>
        <v>0</v>
      </c>
      <c r="O99" s="60">
        <f t="shared" si="117"/>
        <v>0</v>
      </c>
      <c r="P99" s="60">
        <f t="shared" si="117"/>
        <v>0</v>
      </c>
      <c r="Q99" s="60">
        <f t="shared" ref="Q99" si="118">+Q96+Q97-Q98</f>
        <v>0</v>
      </c>
      <c r="R99" s="45">
        <f t="shared" si="31"/>
        <v>271568983</v>
      </c>
    </row>
    <row r="100" spans="1:18">
      <c r="A100" s="57"/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45">
        <f t="shared" si="31"/>
        <v>0</v>
      </c>
    </row>
    <row r="101" spans="1:18">
      <c r="A101" s="82" t="s">
        <v>160</v>
      </c>
      <c r="B101" s="60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45">
        <f t="shared" si="31"/>
        <v>0</v>
      </c>
    </row>
    <row r="102" spans="1:18" ht="12.75">
      <c r="A102" s="57" t="s">
        <v>106</v>
      </c>
      <c r="B102" s="36">
        <v>17756368</v>
      </c>
      <c r="C102" s="73">
        <v>29528148</v>
      </c>
      <c r="D102" s="73">
        <v>19702784</v>
      </c>
      <c r="E102" s="60">
        <f>SUM(B102:D102)</f>
        <v>66987300</v>
      </c>
      <c r="F102" s="73">
        <v>13230347</v>
      </c>
      <c r="G102" s="73">
        <v>32961408</v>
      </c>
      <c r="H102" s="73">
        <v>25015187</v>
      </c>
      <c r="I102" s="60">
        <f>SUM(F102:H102)</f>
        <v>71206942</v>
      </c>
      <c r="J102" s="73">
        <v>20344171</v>
      </c>
      <c r="K102" s="93">
        <v>23892869</v>
      </c>
      <c r="L102" s="60"/>
      <c r="M102" s="60">
        <f>SUM(J102:L102)</f>
        <v>44237040</v>
      </c>
      <c r="N102" s="60"/>
      <c r="O102" s="60"/>
      <c r="P102" s="60"/>
      <c r="Q102" s="60">
        <f>SUM(N102:P102)</f>
        <v>0</v>
      </c>
      <c r="R102" s="45">
        <f t="shared" si="31"/>
        <v>182431282</v>
      </c>
    </row>
    <row r="103" spans="1:18">
      <c r="A103" s="57" t="s">
        <v>107</v>
      </c>
      <c r="B103" s="60">
        <v>0</v>
      </c>
      <c r="C103" s="62"/>
      <c r="D103" s="62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45">
        <f t="shared" si="31"/>
        <v>0</v>
      </c>
    </row>
    <row r="104" spans="1:18">
      <c r="A104" s="57" t="s">
        <v>57</v>
      </c>
      <c r="B104" s="60">
        <v>0</v>
      </c>
      <c r="C104" s="60">
        <v>0</v>
      </c>
      <c r="D104" s="60">
        <v>0</v>
      </c>
      <c r="E104" s="60">
        <f t="shared" ref="E104" si="119">SUM(B104:D104)</f>
        <v>0</v>
      </c>
      <c r="F104" s="60"/>
      <c r="G104" s="60"/>
      <c r="H104" s="60"/>
      <c r="I104" s="60">
        <f t="shared" ref="I104" si="120">SUM(F104:H104)</f>
        <v>0</v>
      </c>
      <c r="J104" s="60"/>
      <c r="K104" s="60"/>
      <c r="L104" s="60"/>
      <c r="M104" s="60">
        <f t="shared" ref="M104" si="121">SUM(J104:L104)</f>
        <v>0</v>
      </c>
      <c r="N104" s="60"/>
      <c r="O104" s="60"/>
      <c r="P104" s="60"/>
      <c r="Q104" s="60">
        <f t="shared" ref="Q104" si="122">SUM(N104:P104)</f>
        <v>0</v>
      </c>
      <c r="R104" s="45">
        <f t="shared" si="31"/>
        <v>0</v>
      </c>
    </row>
    <row r="105" spans="1:18">
      <c r="A105" s="57" t="s">
        <v>58</v>
      </c>
      <c r="B105" s="60">
        <f>+B102+B103-B104</f>
        <v>17756368</v>
      </c>
      <c r="C105" s="60">
        <f t="shared" ref="C105" si="123">+C102+C103-C104</f>
        <v>29528148</v>
      </c>
      <c r="D105" s="60">
        <f t="shared" ref="D105" si="124">+D102+D103-D104</f>
        <v>19702784</v>
      </c>
      <c r="E105" s="60">
        <f t="shared" ref="E105" si="125">+E102+E103-E104</f>
        <v>66987300</v>
      </c>
      <c r="F105" s="60">
        <f t="shared" ref="F105" si="126">+F102+F103-F104</f>
        <v>13230347</v>
      </c>
      <c r="G105" s="60">
        <f t="shared" ref="G105" si="127">+G102+G103-G104</f>
        <v>32961408</v>
      </c>
      <c r="H105" s="60">
        <f t="shared" ref="H105" si="128">+H102+H103-H104</f>
        <v>25015187</v>
      </c>
      <c r="I105" s="60">
        <f t="shared" ref="I105" si="129">+I102+I103-I104</f>
        <v>71206942</v>
      </c>
      <c r="J105" s="60">
        <f t="shared" ref="J105" si="130">+J102+J103-J104</f>
        <v>20344171</v>
      </c>
      <c r="K105" s="60">
        <f t="shared" ref="K105" si="131">+K102+K103-K104</f>
        <v>23892869</v>
      </c>
      <c r="L105" s="60">
        <f t="shared" ref="L105:M105" si="132">+L102+L103-L104</f>
        <v>0</v>
      </c>
      <c r="M105" s="60">
        <f t="shared" si="132"/>
        <v>44237040</v>
      </c>
      <c r="N105" s="60">
        <f t="shared" ref="N105:P105" si="133">+N102+N103-N104</f>
        <v>0</v>
      </c>
      <c r="O105" s="60">
        <f t="shared" si="133"/>
        <v>0</v>
      </c>
      <c r="P105" s="60">
        <f t="shared" si="133"/>
        <v>0</v>
      </c>
      <c r="Q105" s="60">
        <f t="shared" ref="Q105" si="134">+Q102+Q103-Q104</f>
        <v>0</v>
      </c>
      <c r="R105" s="45">
        <f t="shared" si="31"/>
        <v>182431282</v>
      </c>
    </row>
    <row r="106" spans="1:18">
      <c r="A106" s="57"/>
      <c r="B106" s="60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45">
        <f t="shared" si="31"/>
        <v>0</v>
      </c>
    </row>
    <row r="107" spans="1:18">
      <c r="A107" s="82" t="s">
        <v>161</v>
      </c>
      <c r="B107" s="60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45">
        <f t="shared" si="31"/>
        <v>0</v>
      </c>
    </row>
    <row r="108" spans="1:18">
      <c r="A108" s="57" t="s">
        <v>106</v>
      </c>
      <c r="B108" s="62"/>
      <c r="C108" s="62"/>
      <c r="D108" s="62"/>
      <c r="E108" s="60">
        <f>SUM(B108:D108)</f>
        <v>0</v>
      </c>
      <c r="F108" s="62"/>
      <c r="G108" s="73"/>
      <c r="H108" s="73"/>
      <c r="I108" s="60">
        <f>SUM(F108:H108)</f>
        <v>0</v>
      </c>
      <c r="J108" s="94"/>
      <c r="K108" s="60"/>
      <c r="L108" s="60">
        <v>0</v>
      </c>
      <c r="M108" s="60">
        <f>SUM(J108:L108)</f>
        <v>0</v>
      </c>
      <c r="N108" s="60"/>
      <c r="O108" s="60"/>
      <c r="P108" s="60"/>
      <c r="Q108" s="60">
        <f>SUM(N108:P108)</f>
        <v>0</v>
      </c>
      <c r="R108" s="45">
        <f t="shared" si="31"/>
        <v>0</v>
      </c>
    </row>
    <row r="109" spans="1:18">
      <c r="A109" s="57" t="s">
        <v>107</v>
      </c>
      <c r="B109" s="60"/>
      <c r="C109" s="62"/>
      <c r="D109" s="62"/>
      <c r="E109" s="60">
        <f>SUM(B109:D109)</f>
        <v>0</v>
      </c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45">
        <f t="shared" si="31"/>
        <v>0</v>
      </c>
    </row>
    <row r="110" spans="1:18">
      <c r="A110" s="57" t="s">
        <v>57</v>
      </c>
      <c r="B110" s="60"/>
      <c r="C110" s="60"/>
      <c r="D110" s="60"/>
      <c r="E110" s="60">
        <f t="shared" ref="E110" si="135">SUM(B110:D110)</f>
        <v>0</v>
      </c>
      <c r="F110" s="60"/>
      <c r="G110" s="60"/>
      <c r="H110" s="60"/>
      <c r="I110" s="60">
        <f t="shared" ref="I110" si="136">SUM(F110:H110)</f>
        <v>0</v>
      </c>
      <c r="J110" s="60"/>
      <c r="K110" s="60"/>
      <c r="L110" s="60"/>
      <c r="M110" s="60">
        <f t="shared" ref="M110" si="137">SUM(J110:L110)</f>
        <v>0</v>
      </c>
      <c r="N110" s="60"/>
      <c r="O110" s="60"/>
      <c r="P110" s="60"/>
      <c r="Q110" s="60">
        <f t="shared" ref="Q110" si="138">SUM(N110:P110)</f>
        <v>0</v>
      </c>
      <c r="R110" s="45">
        <f t="shared" si="31"/>
        <v>0</v>
      </c>
    </row>
    <row r="111" spans="1:18">
      <c r="A111" s="57" t="s">
        <v>58</v>
      </c>
      <c r="B111" s="60">
        <f>+B108+B109-B110</f>
        <v>0</v>
      </c>
      <c r="C111" s="60">
        <f t="shared" ref="C111" si="139">+C108+C109-C110</f>
        <v>0</v>
      </c>
      <c r="D111" s="60">
        <f t="shared" ref="D111" si="140">+D108+D109-D110</f>
        <v>0</v>
      </c>
      <c r="E111" s="60">
        <f t="shared" ref="E111" si="141">+E108+E109-E110</f>
        <v>0</v>
      </c>
      <c r="F111" s="60">
        <f t="shared" ref="F111" si="142">+F108+F109-F110</f>
        <v>0</v>
      </c>
      <c r="G111" s="60">
        <f t="shared" ref="G111" si="143">+G108+G109-G110</f>
        <v>0</v>
      </c>
      <c r="H111" s="60">
        <f t="shared" ref="H111" si="144">+H108+H109-H110</f>
        <v>0</v>
      </c>
      <c r="I111" s="60">
        <f t="shared" ref="I111" si="145">+I108+I109-I110</f>
        <v>0</v>
      </c>
      <c r="J111" s="60">
        <f t="shared" ref="J111" si="146">+J108+J109-J110</f>
        <v>0</v>
      </c>
      <c r="K111" s="60">
        <f t="shared" ref="K111" si="147">+K108+K109-K110</f>
        <v>0</v>
      </c>
      <c r="L111" s="60">
        <f t="shared" ref="L111:M111" si="148">+L108+L109-L110</f>
        <v>0</v>
      </c>
      <c r="M111" s="60">
        <f t="shared" si="148"/>
        <v>0</v>
      </c>
      <c r="N111" s="60">
        <f t="shared" ref="N111:P111" si="149">+N108+N109-N110</f>
        <v>0</v>
      </c>
      <c r="O111" s="60">
        <f t="shared" si="149"/>
        <v>0</v>
      </c>
      <c r="P111" s="60">
        <f t="shared" si="149"/>
        <v>0</v>
      </c>
      <c r="Q111" s="60">
        <f t="shared" ref="Q111" si="150">+Q108+Q109-Q110</f>
        <v>0</v>
      </c>
      <c r="R111" s="45">
        <f t="shared" si="31"/>
        <v>0</v>
      </c>
    </row>
    <row r="112" spans="1:18">
      <c r="A112" s="57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45">
        <f t="shared" si="31"/>
        <v>0</v>
      </c>
    </row>
    <row r="113" spans="1:18">
      <c r="A113" s="82" t="s">
        <v>162</v>
      </c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45">
        <f t="shared" si="31"/>
        <v>0</v>
      </c>
    </row>
    <row r="114" spans="1:18" ht="12.75">
      <c r="A114" s="57" t="s">
        <v>106</v>
      </c>
      <c r="B114" s="36">
        <v>25884894</v>
      </c>
      <c r="C114" s="73">
        <v>6063327</v>
      </c>
      <c r="D114" s="73">
        <v>6962759</v>
      </c>
      <c r="E114" s="60">
        <f>SUM(B114:D114)</f>
        <v>38910980</v>
      </c>
      <c r="F114" s="73">
        <v>16878335</v>
      </c>
      <c r="G114" s="73">
        <v>5185514</v>
      </c>
      <c r="H114" s="73">
        <v>6827296</v>
      </c>
      <c r="I114" s="60">
        <f>SUM(F114:H114)</f>
        <v>28891145</v>
      </c>
      <c r="J114" s="73">
        <v>6916692</v>
      </c>
      <c r="K114" s="93">
        <v>13288345</v>
      </c>
      <c r="L114" s="60"/>
      <c r="M114" s="60">
        <f>SUM(J114:L114)</f>
        <v>20205037</v>
      </c>
      <c r="N114" s="60"/>
      <c r="O114" s="60"/>
      <c r="P114" s="60"/>
      <c r="Q114" s="60">
        <f>SUM(N114:P114)</f>
        <v>0</v>
      </c>
      <c r="R114" s="45">
        <f t="shared" si="31"/>
        <v>88007162</v>
      </c>
    </row>
    <row r="115" spans="1:18" ht="12.75">
      <c r="A115" s="57" t="s">
        <v>107</v>
      </c>
      <c r="B115" s="36"/>
      <c r="C115" s="62"/>
      <c r="D115" s="62"/>
      <c r="E115" s="60"/>
      <c r="F115" s="60"/>
      <c r="G115" s="60"/>
      <c r="H115" s="60"/>
      <c r="I115" s="60"/>
      <c r="J115" s="60"/>
      <c r="K115" s="60"/>
      <c r="L115" s="60"/>
      <c r="M115" s="60"/>
      <c r="N115" s="60"/>
      <c r="O115" s="60"/>
      <c r="P115" s="60"/>
      <c r="Q115" s="60"/>
      <c r="R115" s="45">
        <f t="shared" si="31"/>
        <v>0</v>
      </c>
    </row>
    <row r="116" spans="1:18">
      <c r="A116" s="57" t="s">
        <v>57</v>
      </c>
      <c r="B116" s="60">
        <v>0</v>
      </c>
      <c r="C116" s="60">
        <v>0</v>
      </c>
      <c r="D116" s="60">
        <v>0</v>
      </c>
      <c r="E116" s="60">
        <f t="shared" ref="E116" si="151">SUM(B116:D116)</f>
        <v>0</v>
      </c>
      <c r="F116" s="60"/>
      <c r="G116" s="60"/>
      <c r="H116" s="60"/>
      <c r="I116" s="60">
        <f t="shared" ref="I116" si="152">SUM(F116:H116)</f>
        <v>0</v>
      </c>
      <c r="J116" s="60"/>
      <c r="K116" s="60"/>
      <c r="L116" s="60"/>
      <c r="M116" s="60">
        <f t="shared" ref="M116" si="153">SUM(J116:L116)</f>
        <v>0</v>
      </c>
      <c r="N116" s="60"/>
      <c r="O116" s="60"/>
      <c r="P116" s="60"/>
      <c r="Q116" s="60">
        <f t="shared" ref="Q116" si="154">SUM(N116:P116)</f>
        <v>0</v>
      </c>
      <c r="R116" s="45">
        <f t="shared" si="31"/>
        <v>0</v>
      </c>
    </row>
    <row r="117" spans="1:18">
      <c r="A117" s="57" t="s">
        <v>58</v>
      </c>
      <c r="B117" s="60">
        <f>+B114+B115-B116</f>
        <v>25884894</v>
      </c>
      <c r="C117" s="60">
        <f t="shared" ref="C117" si="155">+C114+C115-C116</f>
        <v>6063327</v>
      </c>
      <c r="D117" s="60">
        <f t="shared" ref="D117" si="156">+D114+D115-D116</f>
        <v>6962759</v>
      </c>
      <c r="E117" s="60">
        <f t="shared" ref="E117" si="157">+E114+E115-E116</f>
        <v>38910980</v>
      </c>
      <c r="F117" s="60">
        <f t="shared" ref="F117" si="158">+F114+F115-F116</f>
        <v>16878335</v>
      </c>
      <c r="G117" s="60">
        <f t="shared" ref="G117" si="159">+G114+G115-G116</f>
        <v>5185514</v>
      </c>
      <c r="H117" s="60">
        <f t="shared" ref="H117" si="160">+H114+H115-H116</f>
        <v>6827296</v>
      </c>
      <c r="I117" s="60">
        <f t="shared" ref="I117" si="161">+I114+I115-I116</f>
        <v>28891145</v>
      </c>
      <c r="J117" s="60">
        <f t="shared" ref="J117" si="162">+J114+J115-J116</f>
        <v>6916692</v>
      </c>
      <c r="K117" s="60">
        <f t="shared" ref="K117" si="163">+K114+K115-K116</f>
        <v>13288345</v>
      </c>
      <c r="L117" s="60">
        <f t="shared" ref="L117:M117" si="164">+L114+L115-L116</f>
        <v>0</v>
      </c>
      <c r="M117" s="60">
        <f t="shared" si="164"/>
        <v>20205037</v>
      </c>
      <c r="N117" s="60">
        <f t="shared" ref="N117:P117" si="165">+N114+N115-N116</f>
        <v>0</v>
      </c>
      <c r="O117" s="60">
        <f t="shared" si="165"/>
        <v>0</v>
      </c>
      <c r="P117" s="60">
        <f t="shared" si="165"/>
        <v>0</v>
      </c>
      <c r="Q117" s="60">
        <f t="shared" ref="Q117" si="166">+Q114+Q115-Q116</f>
        <v>0</v>
      </c>
      <c r="R117" s="45">
        <f t="shared" ref="R117:R172" si="167">+E117+I117+M117+Q117</f>
        <v>88007162</v>
      </c>
    </row>
    <row r="118" spans="1:18">
      <c r="A118" s="57"/>
      <c r="B118" s="60"/>
      <c r="C118" s="60"/>
      <c r="D118" s="60"/>
      <c r="E118" s="60"/>
      <c r="F118" s="60"/>
      <c r="G118" s="60"/>
      <c r="H118" s="60"/>
      <c r="I118" s="60"/>
      <c r="J118" s="60"/>
      <c r="K118" s="60"/>
      <c r="L118" s="60"/>
      <c r="M118" s="60"/>
      <c r="N118" s="60"/>
      <c r="O118" s="60"/>
      <c r="P118" s="60"/>
      <c r="Q118" s="60"/>
      <c r="R118" s="45">
        <f t="shared" si="167"/>
        <v>0</v>
      </c>
    </row>
    <row r="119" spans="1:18">
      <c r="A119" s="82" t="s">
        <v>105</v>
      </c>
      <c r="B119" s="60"/>
      <c r="C119" s="60"/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45">
        <f t="shared" si="167"/>
        <v>0</v>
      </c>
    </row>
    <row r="120" spans="1:18" ht="12.75">
      <c r="A120" s="57" t="s">
        <v>106</v>
      </c>
      <c r="B120" s="36">
        <v>1418508</v>
      </c>
      <c r="C120" s="73">
        <v>1923219</v>
      </c>
      <c r="D120" s="73">
        <v>1545967</v>
      </c>
      <c r="E120" s="60">
        <f>SUM(B120:D120)</f>
        <v>4887694</v>
      </c>
      <c r="F120" s="73">
        <v>453809</v>
      </c>
      <c r="G120" s="73">
        <v>1861922</v>
      </c>
      <c r="H120" s="73">
        <v>7328898</v>
      </c>
      <c r="I120" s="60">
        <f>SUM(F120:H120)</f>
        <v>9644629</v>
      </c>
      <c r="J120" s="73">
        <v>66900</v>
      </c>
      <c r="K120" s="93">
        <v>5398804</v>
      </c>
      <c r="L120" s="60"/>
      <c r="M120" s="60">
        <f>SUM(J120:L120)</f>
        <v>5465704</v>
      </c>
      <c r="N120" s="60"/>
      <c r="O120" s="60"/>
      <c r="P120" s="60"/>
      <c r="Q120" s="60">
        <f>SUM(N120:P120)</f>
        <v>0</v>
      </c>
      <c r="R120" s="45">
        <f t="shared" si="167"/>
        <v>19998027</v>
      </c>
    </row>
    <row r="121" spans="1:18">
      <c r="A121" s="57" t="s">
        <v>107</v>
      </c>
      <c r="B121" s="60"/>
      <c r="C121" s="62"/>
      <c r="D121" s="62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45">
        <f t="shared" si="167"/>
        <v>0</v>
      </c>
    </row>
    <row r="122" spans="1:18">
      <c r="A122" s="57" t="s">
        <v>57</v>
      </c>
      <c r="B122" s="60"/>
      <c r="C122" s="60"/>
      <c r="D122" s="60"/>
      <c r="E122" s="60">
        <f t="shared" ref="E122" si="168">SUM(B122:D122)</f>
        <v>0</v>
      </c>
      <c r="F122" s="60"/>
      <c r="G122" s="60"/>
      <c r="H122" s="60"/>
      <c r="I122" s="60">
        <f t="shared" ref="I122" si="169">SUM(F122:H122)</f>
        <v>0</v>
      </c>
      <c r="J122" s="60"/>
      <c r="K122" s="60"/>
      <c r="L122" s="60"/>
      <c r="M122" s="60">
        <f t="shared" ref="M122" si="170">SUM(J122:L122)</f>
        <v>0</v>
      </c>
      <c r="N122" s="60"/>
      <c r="O122" s="60"/>
      <c r="P122" s="60"/>
      <c r="Q122" s="60">
        <f t="shared" ref="Q122" si="171">SUM(N122:P122)</f>
        <v>0</v>
      </c>
      <c r="R122" s="45">
        <f t="shared" si="167"/>
        <v>0</v>
      </c>
    </row>
    <row r="123" spans="1:18">
      <c r="A123" s="57" t="s">
        <v>58</v>
      </c>
      <c r="B123" s="60">
        <f>+B120+B121-B122</f>
        <v>1418508</v>
      </c>
      <c r="C123" s="60">
        <f t="shared" ref="C123" si="172">+C120+C121-C122</f>
        <v>1923219</v>
      </c>
      <c r="D123" s="60">
        <f t="shared" ref="D123" si="173">+D120+D121-D122</f>
        <v>1545967</v>
      </c>
      <c r="E123" s="60">
        <f t="shared" ref="E123" si="174">+E120+E121-E122</f>
        <v>4887694</v>
      </c>
      <c r="F123" s="60">
        <f t="shared" ref="F123" si="175">+F120+F121-F122</f>
        <v>453809</v>
      </c>
      <c r="G123" s="60">
        <f t="shared" ref="G123" si="176">+G120+G121-G122</f>
        <v>1861922</v>
      </c>
      <c r="H123" s="60">
        <f t="shared" ref="H123" si="177">+H120+H121-H122</f>
        <v>7328898</v>
      </c>
      <c r="I123" s="60">
        <f t="shared" ref="I123" si="178">+I120+I121-I122</f>
        <v>9644629</v>
      </c>
      <c r="J123" s="60">
        <f t="shared" ref="J123" si="179">+J120+J121-J122</f>
        <v>66900</v>
      </c>
      <c r="K123" s="60">
        <f t="shared" ref="K123" si="180">+K120+K121-K122</f>
        <v>5398804</v>
      </c>
      <c r="L123" s="60">
        <f t="shared" ref="L123:M123" si="181">+L120+L121-L122</f>
        <v>0</v>
      </c>
      <c r="M123" s="60">
        <f t="shared" si="181"/>
        <v>5465704</v>
      </c>
      <c r="N123" s="60">
        <f t="shared" ref="N123:P123" si="182">+N120+N121-N122</f>
        <v>0</v>
      </c>
      <c r="O123" s="60">
        <f t="shared" si="182"/>
        <v>0</v>
      </c>
      <c r="P123" s="60">
        <f t="shared" si="182"/>
        <v>0</v>
      </c>
      <c r="Q123" s="60">
        <f t="shared" ref="Q123" si="183">+Q120+Q121-Q122</f>
        <v>0</v>
      </c>
      <c r="R123" s="45">
        <f t="shared" si="167"/>
        <v>19998027</v>
      </c>
    </row>
    <row r="124" spans="1:18">
      <c r="A124" s="57"/>
      <c r="B124" s="60"/>
      <c r="C124" s="60"/>
      <c r="D124" s="60"/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45">
        <f t="shared" si="167"/>
        <v>0</v>
      </c>
    </row>
    <row r="125" spans="1:18">
      <c r="A125" s="82" t="s">
        <v>143</v>
      </c>
      <c r="B125" s="60"/>
      <c r="C125" s="60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45">
        <f t="shared" si="167"/>
        <v>0</v>
      </c>
    </row>
    <row r="126" spans="1:18" ht="12.75">
      <c r="A126" s="57" t="s">
        <v>106</v>
      </c>
      <c r="B126" s="36">
        <v>43974677</v>
      </c>
      <c r="C126" s="73">
        <v>41027927</v>
      </c>
      <c r="D126" s="73">
        <v>51488239</v>
      </c>
      <c r="E126" s="60">
        <f>+B126+C126+D126</f>
        <v>136490843</v>
      </c>
      <c r="F126" s="73">
        <v>43437759</v>
      </c>
      <c r="G126" s="73">
        <v>40819241</v>
      </c>
      <c r="H126" s="73">
        <v>56327095</v>
      </c>
      <c r="I126" s="60">
        <f>+F126+G126+H126</f>
        <v>140584095</v>
      </c>
      <c r="J126" s="73">
        <v>4005410</v>
      </c>
      <c r="K126" s="93">
        <v>2831367</v>
      </c>
      <c r="L126" s="60"/>
      <c r="M126" s="60">
        <f>+J126+K126+L126</f>
        <v>6836777</v>
      </c>
      <c r="N126" s="60"/>
      <c r="O126" s="60"/>
      <c r="P126" s="60"/>
      <c r="Q126" s="60">
        <f>+N126+O126+P126</f>
        <v>0</v>
      </c>
      <c r="R126" s="45">
        <f t="shared" si="167"/>
        <v>283911715</v>
      </c>
    </row>
    <row r="127" spans="1:18">
      <c r="A127" s="57" t="s">
        <v>107</v>
      </c>
      <c r="B127" s="60"/>
      <c r="C127" s="62"/>
      <c r="D127" s="62"/>
      <c r="E127" s="60">
        <f t="shared" ref="E127:E128" si="184">+B127+C127+D127</f>
        <v>0</v>
      </c>
      <c r="F127" s="60"/>
      <c r="G127" s="60"/>
      <c r="H127" s="60"/>
      <c r="I127" s="60">
        <f t="shared" ref="I127:I128" si="185">+F127+G127+H127</f>
        <v>0</v>
      </c>
      <c r="J127" s="60"/>
      <c r="K127" s="60"/>
      <c r="L127" s="60"/>
      <c r="M127" s="60">
        <f t="shared" ref="M127:M128" si="186">+J127+K127+L127</f>
        <v>0</v>
      </c>
      <c r="N127" s="60"/>
      <c r="O127" s="60"/>
      <c r="P127" s="60"/>
      <c r="Q127" s="60">
        <f t="shared" ref="Q127:Q128" si="187">+N127+O127+P127</f>
        <v>0</v>
      </c>
      <c r="R127" s="45">
        <f t="shared" si="167"/>
        <v>0</v>
      </c>
    </row>
    <row r="128" spans="1:18">
      <c r="A128" s="57" t="s">
        <v>57</v>
      </c>
      <c r="B128" s="60"/>
      <c r="C128" s="60"/>
      <c r="D128" s="60"/>
      <c r="E128" s="60">
        <f t="shared" si="184"/>
        <v>0</v>
      </c>
      <c r="F128" s="60"/>
      <c r="G128" s="60"/>
      <c r="H128" s="60"/>
      <c r="I128" s="60">
        <f t="shared" si="185"/>
        <v>0</v>
      </c>
      <c r="J128" s="60"/>
      <c r="K128" s="60"/>
      <c r="L128" s="60"/>
      <c r="M128" s="60">
        <f t="shared" si="186"/>
        <v>0</v>
      </c>
      <c r="N128" s="60"/>
      <c r="O128" s="60"/>
      <c r="P128" s="60"/>
      <c r="Q128" s="60">
        <f t="shared" si="187"/>
        <v>0</v>
      </c>
      <c r="R128" s="45">
        <f t="shared" si="167"/>
        <v>0</v>
      </c>
    </row>
    <row r="129" spans="1:18">
      <c r="A129" s="57" t="s">
        <v>58</v>
      </c>
      <c r="B129" s="60">
        <f>+B126+B127-B128</f>
        <v>43974677</v>
      </c>
      <c r="C129" s="60">
        <f t="shared" ref="C129" si="188">+C126+C127-C128</f>
        <v>41027927</v>
      </c>
      <c r="D129" s="60">
        <f t="shared" ref="D129" si="189">+D126+D127-D128</f>
        <v>51488239</v>
      </c>
      <c r="E129" s="60">
        <f>+B129+C129+D129</f>
        <v>136490843</v>
      </c>
      <c r="F129" s="60">
        <f t="shared" ref="F129" si="190">+F126+F127-F128</f>
        <v>43437759</v>
      </c>
      <c r="G129" s="60">
        <f t="shared" ref="G129" si="191">+G126+G127-G128</f>
        <v>40819241</v>
      </c>
      <c r="H129" s="60">
        <f t="shared" ref="H129" si="192">+H126+H127-H128</f>
        <v>56327095</v>
      </c>
      <c r="I129" s="60">
        <f t="shared" ref="I129" si="193">+I126+I127-I128</f>
        <v>140584095</v>
      </c>
      <c r="J129" s="60">
        <f t="shared" ref="J129" si="194">+J126+J127-J128</f>
        <v>4005410</v>
      </c>
      <c r="K129" s="60">
        <f t="shared" ref="K129" si="195">+K126+K127-K128</f>
        <v>2831367</v>
      </c>
      <c r="L129" s="60">
        <f t="shared" ref="L129:M129" si="196">+L126+L127-L128</f>
        <v>0</v>
      </c>
      <c r="M129" s="60">
        <f t="shared" si="196"/>
        <v>6836777</v>
      </c>
      <c r="N129" s="60">
        <f t="shared" ref="N129:P129" si="197">+N126+N127-N128</f>
        <v>0</v>
      </c>
      <c r="O129" s="60">
        <f t="shared" si="197"/>
        <v>0</v>
      </c>
      <c r="P129" s="60">
        <f t="shared" si="197"/>
        <v>0</v>
      </c>
      <c r="Q129" s="60">
        <f t="shared" ref="Q129" si="198">+Q126+Q127-Q128</f>
        <v>0</v>
      </c>
      <c r="R129" s="45">
        <f t="shared" si="167"/>
        <v>283911715</v>
      </c>
    </row>
    <row r="130" spans="1:18">
      <c r="A130" s="57"/>
      <c r="B130" s="60"/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45">
        <f t="shared" si="167"/>
        <v>0</v>
      </c>
    </row>
    <row r="131" spans="1:18">
      <c r="A131" s="82" t="s">
        <v>203</v>
      </c>
      <c r="B131" s="60"/>
      <c r="C131" s="60"/>
      <c r="D131" s="60"/>
      <c r="E131" s="60"/>
      <c r="F131" s="60"/>
      <c r="G131" s="60"/>
      <c r="H131" s="60"/>
      <c r="I131" s="60"/>
      <c r="J131" s="60"/>
      <c r="K131" s="60"/>
      <c r="L131" s="60">
        <v>0</v>
      </c>
      <c r="M131" s="60"/>
      <c r="N131" s="60"/>
      <c r="O131" s="60"/>
      <c r="P131" s="60"/>
      <c r="Q131" s="60"/>
      <c r="R131" s="45">
        <f t="shared" si="167"/>
        <v>0</v>
      </c>
    </row>
    <row r="132" spans="1:18">
      <c r="A132" s="57" t="s">
        <v>106</v>
      </c>
      <c r="B132" s="62"/>
      <c r="C132" s="73">
        <v>213837</v>
      </c>
      <c r="D132" s="73">
        <v>1972581</v>
      </c>
      <c r="E132" s="60">
        <f>+B132+C132+D132</f>
        <v>2186418</v>
      </c>
      <c r="F132" s="109">
        <v>76200</v>
      </c>
      <c r="G132" s="73">
        <v>796291</v>
      </c>
      <c r="H132" s="73">
        <v>865300</v>
      </c>
      <c r="I132" s="60">
        <f>+F132+G132+H132</f>
        <v>1737791</v>
      </c>
      <c r="J132" s="60"/>
      <c r="K132" s="60"/>
      <c r="L132" s="60"/>
      <c r="M132" s="60"/>
      <c r="N132" s="60"/>
      <c r="O132" s="60"/>
      <c r="P132" s="60"/>
      <c r="Q132" s="60"/>
      <c r="R132" s="45">
        <f t="shared" si="167"/>
        <v>3924209</v>
      </c>
    </row>
    <row r="133" spans="1:18">
      <c r="A133" s="57" t="s">
        <v>107</v>
      </c>
      <c r="B133" s="60"/>
      <c r="C133" s="60"/>
      <c r="D133" s="60"/>
      <c r="E133" s="60"/>
      <c r="F133" s="60"/>
      <c r="G133" s="60"/>
      <c r="H133" s="60"/>
      <c r="I133" s="60">
        <f t="shared" ref="I133:I134" si="199">+F133+G133+H133</f>
        <v>0</v>
      </c>
      <c r="J133" s="60"/>
      <c r="K133" s="60"/>
      <c r="L133" s="60"/>
      <c r="M133" s="60"/>
      <c r="N133" s="60"/>
      <c r="O133" s="60"/>
      <c r="P133" s="60"/>
      <c r="Q133" s="60"/>
      <c r="R133" s="45">
        <f t="shared" si="167"/>
        <v>0</v>
      </c>
    </row>
    <row r="134" spans="1:18">
      <c r="A134" s="57" t="s">
        <v>57</v>
      </c>
      <c r="B134" s="60"/>
      <c r="C134" s="60"/>
      <c r="D134" s="60"/>
      <c r="E134" s="60"/>
      <c r="F134" s="60"/>
      <c r="G134" s="60"/>
      <c r="H134" s="60"/>
      <c r="I134" s="60">
        <f t="shared" si="199"/>
        <v>0</v>
      </c>
      <c r="J134" s="60"/>
      <c r="K134" s="60"/>
      <c r="L134" s="60"/>
      <c r="M134" s="60"/>
      <c r="N134" s="60"/>
      <c r="O134" s="60"/>
      <c r="P134" s="60"/>
      <c r="Q134" s="60"/>
      <c r="R134" s="45">
        <f t="shared" si="167"/>
        <v>0</v>
      </c>
    </row>
    <row r="135" spans="1:18">
      <c r="A135" s="57" t="s">
        <v>58</v>
      </c>
      <c r="B135" s="60">
        <f>+B132+B133-B134</f>
        <v>0</v>
      </c>
      <c r="C135" s="60">
        <f t="shared" ref="C135" si="200">+C132+C133-C134</f>
        <v>213837</v>
      </c>
      <c r="D135" s="60"/>
      <c r="E135" s="60">
        <f>+B135+C135+D135</f>
        <v>213837</v>
      </c>
      <c r="F135" s="60">
        <f t="shared" ref="F135:H135" si="201">+F132+F133-F134</f>
        <v>76200</v>
      </c>
      <c r="G135" s="60">
        <f t="shared" si="201"/>
        <v>796291</v>
      </c>
      <c r="H135" s="60">
        <f t="shared" si="201"/>
        <v>865300</v>
      </c>
      <c r="I135" s="60">
        <f t="shared" ref="I135" si="202">+I132+I133-I134</f>
        <v>1737791</v>
      </c>
      <c r="J135" s="60"/>
      <c r="K135" s="60"/>
      <c r="L135" s="60"/>
      <c r="M135" s="60"/>
      <c r="N135" s="60"/>
      <c r="O135" s="60"/>
      <c r="P135" s="60"/>
      <c r="Q135" s="60"/>
      <c r="R135" s="45">
        <f t="shared" si="167"/>
        <v>1951628</v>
      </c>
    </row>
    <row r="136" spans="1:18">
      <c r="A136" s="57"/>
      <c r="B136" s="60"/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45">
        <f t="shared" si="167"/>
        <v>0</v>
      </c>
    </row>
    <row r="137" spans="1:18">
      <c r="A137" s="82" t="s">
        <v>104</v>
      </c>
      <c r="B137" s="60"/>
      <c r="C137" s="60"/>
      <c r="D137" s="60"/>
      <c r="E137" s="60"/>
      <c r="F137" s="60"/>
      <c r="G137" s="60"/>
      <c r="H137" s="60"/>
      <c r="I137" s="60"/>
      <c r="J137" s="60"/>
      <c r="K137" s="60"/>
      <c r="L137" s="60">
        <v>0</v>
      </c>
      <c r="M137" s="60"/>
      <c r="N137" s="60"/>
      <c r="O137" s="60"/>
      <c r="P137" s="60"/>
      <c r="Q137" s="60"/>
      <c r="R137" s="45">
        <f t="shared" si="167"/>
        <v>0</v>
      </c>
    </row>
    <row r="138" spans="1:18">
      <c r="A138" s="57" t="s">
        <v>106</v>
      </c>
      <c r="B138" s="43"/>
      <c r="C138" s="62"/>
      <c r="D138" s="62"/>
      <c r="E138" s="60">
        <f>+B138+C138+D138</f>
        <v>0</v>
      </c>
      <c r="F138" s="60"/>
      <c r="G138" s="60"/>
      <c r="H138" s="73">
        <v>579842</v>
      </c>
      <c r="I138" s="60">
        <f>+F138+G138+H138</f>
        <v>579842</v>
      </c>
      <c r="J138" s="60"/>
      <c r="K138" s="93">
        <v>6747685</v>
      </c>
      <c r="L138" s="60"/>
      <c r="M138" s="60"/>
      <c r="N138" s="60"/>
      <c r="O138" s="60"/>
      <c r="P138" s="60"/>
      <c r="Q138" s="60"/>
      <c r="R138" s="45">
        <f t="shared" si="167"/>
        <v>579842</v>
      </c>
    </row>
    <row r="139" spans="1:18">
      <c r="A139" s="57" t="s">
        <v>107</v>
      </c>
      <c r="B139" s="43"/>
      <c r="C139" s="60"/>
      <c r="D139" s="62"/>
      <c r="E139" s="60"/>
      <c r="F139" s="60"/>
      <c r="G139" s="60"/>
      <c r="H139" s="60"/>
      <c r="I139" s="60">
        <f t="shared" ref="I139:I140" si="203">+F139+G139+H139</f>
        <v>0</v>
      </c>
      <c r="J139" s="60"/>
      <c r="K139" s="60"/>
      <c r="L139" s="60"/>
      <c r="M139" s="60"/>
      <c r="N139" s="60"/>
      <c r="O139" s="60"/>
      <c r="P139" s="60"/>
      <c r="Q139" s="60"/>
      <c r="R139" s="45">
        <f t="shared" si="167"/>
        <v>0</v>
      </c>
    </row>
    <row r="140" spans="1:18">
      <c r="A140" s="57" t="s">
        <v>57</v>
      </c>
      <c r="B140" s="43"/>
      <c r="C140" s="60"/>
      <c r="D140" s="60"/>
      <c r="E140" s="60"/>
      <c r="F140" s="60"/>
      <c r="G140" s="60"/>
      <c r="H140" s="60"/>
      <c r="I140" s="60">
        <f t="shared" si="203"/>
        <v>0</v>
      </c>
      <c r="J140" s="60"/>
      <c r="K140" s="60"/>
      <c r="L140" s="60"/>
      <c r="M140" s="60"/>
      <c r="N140" s="60"/>
      <c r="O140" s="60"/>
      <c r="P140" s="60"/>
      <c r="Q140" s="60"/>
      <c r="R140" s="45">
        <f t="shared" si="167"/>
        <v>0</v>
      </c>
    </row>
    <row r="141" spans="1:18">
      <c r="A141" s="57" t="s">
        <v>58</v>
      </c>
      <c r="B141" s="43"/>
      <c r="C141" s="60">
        <f>+C138+C139-C140</f>
        <v>0</v>
      </c>
      <c r="D141" s="60">
        <f>+D138+D139-D140</f>
        <v>0</v>
      </c>
      <c r="E141" s="60">
        <f>+B141+C141+D141</f>
        <v>0</v>
      </c>
      <c r="F141" s="60"/>
      <c r="G141" s="60"/>
      <c r="H141" s="60">
        <f t="shared" ref="H141:I141" si="204">+H138+H139-H140</f>
        <v>579842</v>
      </c>
      <c r="I141" s="60">
        <f t="shared" si="204"/>
        <v>579842</v>
      </c>
      <c r="J141" s="60"/>
      <c r="K141" s="60">
        <f>K138</f>
        <v>6747685</v>
      </c>
      <c r="L141" s="60"/>
      <c r="M141" s="60"/>
      <c r="N141" s="60"/>
      <c r="O141" s="60"/>
      <c r="P141" s="60"/>
      <c r="Q141" s="60"/>
      <c r="R141" s="45">
        <f t="shared" si="167"/>
        <v>579842</v>
      </c>
    </row>
    <row r="142" spans="1:18">
      <c r="A142" s="57"/>
      <c r="B142" s="43"/>
      <c r="C142" s="60"/>
      <c r="D142" s="60"/>
      <c r="E142" s="60"/>
      <c r="F142" s="60"/>
      <c r="G142" s="60"/>
      <c r="H142" s="60"/>
      <c r="I142" s="60"/>
      <c r="J142" s="60"/>
      <c r="K142" s="60"/>
      <c r="L142" s="60"/>
      <c r="M142" s="60"/>
      <c r="N142" s="60"/>
      <c r="O142" s="60"/>
      <c r="P142" s="60"/>
      <c r="Q142" s="60"/>
      <c r="R142" s="45">
        <f t="shared" si="167"/>
        <v>0</v>
      </c>
    </row>
    <row r="143" spans="1:18">
      <c r="A143" s="82" t="s">
        <v>164</v>
      </c>
      <c r="B143" s="62"/>
      <c r="C143" s="60"/>
      <c r="D143" s="60"/>
      <c r="E143" s="60"/>
      <c r="F143" s="60"/>
      <c r="G143" s="60"/>
      <c r="H143" s="60"/>
      <c r="I143" s="60"/>
      <c r="J143" s="60"/>
      <c r="K143" s="60"/>
      <c r="L143" s="60">
        <v>0</v>
      </c>
      <c r="M143" s="60"/>
      <c r="N143" s="60"/>
      <c r="O143" s="60"/>
      <c r="P143" s="60"/>
      <c r="Q143" s="60"/>
      <c r="R143" s="45">
        <f t="shared" si="167"/>
        <v>0</v>
      </c>
    </row>
    <row r="144" spans="1:18">
      <c r="A144" s="57" t="s">
        <v>106</v>
      </c>
      <c r="B144" s="62"/>
      <c r="C144" s="73">
        <v>2309571</v>
      </c>
      <c r="D144" s="73">
        <v>8387462</v>
      </c>
      <c r="E144" s="60">
        <f>+B144+C144+D144</f>
        <v>10697033</v>
      </c>
      <c r="F144" s="73">
        <v>325972</v>
      </c>
      <c r="G144" s="60"/>
      <c r="H144" s="73">
        <v>4693674</v>
      </c>
      <c r="I144" s="60">
        <f>+F144+G144+H144</f>
        <v>5019646</v>
      </c>
      <c r="J144" s="60"/>
      <c r="K144" s="93">
        <v>157438</v>
      </c>
      <c r="L144" s="60"/>
      <c r="M144" s="60"/>
      <c r="N144" s="60"/>
      <c r="O144" s="60"/>
      <c r="P144" s="60"/>
      <c r="Q144" s="60"/>
      <c r="R144" s="45">
        <f t="shared" si="167"/>
        <v>15716679</v>
      </c>
    </row>
    <row r="145" spans="1:18">
      <c r="A145" s="57" t="s">
        <v>107</v>
      </c>
      <c r="B145" s="43"/>
      <c r="C145" s="60"/>
      <c r="D145" s="62"/>
      <c r="E145" s="60"/>
      <c r="F145" s="60"/>
      <c r="G145" s="60"/>
      <c r="H145" s="60"/>
      <c r="I145" s="60">
        <f t="shared" ref="I145:I146" si="205">+F145+G145+H145</f>
        <v>0</v>
      </c>
      <c r="J145" s="60"/>
      <c r="K145" s="60"/>
      <c r="L145" s="60"/>
      <c r="M145" s="60"/>
      <c r="N145" s="60"/>
      <c r="O145" s="60"/>
      <c r="P145" s="60"/>
      <c r="Q145" s="60"/>
      <c r="R145" s="45">
        <f t="shared" si="167"/>
        <v>0</v>
      </c>
    </row>
    <row r="146" spans="1:18">
      <c r="A146" s="57" t="s">
        <v>57</v>
      </c>
      <c r="B146" s="60"/>
      <c r="C146" s="60"/>
      <c r="D146" s="60"/>
      <c r="E146" s="60"/>
      <c r="F146" s="60"/>
      <c r="G146" s="60"/>
      <c r="H146" s="60"/>
      <c r="I146" s="60">
        <f t="shared" si="205"/>
        <v>0</v>
      </c>
      <c r="J146" s="60"/>
      <c r="K146" s="60">
        <f t="shared" ref="K146" si="206">+K143+K144-K145</f>
        <v>157438</v>
      </c>
      <c r="L146" s="60"/>
      <c r="M146" s="60"/>
      <c r="N146" s="60"/>
      <c r="O146" s="60"/>
      <c r="P146" s="60"/>
      <c r="Q146" s="60"/>
      <c r="R146" s="45">
        <f t="shared" si="167"/>
        <v>0</v>
      </c>
    </row>
    <row r="147" spans="1:18">
      <c r="A147" s="57" t="s">
        <v>58</v>
      </c>
      <c r="B147" s="60">
        <f>+B144+B145-B146</f>
        <v>0</v>
      </c>
      <c r="C147" s="60">
        <f>+C144+C145-C146</f>
        <v>2309571</v>
      </c>
      <c r="D147" s="60">
        <f>+D144+D145-D146</f>
        <v>8387462</v>
      </c>
      <c r="E147" s="60">
        <f>+B147+C147+D147</f>
        <v>10697033</v>
      </c>
      <c r="F147" s="60">
        <f>+F144+F145-F146</f>
        <v>325972</v>
      </c>
      <c r="G147" s="60"/>
      <c r="H147" s="60">
        <f>+H144+H145-H146</f>
        <v>4693674</v>
      </c>
      <c r="I147" s="60">
        <f t="shared" ref="I147" si="207">+I144+I145-I146</f>
        <v>5019646</v>
      </c>
      <c r="J147" s="60"/>
      <c r="K147" s="60"/>
      <c r="L147" s="60"/>
      <c r="M147" s="60"/>
      <c r="N147" s="60"/>
      <c r="O147" s="60"/>
      <c r="P147" s="60"/>
      <c r="Q147" s="60"/>
      <c r="R147" s="45">
        <f t="shared" si="167"/>
        <v>15716679</v>
      </c>
    </row>
    <row r="148" spans="1:18">
      <c r="A148" s="57"/>
      <c r="B148" s="43"/>
      <c r="C148" s="60"/>
      <c r="D148" s="60"/>
      <c r="E148" s="60"/>
      <c r="F148" s="60"/>
      <c r="G148" s="60"/>
      <c r="H148" s="60"/>
      <c r="I148" s="60"/>
      <c r="J148" s="60"/>
      <c r="K148" s="60"/>
      <c r="L148" s="60"/>
      <c r="M148" s="60"/>
      <c r="N148" s="60"/>
      <c r="O148" s="60"/>
      <c r="P148" s="60"/>
      <c r="Q148" s="60"/>
      <c r="R148" s="45">
        <f t="shared" si="167"/>
        <v>0</v>
      </c>
    </row>
    <row r="149" spans="1:18">
      <c r="A149" s="82" t="s">
        <v>165</v>
      </c>
      <c r="B149" s="60"/>
      <c r="C149" s="60"/>
      <c r="D149" s="60"/>
      <c r="E149" s="60"/>
      <c r="F149" s="60"/>
      <c r="G149" s="60"/>
      <c r="H149" s="60"/>
      <c r="I149" s="60"/>
      <c r="J149" s="60"/>
      <c r="K149" s="60"/>
      <c r="L149" s="60"/>
      <c r="M149" s="60"/>
      <c r="N149" s="60"/>
      <c r="O149" s="60"/>
      <c r="P149" s="60"/>
      <c r="Q149" s="60"/>
      <c r="R149" s="45">
        <f t="shared" si="167"/>
        <v>0</v>
      </c>
    </row>
    <row r="150" spans="1:18" ht="12.75">
      <c r="A150" s="57" t="s">
        <v>106</v>
      </c>
      <c r="B150" s="36">
        <v>8975524</v>
      </c>
      <c r="C150" s="62"/>
      <c r="D150" s="62"/>
      <c r="E150" s="60">
        <f>+B150+C150+D150</f>
        <v>8975524</v>
      </c>
      <c r="F150" s="60"/>
      <c r="G150" s="73">
        <v>3407426</v>
      </c>
      <c r="H150" s="60"/>
      <c r="I150" s="60">
        <f>+F150+G150+H150</f>
        <v>3407426</v>
      </c>
      <c r="J150" s="73">
        <v>76200</v>
      </c>
      <c r="K150" s="60"/>
      <c r="L150" s="60">
        <v>0</v>
      </c>
      <c r="M150" s="60"/>
      <c r="N150" s="60"/>
      <c r="O150" s="60"/>
      <c r="P150" s="60"/>
      <c r="Q150" s="60"/>
      <c r="R150" s="45">
        <f t="shared" si="167"/>
        <v>12382950</v>
      </c>
    </row>
    <row r="151" spans="1:18">
      <c r="A151" s="57" t="s">
        <v>107</v>
      </c>
      <c r="B151" s="43"/>
      <c r="C151" s="60"/>
      <c r="D151" s="62"/>
      <c r="E151" s="60"/>
      <c r="F151" s="60"/>
      <c r="G151" s="60"/>
      <c r="H151" s="60"/>
      <c r="I151" s="60">
        <f t="shared" ref="I151:I152" si="208">+F151+G151+H151</f>
        <v>0</v>
      </c>
      <c r="J151" s="60"/>
      <c r="K151" s="60"/>
      <c r="L151" s="60"/>
      <c r="M151" s="60"/>
      <c r="N151" s="60"/>
      <c r="O151" s="60"/>
      <c r="P151" s="60"/>
      <c r="Q151" s="60"/>
      <c r="R151" s="45">
        <f t="shared" si="167"/>
        <v>0</v>
      </c>
    </row>
    <row r="152" spans="1:18">
      <c r="A152" s="57" t="s">
        <v>57</v>
      </c>
      <c r="B152" s="43"/>
      <c r="C152" s="60"/>
      <c r="D152" s="60"/>
      <c r="E152" s="60"/>
      <c r="F152" s="60"/>
      <c r="G152" s="60"/>
      <c r="H152" s="60"/>
      <c r="I152" s="60">
        <f t="shared" si="208"/>
        <v>0</v>
      </c>
      <c r="J152" s="60"/>
      <c r="K152" s="60"/>
      <c r="L152" s="60"/>
      <c r="M152" s="60"/>
      <c r="N152" s="60"/>
      <c r="O152" s="60"/>
      <c r="P152" s="60"/>
      <c r="Q152" s="60"/>
      <c r="R152" s="45">
        <f t="shared" si="167"/>
        <v>0</v>
      </c>
    </row>
    <row r="153" spans="1:18">
      <c r="A153" s="57" t="s">
        <v>58</v>
      </c>
      <c r="B153" s="60">
        <f>+B150+B151-B152</f>
        <v>8975524</v>
      </c>
      <c r="C153" s="60">
        <f>+C150+C151-C152</f>
        <v>0</v>
      </c>
      <c r="D153" s="60">
        <f>+D150+D151-D152</f>
        <v>0</v>
      </c>
      <c r="E153" s="60">
        <f>+B153+C153+D153</f>
        <v>8975524</v>
      </c>
      <c r="F153" s="60"/>
      <c r="G153" s="60">
        <f>+G150+G151-G152</f>
        <v>3407426</v>
      </c>
      <c r="H153" s="60"/>
      <c r="I153" s="60">
        <f t="shared" ref="I153" si="209">+I150+I151-I152</f>
        <v>3407426</v>
      </c>
      <c r="J153" s="60">
        <f>+J150+J151-J152</f>
        <v>76200</v>
      </c>
      <c r="K153" s="60"/>
      <c r="L153" s="60"/>
      <c r="M153" s="60"/>
      <c r="N153" s="60"/>
      <c r="O153" s="60"/>
      <c r="P153" s="60"/>
      <c r="Q153" s="60"/>
      <c r="R153" s="45">
        <f t="shared" si="167"/>
        <v>12382950</v>
      </c>
    </row>
    <row r="154" spans="1:18">
      <c r="A154" s="57"/>
      <c r="B154" s="43"/>
      <c r="C154" s="60"/>
      <c r="D154" s="60"/>
      <c r="E154" s="60"/>
      <c r="F154" s="60"/>
      <c r="G154" s="60"/>
      <c r="H154" s="60"/>
      <c r="I154" s="60"/>
      <c r="J154" s="60"/>
      <c r="K154" s="60"/>
      <c r="L154" s="60"/>
      <c r="M154" s="60"/>
      <c r="N154" s="60"/>
      <c r="O154" s="60"/>
      <c r="P154" s="60"/>
      <c r="Q154" s="60"/>
      <c r="R154" s="45">
        <f t="shared" si="167"/>
        <v>0</v>
      </c>
    </row>
    <row r="155" spans="1:18">
      <c r="A155" s="82" t="s">
        <v>166</v>
      </c>
      <c r="B155" s="43"/>
      <c r="C155" s="60"/>
      <c r="D155" s="60"/>
      <c r="E155" s="60"/>
      <c r="F155" s="60"/>
      <c r="G155" s="60"/>
      <c r="H155" s="60"/>
      <c r="I155" s="60"/>
      <c r="J155" s="60"/>
      <c r="K155" s="60"/>
      <c r="L155" s="60"/>
      <c r="M155" s="60"/>
      <c r="N155" s="60"/>
      <c r="O155" s="60"/>
      <c r="P155" s="60"/>
      <c r="Q155" s="60"/>
      <c r="R155" s="45">
        <f t="shared" si="167"/>
        <v>0</v>
      </c>
    </row>
    <row r="156" spans="1:18" ht="12.75">
      <c r="A156" s="57" t="s">
        <v>106</v>
      </c>
      <c r="B156" s="36">
        <v>189559</v>
      </c>
      <c r="C156" s="60"/>
      <c r="D156" s="60"/>
      <c r="E156" s="60">
        <f>+B156+C156+D156</f>
        <v>189559</v>
      </c>
      <c r="F156" s="62"/>
      <c r="G156" s="60"/>
      <c r="H156" s="60"/>
      <c r="I156" s="60">
        <f>+F156+G156+H156</f>
        <v>0</v>
      </c>
      <c r="J156" s="60"/>
      <c r="K156" s="60"/>
      <c r="L156" s="60">
        <v>0</v>
      </c>
      <c r="M156" s="60"/>
      <c r="N156" s="60"/>
      <c r="O156" s="60"/>
      <c r="P156" s="60"/>
      <c r="Q156" s="60"/>
      <c r="R156" s="45">
        <f t="shared" si="167"/>
        <v>189559</v>
      </c>
    </row>
    <row r="157" spans="1:18">
      <c r="A157" s="57" t="s">
        <v>107</v>
      </c>
      <c r="B157" s="43"/>
      <c r="C157" s="60"/>
      <c r="D157" s="60"/>
      <c r="E157" s="60"/>
      <c r="F157" s="60"/>
      <c r="G157" s="60"/>
      <c r="H157" s="60"/>
      <c r="I157" s="60">
        <f t="shared" ref="I157:I158" si="210">+F157+G157+H157</f>
        <v>0</v>
      </c>
      <c r="J157" s="60"/>
      <c r="K157" s="60"/>
      <c r="L157" s="60"/>
      <c r="M157" s="60"/>
      <c r="N157" s="60"/>
      <c r="O157" s="60"/>
      <c r="P157" s="60"/>
      <c r="Q157" s="60"/>
      <c r="R157" s="45">
        <f t="shared" si="167"/>
        <v>0</v>
      </c>
    </row>
    <row r="158" spans="1:18">
      <c r="A158" s="57" t="s">
        <v>57</v>
      </c>
      <c r="B158" s="43"/>
      <c r="C158" s="60"/>
      <c r="D158" s="60"/>
      <c r="E158" s="60"/>
      <c r="F158" s="60"/>
      <c r="G158" s="60"/>
      <c r="H158" s="60"/>
      <c r="I158" s="60">
        <f t="shared" si="210"/>
        <v>0</v>
      </c>
      <c r="J158" s="60"/>
      <c r="K158" s="60"/>
      <c r="L158" s="60"/>
      <c r="M158" s="60"/>
      <c r="N158" s="60"/>
      <c r="O158" s="60"/>
      <c r="P158" s="60"/>
      <c r="Q158" s="60"/>
      <c r="R158" s="45">
        <f t="shared" si="167"/>
        <v>0</v>
      </c>
    </row>
    <row r="159" spans="1:18">
      <c r="A159" s="57" t="s">
        <v>58</v>
      </c>
      <c r="B159" s="60">
        <f>+B156+B157-B158</f>
        <v>189559</v>
      </c>
      <c r="C159" s="60"/>
      <c r="D159" s="60"/>
      <c r="E159" s="60">
        <f>+B159+C159+D159</f>
        <v>189559</v>
      </c>
      <c r="F159" s="60">
        <f>+F156+F157-F158</f>
        <v>0</v>
      </c>
      <c r="G159" s="60"/>
      <c r="H159" s="60"/>
      <c r="I159" s="60">
        <f t="shared" ref="I159" si="211">+I156+I157-I158</f>
        <v>0</v>
      </c>
      <c r="J159" s="60"/>
      <c r="K159" s="60"/>
      <c r="L159" s="60"/>
      <c r="M159" s="60"/>
      <c r="N159" s="60"/>
      <c r="O159" s="60"/>
      <c r="P159" s="60"/>
      <c r="Q159" s="60"/>
      <c r="R159" s="45">
        <f t="shared" si="167"/>
        <v>189559</v>
      </c>
    </row>
    <row r="160" spans="1:18">
      <c r="A160" s="57"/>
      <c r="B160" s="43"/>
      <c r="C160" s="60"/>
      <c r="D160" s="60"/>
      <c r="E160" s="60"/>
      <c r="F160" s="60"/>
      <c r="G160" s="60"/>
      <c r="H160" s="60"/>
      <c r="I160" s="60"/>
      <c r="J160" s="60"/>
      <c r="K160" s="60"/>
      <c r="L160" s="60"/>
      <c r="M160" s="60"/>
      <c r="N160" s="60"/>
      <c r="O160" s="60"/>
      <c r="P160" s="60"/>
      <c r="Q160" s="60"/>
      <c r="R160" s="45">
        <f t="shared" si="167"/>
        <v>0</v>
      </c>
    </row>
    <row r="161" spans="1:18">
      <c r="A161" s="82" t="s">
        <v>163</v>
      </c>
      <c r="B161" s="60"/>
      <c r="C161" s="60"/>
      <c r="D161" s="60"/>
      <c r="E161" s="60"/>
      <c r="F161" s="60"/>
      <c r="G161" s="60"/>
      <c r="H161" s="60"/>
      <c r="I161" s="60"/>
      <c r="J161" s="60"/>
      <c r="K161" s="43"/>
      <c r="L161" s="60"/>
      <c r="M161" s="60"/>
      <c r="N161" s="60"/>
      <c r="O161" s="60"/>
      <c r="P161" s="60"/>
      <c r="Q161" s="60"/>
      <c r="R161" s="45">
        <f t="shared" si="167"/>
        <v>0</v>
      </c>
    </row>
    <row r="162" spans="1:18">
      <c r="A162" s="57" t="s">
        <v>106</v>
      </c>
      <c r="B162" s="62"/>
      <c r="C162" s="60"/>
      <c r="D162" s="73">
        <v>519810</v>
      </c>
      <c r="E162" s="60">
        <f>+B162+C162+D162</f>
        <v>519810</v>
      </c>
      <c r="F162" s="73">
        <v>46300</v>
      </c>
      <c r="G162" s="73">
        <v>46300</v>
      </c>
      <c r="H162" s="73">
        <v>1036200</v>
      </c>
      <c r="I162" s="60">
        <f>+F162+G162+H162</f>
        <v>1128800</v>
      </c>
      <c r="J162" s="73">
        <v>101700</v>
      </c>
      <c r="K162" s="93">
        <v>200900</v>
      </c>
      <c r="L162" s="60">
        <v>0</v>
      </c>
      <c r="M162" s="60"/>
      <c r="N162" s="60"/>
      <c r="O162" s="60"/>
      <c r="P162" s="60"/>
      <c r="Q162" s="60"/>
      <c r="R162" s="45">
        <f t="shared" si="167"/>
        <v>1648610</v>
      </c>
    </row>
    <row r="163" spans="1:18">
      <c r="A163" s="57" t="s">
        <v>107</v>
      </c>
      <c r="B163" s="60"/>
      <c r="C163" s="60"/>
      <c r="D163" s="60"/>
      <c r="E163" s="60"/>
      <c r="F163" s="60"/>
      <c r="G163" s="60"/>
      <c r="H163" s="60"/>
      <c r="I163" s="60">
        <f t="shared" ref="I163:I164" si="212">+F163+G163+H163</f>
        <v>0</v>
      </c>
      <c r="J163" s="60"/>
      <c r="K163" s="60"/>
      <c r="L163" s="60"/>
      <c r="M163" s="60"/>
      <c r="N163" s="60"/>
      <c r="O163" s="60"/>
      <c r="P163" s="60"/>
      <c r="Q163" s="60"/>
      <c r="R163" s="45">
        <f t="shared" si="167"/>
        <v>0</v>
      </c>
    </row>
    <row r="164" spans="1:18">
      <c r="A164" s="57" t="s">
        <v>57</v>
      </c>
      <c r="B164" s="60"/>
      <c r="C164" s="60"/>
      <c r="D164" s="60"/>
      <c r="E164" s="60"/>
      <c r="F164" s="60"/>
      <c r="G164" s="60"/>
      <c r="H164" s="60"/>
      <c r="I164" s="60">
        <f t="shared" si="212"/>
        <v>0</v>
      </c>
      <c r="J164" s="60"/>
      <c r="K164" s="60"/>
      <c r="L164" s="60"/>
      <c r="M164" s="60"/>
      <c r="N164" s="60"/>
      <c r="O164" s="60"/>
      <c r="P164" s="60"/>
      <c r="Q164" s="60"/>
      <c r="R164" s="45">
        <f t="shared" si="167"/>
        <v>0</v>
      </c>
    </row>
    <row r="165" spans="1:18">
      <c r="A165" s="57" t="s">
        <v>58</v>
      </c>
      <c r="B165" s="60">
        <f>+B162+B163-B164</f>
        <v>0</v>
      </c>
      <c r="C165" s="60"/>
      <c r="D165" s="60">
        <f>+D162+D163-D164</f>
        <v>519810</v>
      </c>
      <c r="E165" s="60">
        <f t="shared" ref="E165:J165" si="213">+E162+E163-E164</f>
        <v>519810</v>
      </c>
      <c r="F165" s="60">
        <f t="shared" si="213"/>
        <v>46300</v>
      </c>
      <c r="G165" s="60">
        <f t="shared" si="213"/>
        <v>46300</v>
      </c>
      <c r="H165" s="60">
        <f t="shared" si="213"/>
        <v>1036200</v>
      </c>
      <c r="I165" s="60">
        <f t="shared" si="213"/>
        <v>1128800</v>
      </c>
      <c r="J165" s="60">
        <f t="shared" si="213"/>
        <v>101700</v>
      </c>
      <c r="K165" s="60">
        <f t="shared" ref="K165" si="214">+K162+K163-K164</f>
        <v>200900</v>
      </c>
      <c r="L165" s="60"/>
      <c r="M165" s="60"/>
      <c r="N165" s="60"/>
      <c r="O165" s="60"/>
      <c r="P165" s="60"/>
      <c r="Q165" s="60"/>
      <c r="R165" s="45">
        <f t="shared" si="167"/>
        <v>1648610</v>
      </c>
    </row>
    <row r="166" spans="1:18">
      <c r="A166" s="57"/>
      <c r="B166" s="60"/>
      <c r="C166" s="60"/>
      <c r="D166" s="60"/>
      <c r="E166" s="60"/>
      <c r="F166" s="60"/>
      <c r="G166" s="60"/>
      <c r="H166" s="60"/>
      <c r="I166" s="60"/>
      <c r="J166" s="60"/>
      <c r="K166" s="60"/>
      <c r="L166" s="60"/>
      <c r="M166" s="60"/>
      <c r="N166" s="60"/>
      <c r="O166" s="60"/>
      <c r="P166" s="60"/>
      <c r="Q166" s="60"/>
      <c r="R166" s="45">
        <f t="shared" si="167"/>
        <v>0</v>
      </c>
    </row>
    <row r="167" spans="1:18">
      <c r="A167" s="82" t="s">
        <v>196</v>
      </c>
      <c r="B167" s="60"/>
      <c r="C167" s="60"/>
      <c r="D167" s="60"/>
      <c r="E167" s="60"/>
      <c r="F167" s="60"/>
      <c r="G167" s="60"/>
      <c r="H167" s="60"/>
      <c r="I167" s="60"/>
      <c r="J167" s="60"/>
      <c r="K167" s="60"/>
      <c r="L167" s="60"/>
      <c r="M167" s="60"/>
      <c r="N167" s="60"/>
      <c r="O167" s="60"/>
      <c r="P167" s="60"/>
      <c r="Q167" s="60"/>
      <c r="R167" s="45">
        <f t="shared" si="167"/>
        <v>0</v>
      </c>
    </row>
    <row r="168" spans="1:18" ht="12.75">
      <c r="A168" s="57" t="s">
        <v>106</v>
      </c>
      <c r="B168" s="36">
        <v>345184</v>
      </c>
      <c r="C168" s="73">
        <v>24840935</v>
      </c>
      <c r="D168" s="60"/>
      <c r="E168" s="60">
        <f>+B168+C168+D168</f>
        <v>25186119</v>
      </c>
      <c r="F168" s="93"/>
      <c r="G168" s="60"/>
      <c r="H168" s="60"/>
      <c r="I168" s="60"/>
      <c r="J168" s="60"/>
      <c r="K168" s="60"/>
      <c r="L168" s="60">
        <v>0</v>
      </c>
      <c r="M168" s="60"/>
      <c r="N168" s="60"/>
      <c r="O168" s="60"/>
      <c r="P168" s="60"/>
      <c r="Q168" s="60"/>
      <c r="R168" s="45">
        <f t="shared" si="167"/>
        <v>25186119</v>
      </c>
    </row>
    <row r="169" spans="1:18">
      <c r="A169" s="57" t="s">
        <v>107</v>
      </c>
      <c r="B169" s="60"/>
      <c r="C169" s="60"/>
      <c r="D169" s="60"/>
      <c r="E169" s="60"/>
      <c r="F169" s="60"/>
      <c r="G169" s="60"/>
      <c r="H169" s="60"/>
      <c r="I169" s="60"/>
      <c r="J169" s="60"/>
      <c r="K169" s="60"/>
      <c r="L169" s="60"/>
      <c r="M169" s="60"/>
      <c r="N169" s="60"/>
      <c r="O169" s="60"/>
      <c r="P169" s="60"/>
      <c r="Q169" s="60"/>
      <c r="R169" s="45">
        <f t="shared" si="167"/>
        <v>0</v>
      </c>
    </row>
    <row r="170" spans="1:18">
      <c r="A170" s="57" t="s">
        <v>57</v>
      </c>
      <c r="B170" s="60"/>
      <c r="C170" s="60"/>
      <c r="D170" s="60"/>
      <c r="E170" s="60"/>
      <c r="F170" s="60"/>
      <c r="G170" s="60"/>
      <c r="H170" s="60"/>
      <c r="I170" s="60"/>
      <c r="J170" s="60"/>
      <c r="K170" s="60"/>
      <c r="L170" s="60"/>
      <c r="M170" s="60"/>
      <c r="N170" s="60"/>
      <c r="O170" s="60"/>
      <c r="P170" s="60"/>
      <c r="Q170" s="60"/>
      <c r="R170" s="45">
        <f t="shared" si="167"/>
        <v>0</v>
      </c>
    </row>
    <row r="171" spans="1:18">
      <c r="A171" s="57" t="s">
        <v>58</v>
      </c>
      <c r="B171" s="60">
        <f>+B168+B169-B170</f>
        <v>345184</v>
      </c>
      <c r="C171" s="60">
        <f>+C168+C169-C170</f>
        <v>24840935</v>
      </c>
      <c r="D171" s="60"/>
      <c r="E171" s="60">
        <f t="shared" ref="E171:F171" si="215">+E168+E169-E170</f>
        <v>25186119</v>
      </c>
      <c r="F171" s="60">
        <f t="shared" si="215"/>
        <v>0</v>
      </c>
      <c r="G171" s="60"/>
      <c r="H171" s="60"/>
      <c r="I171" s="60"/>
      <c r="J171" s="60"/>
      <c r="K171" s="60"/>
      <c r="L171" s="60"/>
      <c r="M171" s="60"/>
      <c r="N171" s="60"/>
      <c r="O171" s="60"/>
      <c r="P171" s="60"/>
      <c r="Q171" s="60"/>
      <c r="R171" s="45">
        <f t="shared" si="167"/>
        <v>25186119</v>
      </c>
    </row>
    <row r="172" spans="1:18">
      <c r="A172" s="57"/>
      <c r="B172" s="60"/>
      <c r="C172" s="60"/>
      <c r="D172" s="60"/>
      <c r="E172" s="60"/>
      <c r="F172" s="60"/>
      <c r="G172" s="60"/>
      <c r="H172" s="60"/>
      <c r="I172" s="60"/>
      <c r="J172" s="60"/>
      <c r="K172" s="60"/>
      <c r="L172" s="60"/>
      <c r="M172" s="60"/>
      <c r="N172" s="60"/>
      <c r="O172" s="60"/>
      <c r="P172" s="60"/>
      <c r="Q172" s="60"/>
      <c r="R172" s="45">
        <f t="shared" si="167"/>
        <v>0</v>
      </c>
    </row>
    <row r="173" spans="1:18">
      <c r="A173" s="57"/>
      <c r="B173" s="60"/>
      <c r="C173" s="60"/>
      <c r="D173" s="60"/>
      <c r="E173" s="60"/>
      <c r="F173" s="60"/>
      <c r="G173" s="60"/>
      <c r="H173" s="60"/>
      <c r="I173" s="60"/>
      <c r="J173" s="60"/>
      <c r="K173" s="60"/>
      <c r="L173" s="60"/>
      <c r="M173" s="60"/>
      <c r="N173" s="60"/>
      <c r="O173" s="60"/>
      <c r="P173" s="60"/>
      <c r="Q173" s="60"/>
      <c r="R173" s="60"/>
    </row>
    <row r="174" spans="1:18">
      <c r="A174" s="46" t="s">
        <v>79</v>
      </c>
      <c r="M174" s="45"/>
      <c r="O174" s="45"/>
      <c r="P174" s="45"/>
      <c r="Q174" s="45"/>
      <c r="R174" s="45"/>
    </row>
    <row r="175" spans="1:18">
      <c r="A175" s="57" t="s">
        <v>106</v>
      </c>
      <c r="B175" s="45">
        <f t="shared" ref="B175:R175" si="216">B53+B59+B65+B72+B78+B84+B90+B96+B102+B108+B114+B120+B126+B132+B138+B144+B150+B156+B162+B168</f>
        <v>3107196085.125</v>
      </c>
      <c r="C175" s="45">
        <f t="shared" si="216"/>
        <v>3316197209</v>
      </c>
      <c r="D175" s="45">
        <f>D53+D59+D65+D72+D78+D84+D90+D96+D102+D108+D114+D120+D126+D132+D138+D144+D150+D156+D162+D168</f>
        <v>3807106781.039999</v>
      </c>
      <c r="E175" s="45">
        <f t="shared" si="216"/>
        <v>10230500075.164999</v>
      </c>
      <c r="F175" s="45">
        <f t="shared" si="216"/>
        <v>3296920992</v>
      </c>
      <c r="G175" s="45">
        <f t="shared" si="216"/>
        <v>4005182413</v>
      </c>
      <c r="H175" s="45">
        <f t="shared" si="216"/>
        <v>3341494870</v>
      </c>
      <c r="I175" s="45">
        <f t="shared" si="216"/>
        <v>10643598275</v>
      </c>
      <c r="J175" s="45">
        <f t="shared" si="216"/>
        <v>3539577526.1900001</v>
      </c>
      <c r="K175" s="45">
        <f t="shared" si="216"/>
        <v>4295465147</v>
      </c>
      <c r="L175" s="45">
        <f t="shared" si="216"/>
        <v>0</v>
      </c>
      <c r="M175" s="45">
        <f t="shared" si="216"/>
        <v>7656429544.1900005</v>
      </c>
      <c r="N175" s="45">
        <f t="shared" si="216"/>
        <v>0</v>
      </c>
      <c r="O175" s="45">
        <f t="shared" si="216"/>
        <v>0</v>
      </c>
      <c r="P175" s="45">
        <f t="shared" si="216"/>
        <v>0</v>
      </c>
      <c r="Q175" s="45">
        <f t="shared" si="216"/>
        <v>0</v>
      </c>
      <c r="R175" s="45">
        <f t="shared" si="216"/>
        <v>28530527894.355</v>
      </c>
    </row>
    <row r="176" spans="1:18">
      <c r="A176" s="57" t="s">
        <v>107</v>
      </c>
      <c r="B176" s="45">
        <f t="shared" ref="B176:C177" si="217">B54+B60+B66+B73+B79+B85+B91+B97+B103+B109+B115+B121+B127+B133+B139+B145+B151+B157+B163+B169</f>
        <v>0</v>
      </c>
      <c r="C176" s="45">
        <f t="shared" si="217"/>
        <v>0</v>
      </c>
      <c r="D176" s="45">
        <f t="shared" ref="D176:R176" si="218">D54+D60+D66+D73+D79+D85+D91+D97+D103+D109+D115+D121+D127+D133+D139+D145+D151+D157+D163+D169</f>
        <v>0</v>
      </c>
      <c r="E176" s="45">
        <f t="shared" si="218"/>
        <v>0</v>
      </c>
      <c r="F176" s="45">
        <f t="shared" si="218"/>
        <v>0</v>
      </c>
      <c r="G176" s="45">
        <f t="shared" si="218"/>
        <v>0</v>
      </c>
      <c r="H176" s="45">
        <f t="shared" si="218"/>
        <v>0</v>
      </c>
      <c r="I176" s="45">
        <f t="shared" si="218"/>
        <v>0</v>
      </c>
      <c r="J176" s="45">
        <f t="shared" si="218"/>
        <v>0</v>
      </c>
      <c r="K176" s="45">
        <f t="shared" si="218"/>
        <v>0</v>
      </c>
      <c r="L176" s="45">
        <f t="shared" si="218"/>
        <v>0</v>
      </c>
      <c r="M176" s="45">
        <f t="shared" si="218"/>
        <v>0</v>
      </c>
      <c r="N176" s="45">
        <f t="shared" si="218"/>
        <v>0</v>
      </c>
      <c r="O176" s="45">
        <f t="shared" si="218"/>
        <v>0</v>
      </c>
      <c r="P176" s="45">
        <f t="shared" si="218"/>
        <v>0</v>
      </c>
      <c r="Q176" s="45">
        <f t="shared" si="218"/>
        <v>0</v>
      </c>
      <c r="R176" s="45">
        <f t="shared" si="218"/>
        <v>0</v>
      </c>
    </row>
    <row r="177" spans="1:18">
      <c r="A177" s="57" t="s">
        <v>57</v>
      </c>
      <c r="B177" s="45">
        <f t="shared" si="217"/>
        <v>0</v>
      </c>
      <c r="C177" s="45">
        <f t="shared" si="217"/>
        <v>0</v>
      </c>
      <c r="D177" s="45">
        <f t="shared" ref="D177:R177" si="219">D55+D61+D67+D74+D80+D86+D92+D98+D104+D110+D116+D122+D128+D134+D140+D146+D152+D158+D164+D170</f>
        <v>0</v>
      </c>
      <c r="E177" s="45">
        <f t="shared" si="219"/>
        <v>0</v>
      </c>
      <c r="F177" s="45">
        <f t="shared" si="219"/>
        <v>0</v>
      </c>
      <c r="G177" s="45">
        <f t="shared" si="219"/>
        <v>0</v>
      </c>
      <c r="H177" s="45">
        <f t="shared" si="219"/>
        <v>0</v>
      </c>
      <c r="I177" s="45">
        <f t="shared" si="219"/>
        <v>0</v>
      </c>
      <c r="J177" s="45">
        <f t="shared" si="219"/>
        <v>0</v>
      </c>
      <c r="L177" s="45">
        <f t="shared" si="219"/>
        <v>0</v>
      </c>
      <c r="M177" s="45">
        <f t="shared" si="219"/>
        <v>0</v>
      </c>
      <c r="N177" s="45">
        <f t="shared" si="219"/>
        <v>0</v>
      </c>
      <c r="O177" s="45">
        <f t="shared" si="219"/>
        <v>0</v>
      </c>
      <c r="P177" s="45">
        <f t="shared" si="219"/>
        <v>0</v>
      </c>
      <c r="Q177" s="45">
        <f t="shared" si="219"/>
        <v>0</v>
      </c>
      <c r="R177" s="45">
        <f t="shared" si="219"/>
        <v>0</v>
      </c>
    </row>
    <row r="178" spans="1:18">
      <c r="A178" s="57" t="s">
        <v>58</v>
      </c>
      <c r="B178" s="45">
        <f t="shared" ref="B178:R178" si="220">B56+B62+B68+B75+B81+B87+B93+B99+B105+B111+B117+B123+B129+B135+B141+B147+B153+B159+B165+B171</f>
        <v>3107196085.125</v>
      </c>
      <c r="C178" s="45">
        <f t="shared" si="220"/>
        <v>3316197209</v>
      </c>
      <c r="D178" s="45">
        <f t="shared" si="220"/>
        <v>3805134200.039999</v>
      </c>
      <c r="E178" s="45">
        <f t="shared" si="220"/>
        <v>10228527494.164999</v>
      </c>
      <c r="F178" s="45">
        <f t="shared" si="220"/>
        <v>3296654366</v>
      </c>
      <c r="G178" s="45">
        <f t="shared" si="220"/>
        <v>4005182413</v>
      </c>
      <c r="H178" s="45">
        <f t="shared" si="220"/>
        <v>3341494870</v>
      </c>
      <c r="I178" s="45">
        <f t="shared" si="220"/>
        <v>10643331649</v>
      </c>
      <c r="J178" s="45">
        <f t="shared" si="220"/>
        <v>3539577526.1900001</v>
      </c>
      <c r="K178" s="45">
        <f>K56+K62+K75+K87+K93+K99+K105+K117+K123+K129+K141+K146+K165</f>
        <v>4295465147</v>
      </c>
      <c r="L178" s="45">
        <f t="shared" si="220"/>
        <v>0</v>
      </c>
      <c r="M178" s="45">
        <f t="shared" si="220"/>
        <v>7656429544.1900005</v>
      </c>
      <c r="N178" s="45">
        <f t="shared" si="220"/>
        <v>0</v>
      </c>
      <c r="O178" s="45">
        <f t="shared" si="220"/>
        <v>0</v>
      </c>
      <c r="P178" s="45">
        <f t="shared" si="220"/>
        <v>0</v>
      </c>
      <c r="Q178" s="45">
        <f t="shared" si="220"/>
        <v>0</v>
      </c>
      <c r="R178" s="45">
        <f t="shared" si="220"/>
        <v>28528288687.355</v>
      </c>
    </row>
    <row r="179" spans="1:18">
      <c r="M179" s="45"/>
      <c r="O179" s="45"/>
      <c r="P179" s="45"/>
      <c r="Q179" s="45"/>
      <c r="R179" s="45"/>
    </row>
    <row r="180" spans="1:18">
      <c r="A180" s="46" t="s">
        <v>80</v>
      </c>
      <c r="M180" s="45"/>
      <c r="O180" s="45"/>
      <c r="P180" s="45"/>
      <c r="Q180" s="45"/>
      <c r="R180" s="45"/>
    </row>
    <row r="181" spans="1:18">
      <c r="A181" s="57" t="s">
        <v>106</v>
      </c>
      <c r="B181" s="45">
        <f t="shared" ref="B181:Q181" si="221">+B42+B175</f>
        <v>3107254161.125</v>
      </c>
      <c r="C181" s="45">
        <f t="shared" si="221"/>
        <v>3316255285</v>
      </c>
      <c r="D181" s="45">
        <f t="shared" si="221"/>
        <v>3807164857.039999</v>
      </c>
      <c r="E181" s="45">
        <f t="shared" si="221"/>
        <v>10230598151.164999</v>
      </c>
      <c r="F181" s="45">
        <f t="shared" si="221"/>
        <v>3296979068</v>
      </c>
      <c r="G181" s="45">
        <f t="shared" si="221"/>
        <v>4005232905</v>
      </c>
      <c r="H181" s="45">
        <f t="shared" si="221"/>
        <v>3341548968</v>
      </c>
      <c r="I181" s="45">
        <f t="shared" si="221"/>
        <v>10643760941</v>
      </c>
      <c r="J181" s="45">
        <f t="shared" si="221"/>
        <v>3539638850.1900001</v>
      </c>
      <c r="K181" s="45">
        <f t="shared" si="221"/>
        <v>4295526443</v>
      </c>
      <c r="L181" s="45">
        <f t="shared" si="221"/>
        <v>0</v>
      </c>
      <c r="M181" s="45">
        <f t="shared" si="221"/>
        <v>7656552164.1900005</v>
      </c>
      <c r="N181" s="45">
        <f t="shared" si="221"/>
        <v>0</v>
      </c>
      <c r="O181" s="45">
        <f t="shared" si="221"/>
        <v>0</v>
      </c>
      <c r="P181" s="45">
        <f t="shared" si="221"/>
        <v>0</v>
      </c>
      <c r="Q181" s="45">
        <f t="shared" si="221"/>
        <v>0</v>
      </c>
      <c r="R181" s="45">
        <f t="shared" ref="R181:R184" si="222">+E181+I181+M181+Q181</f>
        <v>28530911256.355003</v>
      </c>
    </row>
    <row r="182" spans="1:18">
      <c r="A182" s="57" t="s">
        <v>107</v>
      </c>
      <c r="B182" s="45">
        <f>+B43+B176</f>
        <v>0</v>
      </c>
      <c r="C182" s="45">
        <f t="shared" ref="C182:Q182" si="223">+C43+C176</f>
        <v>0</v>
      </c>
      <c r="D182" s="45">
        <f t="shared" si="223"/>
        <v>0</v>
      </c>
      <c r="E182" s="45">
        <f t="shared" si="223"/>
        <v>0</v>
      </c>
      <c r="G182" s="45">
        <f>+G43+G176</f>
        <v>0</v>
      </c>
      <c r="H182" s="45">
        <f t="shared" si="223"/>
        <v>0</v>
      </c>
      <c r="J182" s="45">
        <f t="shared" si="223"/>
        <v>284606510</v>
      </c>
      <c r="K182" s="45">
        <f t="shared" si="223"/>
        <v>287130178</v>
      </c>
      <c r="L182" s="45">
        <f t="shared" si="223"/>
        <v>0</v>
      </c>
      <c r="M182" s="45">
        <f t="shared" si="223"/>
        <v>571736688</v>
      </c>
      <c r="N182" s="45">
        <f t="shared" si="223"/>
        <v>0</v>
      </c>
      <c r="O182" s="45">
        <f t="shared" si="223"/>
        <v>0</v>
      </c>
      <c r="P182" s="45">
        <f t="shared" si="223"/>
        <v>0</v>
      </c>
      <c r="Q182" s="45">
        <f t="shared" si="223"/>
        <v>0</v>
      </c>
      <c r="R182" s="45">
        <f t="shared" si="222"/>
        <v>571736688</v>
      </c>
    </row>
    <row r="183" spans="1:18">
      <c r="A183" s="57" t="s">
        <v>57</v>
      </c>
      <c r="B183" s="45">
        <f t="shared" ref="B183:Q183" si="224">+B44+B177</f>
        <v>0</v>
      </c>
      <c r="C183" s="45">
        <f t="shared" si="224"/>
        <v>0</v>
      </c>
      <c r="D183" s="45">
        <f t="shared" si="224"/>
        <v>0</v>
      </c>
      <c r="E183" s="45">
        <f t="shared" si="224"/>
        <v>0</v>
      </c>
      <c r="F183" s="45">
        <f t="shared" si="224"/>
        <v>0</v>
      </c>
      <c r="G183" s="45">
        <f t="shared" si="224"/>
        <v>0</v>
      </c>
      <c r="H183" s="45">
        <f t="shared" si="224"/>
        <v>0</v>
      </c>
      <c r="I183" s="45">
        <f t="shared" si="224"/>
        <v>0</v>
      </c>
      <c r="J183" s="45">
        <f t="shared" si="224"/>
        <v>0</v>
      </c>
      <c r="K183" s="45">
        <f t="shared" si="224"/>
        <v>0</v>
      </c>
      <c r="L183" s="45">
        <f t="shared" si="224"/>
        <v>0</v>
      </c>
      <c r="M183" s="45">
        <f t="shared" si="224"/>
        <v>0</v>
      </c>
      <c r="N183" s="45">
        <f t="shared" si="224"/>
        <v>0</v>
      </c>
      <c r="O183" s="45">
        <f t="shared" si="224"/>
        <v>0</v>
      </c>
      <c r="P183" s="45">
        <f t="shared" si="224"/>
        <v>0</v>
      </c>
      <c r="Q183" s="45">
        <f t="shared" si="224"/>
        <v>0</v>
      </c>
      <c r="R183" s="45">
        <f t="shared" si="222"/>
        <v>0</v>
      </c>
    </row>
    <row r="184" spans="1:18">
      <c r="A184" s="57" t="s">
        <v>58</v>
      </c>
      <c r="B184" s="45">
        <f t="shared" ref="B184:Q184" si="225">+B45+B178</f>
        <v>3356043265.125</v>
      </c>
      <c r="C184" s="45">
        <f t="shared" si="225"/>
        <v>3471004389</v>
      </c>
      <c r="D184" s="45">
        <f t="shared" si="225"/>
        <v>4053945228.039999</v>
      </c>
      <c r="E184" s="45">
        <f t="shared" si="225"/>
        <v>10880992882.164999</v>
      </c>
      <c r="F184" s="45">
        <f t="shared" si="225"/>
        <v>3548831166</v>
      </c>
      <c r="G184" s="45">
        <f t="shared" si="225"/>
        <v>4258964693</v>
      </c>
      <c r="H184" s="45">
        <f t="shared" si="225"/>
        <v>3617905450</v>
      </c>
      <c r="I184" s="45">
        <f t="shared" si="225"/>
        <v>11425701309</v>
      </c>
      <c r="J184" s="45">
        <f t="shared" si="225"/>
        <v>3539577526.1900001</v>
      </c>
      <c r="K184" s="45">
        <f t="shared" si="225"/>
        <v>4295465147</v>
      </c>
      <c r="L184" s="45">
        <f t="shared" si="225"/>
        <v>0</v>
      </c>
      <c r="M184" s="45">
        <f t="shared" si="225"/>
        <v>7656429544.1900005</v>
      </c>
      <c r="N184" s="45">
        <f t="shared" si="225"/>
        <v>0</v>
      </c>
      <c r="O184" s="45">
        <f t="shared" si="225"/>
        <v>0</v>
      </c>
      <c r="P184" s="45">
        <f t="shared" si="225"/>
        <v>0</v>
      </c>
      <c r="Q184" s="45">
        <f t="shared" si="225"/>
        <v>0</v>
      </c>
      <c r="R184" s="45">
        <f t="shared" si="222"/>
        <v>29963123735.355003</v>
      </c>
    </row>
    <row r="185" spans="1:18">
      <c r="M185" s="45"/>
      <c r="Q185" s="45"/>
      <c r="R185" s="45"/>
    </row>
    <row r="186" spans="1:18" ht="12.75" thickBot="1">
      <c r="M186" s="45"/>
      <c r="Q186" s="45"/>
      <c r="R186" s="45"/>
    </row>
    <row r="187" spans="1:18" ht="30.75" customHeight="1">
      <c r="A187" s="47" t="s">
        <v>74</v>
      </c>
      <c r="B187" s="49" t="s">
        <v>60</v>
      </c>
      <c r="C187" s="49" t="s">
        <v>61</v>
      </c>
      <c r="D187" s="49" t="s">
        <v>62</v>
      </c>
      <c r="E187" s="49" t="s">
        <v>72</v>
      </c>
      <c r="F187" s="49" t="s">
        <v>63</v>
      </c>
      <c r="G187" s="49" t="s">
        <v>64</v>
      </c>
      <c r="H187" s="49" t="s">
        <v>65</v>
      </c>
      <c r="I187" s="49" t="s">
        <v>73</v>
      </c>
      <c r="J187" s="49" t="s">
        <v>66</v>
      </c>
      <c r="K187" s="81" t="s">
        <v>67</v>
      </c>
      <c r="L187" s="81" t="s">
        <v>68</v>
      </c>
      <c r="M187" s="49" t="s">
        <v>148</v>
      </c>
      <c r="N187" s="81" t="s">
        <v>69</v>
      </c>
      <c r="O187" s="81" t="s">
        <v>70</v>
      </c>
      <c r="P187" s="81" t="s">
        <v>71</v>
      </c>
      <c r="Q187" s="49" t="s">
        <v>149</v>
      </c>
      <c r="R187" s="49" t="s">
        <v>150</v>
      </c>
    </row>
    <row r="188" spans="1:18">
      <c r="M188" s="45"/>
      <c r="Q188" s="45"/>
      <c r="R188" s="45"/>
    </row>
    <row r="189" spans="1:18">
      <c r="A189" s="86" t="s">
        <v>109</v>
      </c>
      <c r="M189" s="45"/>
      <c r="Q189" s="45"/>
      <c r="R189" s="45"/>
    </row>
    <row r="190" spans="1:18">
      <c r="A190" s="69" t="s">
        <v>106</v>
      </c>
      <c r="B190" s="68">
        <f>+B181+'ENTIDAD TERRITORIAL'!B36+CONTRIBUTIVO!B139+'SOAT - ECAT'!B142+EXCEPCIÓN!B98+' DEMAS PAGADORES'!B41</f>
        <v>3712760812.125</v>
      </c>
      <c r="C190" s="68">
        <f>+C181+'ENTIDAD TERRITORIAL'!C36+CONTRIBUTIVO!C139+'SOAT - ECAT'!C142+EXCEPCIÓN!C98+' DEMAS PAGADORES'!C41</f>
        <v>3726354373</v>
      </c>
      <c r="D190" s="68">
        <f>+D181+'ENTIDAD TERRITORIAL'!D36+CONTRIBUTIVO!D139+'SOAT - ECAT'!D142+EXCEPCIÓN!D98+' DEMAS PAGADORES'!D41</f>
        <v>4495528122.039999</v>
      </c>
      <c r="E190" s="68">
        <f>+E181+'ENTIDAD TERRITORIAL'!E36+CONTRIBUTIVO!E139+'SOAT - ECAT'!E142+EXCEPCIÓN!E98+' DEMAS PAGADORES'!E41</f>
        <v>11934726655.164999</v>
      </c>
      <c r="F190" s="68">
        <f>+F181+'ENTIDAD TERRITORIAL'!F36+CONTRIBUTIVO!F139+'SOAT - ECAT'!F142+EXCEPCIÓN!F98+' DEMAS PAGADORES'!F41</f>
        <v>3804679038</v>
      </c>
      <c r="G190" s="68">
        <f>+G181+'ENTIDAD TERRITORIAL'!G36+CONTRIBUTIVO!G139+'SOAT - ECAT'!G142+EXCEPCIÓN!G98+' DEMAS PAGADORES'!G41</f>
        <v>4411602819</v>
      </c>
      <c r="H190" s="68">
        <f>+H181+'ENTIDAD TERRITORIAL'!H36+CONTRIBUTIVO!H139+'SOAT - ECAT'!H142+EXCEPCIÓN!H98+' DEMAS PAGADORES'!H41</f>
        <v>3899911404.8000002</v>
      </c>
      <c r="I190" s="68">
        <f>+I181+'ENTIDAD TERRITORIAL'!I36+CONTRIBUTIVO!I139+'SOAT - ECAT'!I142+EXCEPCIÓN!I98+' DEMAS PAGADORES'!I41</f>
        <v>12112987405.799999</v>
      </c>
      <c r="J190" s="68">
        <f>+J181+'ENTIDAD TERRITORIAL'!J36+CONTRIBUTIVO!J139+'SOAT - ECAT'!J142+EXCEPCIÓN!J98+' DEMAS PAGADORES'!J41</f>
        <v>4068408754.1900001</v>
      </c>
      <c r="K190" s="68">
        <f>+K181+'ENTIDAD TERRITORIAL'!K36+CONTRIBUTIVO!K139+'SOAT - ECAT'!K142+EXCEPCIÓN!K98+' DEMAS PAGADORES'!K41</f>
        <v>4657661283</v>
      </c>
      <c r="L190" s="68">
        <f>+L181+'ENTIDAD TERRITORIAL'!L36+CONTRIBUTIVO!L139+'SOAT - ECAT'!L142+EXCEPCIÓN!L98+' DEMAS PAGADORES'!L41</f>
        <v>0</v>
      </c>
      <c r="M190" s="68">
        <f>+M181+'ENTIDAD TERRITORIAL'!M36+CONTRIBUTIVO!M139+'SOAT - ECAT'!M142+EXCEPCIÓN!M98+' DEMAS PAGADORES'!M41</f>
        <v>8642299835.1900005</v>
      </c>
      <c r="N190" s="68">
        <f>+N181+'ENTIDAD TERRITORIAL'!N36+CONTRIBUTIVO!N139+'SOAT - ECAT'!N142+EXCEPCIÓN!N98+' DEMAS PAGADORES'!N41</f>
        <v>0</v>
      </c>
      <c r="O190" s="68">
        <f>+O181+'ENTIDAD TERRITORIAL'!O36+CONTRIBUTIVO!O139+'SOAT - ECAT'!O142+EXCEPCIÓN!O98+' DEMAS PAGADORES'!O41</f>
        <v>0</v>
      </c>
      <c r="P190" s="68">
        <f>+P181+'ENTIDAD TERRITORIAL'!P36+CONTRIBUTIVO!P139+'SOAT - ECAT'!P142+EXCEPCIÓN!P98+' DEMAS PAGADORES'!P41</f>
        <v>0</v>
      </c>
      <c r="Q190" s="68">
        <f>+Q181+'ENTIDAD TERRITORIAL'!Q36+CONTRIBUTIVO!Q139+'SOAT - ECAT'!Q142+EXCEPCIÓN!Q98+' DEMAS PAGADORES'!Q41</f>
        <v>0</v>
      </c>
      <c r="R190" s="68">
        <f>+R181+'ENTIDAD TERRITORIAL'!R36+CONTRIBUTIVO!R139+'SOAT - ECAT'!R142+EXCEPCIÓN!R98+' DEMAS PAGADORES'!R41</f>
        <v>32690013896.155003</v>
      </c>
    </row>
    <row r="191" spans="1:18">
      <c r="A191" s="69" t="s">
        <v>107</v>
      </c>
      <c r="B191" s="68">
        <f>B182+'ENTIDAD TERRITORIAL'!B37+CONTRIBUTIVO!B149+'SOAT - ECAT'!B143+EXCEPCIÓN!B99+' DEMAS PAGADORES'!B42</f>
        <v>0</v>
      </c>
      <c r="C191" s="68">
        <f>C182+'ENTIDAD TERRITORIAL'!C37+CONTRIBUTIVO!C149+'SOAT - ECAT'!C143+EXCEPCIÓN!C99+' DEMAS PAGADORES'!C42</f>
        <v>0</v>
      </c>
      <c r="D191" s="68">
        <f>+D182+'ENTIDAD TERRITORIAL'!D37+CONTRIBUTIVO!D140+'SOAT - ECAT'!D143+EXCEPCIÓN!D99+' DEMAS PAGADORES'!D42</f>
        <v>1928528572.3500006</v>
      </c>
      <c r="E191" s="68">
        <f>+E182+'ENTIDAD TERRITORIAL'!E37+CONTRIBUTIVO!E140+'SOAT - ECAT'!E143+EXCEPCIÓN!E99+' DEMAS PAGADORES'!E42</f>
        <v>5674169731.500001</v>
      </c>
      <c r="F191" s="68">
        <f>+F182+'ENTIDAD TERRITORIAL'!F37+CONTRIBUTIVO!F140+'SOAT - ECAT'!F143+EXCEPCIÓN!F99+' DEMAS PAGADORES'!F42</f>
        <v>1982422402.5999999</v>
      </c>
      <c r="G191" s="68">
        <f>+G182+'ENTIDAD TERRITORIAL'!G37+CONTRIBUTIVO!G140+'SOAT - ECAT'!G143+EXCEPCIÓN!G99+' DEMAS PAGADORES'!G42</f>
        <v>2074013750.1800001</v>
      </c>
      <c r="H191" s="68">
        <f>+H182+'ENTIDAD TERRITORIAL'!H37+CONTRIBUTIVO!H140+'SOAT - ECAT'!H143+EXCEPCIÓN!H99+' DEMAS PAGADORES'!H42</f>
        <v>1793505315.4000001</v>
      </c>
      <c r="I191" s="68">
        <f>+I182+'ENTIDAD TERRITORIAL'!I37+CONTRIBUTIVO!I140+'SOAT - ECAT'!I143+EXCEPCIÓN!I99+' DEMAS PAGADORES'!I42</f>
        <v>5849941468.1800003</v>
      </c>
      <c r="J191" s="68">
        <f>+J182+'ENTIDAD TERRITORIAL'!J37+CONTRIBUTIVO!J140+'SOAT - ECAT'!J143+EXCEPCIÓN!J99+' DEMAS PAGADORES'!J42</f>
        <v>2079692061.7700002</v>
      </c>
      <c r="K191" s="68">
        <f>+K182+'ENTIDAD TERRITORIAL'!K37+CONTRIBUTIVO!K140+'SOAT - ECAT'!K143+EXCEPCIÓN!K99+' DEMAS PAGADORES'!K42</f>
        <v>2238543546.23</v>
      </c>
      <c r="L191" s="68">
        <f>+L182+'ENTIDAD TERRITORIAL'!L37+CONTRIBUTIVO!L140+'SOAT - ECAT'!L143+EXCEPCIÓN!L99+' DEMAS PAGADORES'!L42</f>
        <v>0</v>
      </c>
      <c r="M191" s="68">
        <f>+M182+'ENTIDAD TERRITORIAL'!M37+CONTRIBUTIVO!M140+'SOAT - ECAT'!M143+EXCEPCIÓN!M99+' DEMAS PAGADORES'!M42</f>
        <v>4278909990.3000002</v>
      </c>
      <c r="N191" s="68">
        <f>+N182+'ENTIDAD TERRITORIAL'!N37+CONTRIBUTIVO!N140+'SOAT - ECAT'!N143+EXCEPCIÓN!N99+' DEMAS PAGADORES'!N42</f>
        <v>0</v>
      </c>
      <c r="O191" s="68">
        <f>+O182+'ENTIDAD TERRITORIAL'!O37+CONTRIBUTIVO!O140+'SOAT - ECAT'!O143+EXCEPCIÓN!O99+' DEMAS PAGADORES'!O42</f>
        <v>0</v>
      </c>
      <c r="P191" s="68">
        <f>+P182+'ENTIDAD TERRITORIAL'!P37+CONTRIBUTIVO!P140+'SOAT - ECAT'!P143+EXCEPCIÓN!P99+' DEMAS PAGADORES'!P42</f>
        <v>0</v>
      </c>
      <c r="Q191" s="68">
        <f>+Q182+'ENTIDAD TERRITORIAL'!Q37+CONTRIBUTIVO!Q140+'SOAT - ECAT'!Q143+EXCEPCIÓN!Q99+' DEMAS PAGADORES'!Q42</f>
        <v>0</v>
      </c>
      <c r="R191" s="68">
        <f>+R182+'ENTIDAD TERRITORIAL'!R37+CONTRIBUTIVO!R140+'SOAT - ECAT'!R143+EXCEPCIÓN!R99+' DEMAS PAGADORES'!R42</f>
        <v>15803021189.980001</v>
      </c>
    </row>
    <row r="192" spans="1:18">
      <c r="A192" s="69" t="s">
        <v>57</v>
      </c>
      <c r="B192" s="68">
        <f>+B183+'ENTIDAD TERRITORIAL'!B38+CONTRIBUTIVO!B141+'SOAT - ECAT'!B144+EXCEPCIÓN!B100+' DEMAS PAGADORES'!B43</f>
        <v>0</v>
      </c>
      <c r="C192" s="68">
        <f>+C183+'ENTIDAD TERRITORIAL'!C38+CONTRIBUTIVO!C141+'SOAT - ECAT'!C144+EXCEPCIÓN!C100+' DEMAS PAGADORES'!C43</f>
        <v>0</v>
      </c>
      <c r="D192" s="68">
        <f>+D183+'ENTIDAD TERRITORIAL'!D38+CONTRIBUTIVO!D141+'SOAT - ECAT'!D144+EXCEPCIÓN!D100+' DEMAS PAGADORES'!D43</f>
        <v>0</v>
      </c>
      <c r="E192" s="68">
        <f>+E183+'ENTIDAD TERRITORIAL'!E38+CONTRIBUTIVO!E141+'SOAT - ECAT'!E144+EXCEPCIÓN!E100+' DEMAS PAGADORES'!E43</f>
        <v>0</v>
      </c>
      <c r="F192" s="68">
        <f>+F183+'ENTIDAD TERRITORIAL'!F38+CONTRIBUTIVO!F141+'SOAT - ECAT'!F144+EXCEPCIÓN!F100+' DEMAS PAGADORES'!F43</f>
        <v>0</v>
      </c>
      <c r="G192" s="68">
        <f>+G183+'ENTIDAD TERRITORIAL'!G38+CONTRIBUTIVO!G141+'SOAT - ECAT'!G144+EXCEPCIÓN!G100+' DEMAS PAGADORES'!G43</f>
        <v>0</v>
      </c>
      <c r="H192" s="68">
        <f>+H183+'ENTIDAD TERRITORIAL'!H38+CONTRIBUTIVO!H141+'SOAT - ECAT'!H144+EXCEPCIÓN!H100+' DEMAS PAGADORES'!H43</f>
        <v>0</v>
      </c>
      <c r="I192" s="68">
        <f>+I183+'ENTIDAD TERRITORIAL'!I38+CONTRIBUTIVO!I141+'SOAT - ECAT'!I144+EXCEPCIÓN!I100+' DEMAS PAGADORES'!I43</f>
        <v>0</v>
      </c>
      <c r="J192" s="68">
        <f>+J183+'ENTIDAD TERRITORIAL'!J38+CONTRIBUTIVO!J141+'SOAT - ECAT'!J144+EXCEPCIÓN!J100+' DEMAS PAGADORES'!J43</f>
        <v>0</v>
      </c>
      <c r="K192" s="68">
        <f>+K183+'ENTIDAD TERRITORIAL'!K38+CONTRIBUTIVO!K141+'SOAT - ECAT'!K144+EXCEPCIÓN!K100+' DEMAS PAGADORES'!K43</f>
        <v>0</v>
      </c>
      <c r="L192" s="68">
        <f>+L183+'ENTIDAD TERRITORIAL'!L38+CONTRIBUTIVO!L141+'SOAT - ECAT'!L144+EXCEPCIÓN!L100+' DEMAS PAGADORES'!L43</f>
        <v>0</v>
      </c>
      <c r="M192" s="68">
        <f>+M183+'ENTIDAD TERRITORIAL'!M38+CONTRIBUTIVO!M141+'SOAT - ECAT'!M144+EXCEPCIÓN!M100+' DEMAS PAGADORES'!M43</f>
        <v>0</v>
      </c>
      <c r="N192" s="68">
        <f>+N183+'ENTIDAD TERRITORIAL'!N38+CONTRIBUTIVO!N141+'SOAT - ECAT'!N144+EXCEPCIÓN!N100+' DEMAS PAGADORES'!N43</f>
        <v>0</v>
      </c>
      <c r="O192" s="68">
        <f>+O183+'ENTIDAD TERRITORIAL'!O38+CONTRIBUTIVO!O141+'SOAT - ECAT'!O144+EXCEPCIÓN!O100+' DEMAS PAGADORES'!O43</f>
        <v>0</v>
      </c>
      <c r="P192" s="68">
        <f>+P183+'ENTIDAD TERRITORIAL'!P38+CONTRIBUTIVO!P141+'SOAT - ECAT'!P144+EXCEPCIÓN!P100+' DEMAS PAGADORES'!P43</f>
        <v>0</v>
      </c>
      <c r="Q192" s="68">
        <f>+Q183+'ENTIDAD TERRITORIAL'!Q38+CONTRIBUTIVO!Q141+'SOAT - ECAT'!Q144+EXCEPCIÓN!Q100+' DEMAS PAGADORES'!Q43</f>
        <v>0</v>
      </c>
      <c r="R192" s="68">
        <f>+R183+'ENTIDAD TERRITORIAL'!R38+CONTRIBUTIVO!R141+'SOAT - ECAT'!R144+EXCEPCIÓN!R100+' DEMAS PAGADORES'!R43</f>
        <v>0</v>
      </c>
    </row>
    <row r="193" spans="1:18">
      <c r="A193" s="69" t="s">
        <v>58</v>
      </c>
      <c r="B193" s="68">
        <f>+B184+'ENTIDAD TERRITORIAL'!B39+CONTRIBUTIVO!B142+'SOAT - ECAT'!B145+EXCEPCIÓN!B101+' DEMAS PAGADORES'!B44</f>
        <v>3961549916.125</v>
      </c>
      <c r="C193" s="68">
        <f>+C184+'ENTIDAD TERRITORIAL'!C39+CONTRIBUTIVO!C142+'SOAT - ECAT'!C145+EXCEPCIÓN!C101+' DEMAS PAGADORES'!C44</f>
        <v>3881262977</v>
      </c>
      <c r="D193" s="68">
        <f>+D184+'ENTIDAD TERRITORIAL'!D39+CONTRIBUTIVO!D142+'SOAT - ECAT'!D145+EXCEPCIÓN!D101+' DEMAS PAGADORES'!D44</f>
        <v>4742308493.039999</v>
      </c>
      <c r="E193" s="68">
        <f>+E184+'ENTIDAD TERRITORIAL'!E39+CONTRIBUTIVO!E142+'SOAT - ECAT'!E145+EXCEPCIÓN!E101+' DEMAS PAGADORES'!E44</f>
        <v>12577989473.164999</v>
      </c>
      <c r="F193" s="68">
        <f>+F184+'ENTIDAD TERRITORIAL'!F39+CONTRIBUTIVO!F142+'SOAT - ECAT'!F145+EXCEPCIÓN!F101+' DEMAS PAGADORES'!F44</f>
        <v>4056531136</v>
      </c>
      <c r="G193" s="68">
        <f>+G184+'ENTIDAD TERRITORIAL'!G39+CONTRIBUTIVO!G142+'SOAT - ECAT'!G145+EXCEPCIÓN!G101+' DEMAS PAGADORES'!G44</f>
        <v>4665334607</v>
      </c>
      <c r="H193" s="68">
        <f>+H184+'ENTIDAD TERRITORIAL'!H39+CONTRIBUTIVO!H142+'SOAT - ECAT'!H145+EXCEPCIÓN!H101+' DEMAS PAGADORES'!H44</f>
        <v>4176267886.8000002</v>
      </c>
      <c r="I193" s="68">
        <f>+I184+'ENTIDAD TERRITORIAL'!I39+CONTRIBUTIVO!I142+'SOAT - ECAT'!I145+EXCEPCIÓN!I101+' DEMAS PAGADORES'!I44</f>
        <v>12894927773.799999</v>
      </c>
      <c r="J193" s="68">
        <f>+J184+'ENTIDAD TERRITORIAL'!J39+CONTRIBUTIVO!J142+'SOAT - ECAT'!J145+EXCEPCIÓN!J101+' DEMAS PAGADORES'!J44</f>
        <v>4068347430.1900001</v>
      </c>
      <c r="K193" s="68">
        <f>+K184+'ENTIDAD TERRITORIAL'!K39+CONTRIBUTIVO!K142+'SOAT - ECAT'!K145+EXCEPCIÓN!K101+' DEMAS PAGADORES'!K44</f>
        <v>4657599987</v>
      </c>
      <c r="L193" s="68">
        <f>+L184+'ENTIDAD TERRITORIAL'!L39+CONTRIBUTIVO!L142+'SOAT - ECAT'!L145+EXCEPCIÓN!L101+' DEMAS PAGADORES'!L44</f>
        <v>0</v>
      </c>
      <c r="M193" s="68">
        <f>+M184+'ENTIDAD TERRITORIAL'!M39+CONTRIBUTIVO!M142+'SOAT - ECAT'!M145+EXCEPCIÓN!M101+' DEMAS PAGADORES'!M44</f>
        <v>8648033861.1900005</v>
      </c>
      <c r="N193" s="68">
        <f>+N184+'ENTIDAD TERRITORIAL'!N39+CONTRIBUTIVO!N142+'SOAT - ECAT'!N145+EXCEPCIÓN!N101+' DEMAS PAGADORES'!N44</f>
        <v>0</v>
      </c>
      <c r="O193" s="68">
        <f>+O184+'ENTIDAD TERRITORIAL'!O39+CONTRIBUTIVO!O142+'SOAT - ECAT'!O145+EXCEPCIÓN!O101+' DEMAS PAGADORES'!O44</f>
        <v>0</v>
      </c>
      <c r="P193" s="68">
        <f>+P184+'ENTIDAD TERRITORIAL'!P39+CONTRIBUTIVO!P142+'SOAT - ECAT'!P145+EXCEPCIÓN!P101+' DEMAS PAGADORES'!P44</f>
        <v>0</v>
      </c>
      <c r="Q193" s="68">
        <f>+Q184+'ENTIDAD TERRITORIAL'!Q39+CONTRIBUTIVO!Q142+'SOAT - ECAT'!Q145+EXCEPCIÓN!Q101+' DEMAS PAGADORES'!Q44</f>
        <v>0</v>
      </c>
      <c r="R193" s="68">
        <f>+R184+'ENTIDAD TERRITORIAL'!R39+CONTRIBUTIVO!R142+'SOAT - ECAT'!R145+EXCEPCIÓN!R101+' DEMAS PAGADORES'!R44</f>
        <v>34120951108.155003</v>
      </c>
    </row>
    <row r="194" spans="1:18">
      <c r="M194" s="45"/>
      <c r="O194" s="45"/>
      <c r="P194" s="45"/>
      <c r="Q194" s="45"/>
      <c r="R194" s="45"/>
    </row>
    <row r="195" spans="1:18">
      <c r="A195" s="87" t="s">
        <v>110</v>
      </c>
      <c r="M195" s="45"/>
      <c r="O195" s="45"/>
      <c r="P195" s="45"/>
      <c r="Q195" s="45"/>
      <c r="R195" s="45"/>
    </row>
    <row r="196" spans="1:18">
      <c r="A196" s="43" t="s">
        <v>112</v>
      </c>
      <c r="B196" s="68">
        <f>+B190+B191</f>
        <v>3712760812.125</v>
      </c>
      <c r="C196" s="68">
        <f t="shared" ref="C196:J196" si="226">+C190+C191</f>
        <v>3726354373</v>
      </c>
      <c r="D196" s="68">
        <f t="shared" si="226"/>
        <v>6424056694.3899994</v>
      </c>
      <c r="E196" s="68">
        <f t="shared" si="226"/>
        <v>17608896386.665001</v>
      </c>
      <c r="F196" s="68">
        <f t="shared" si="226"/>
        <v>5787101440.6000004</v>
      </c>
      <c r="G196" s="68">
        <f t="shared" si="226"/>
        <v>6485616569.1800003</v>
      </c>
      <c r="H196" s="68">
        <f t="shared" si="226"/>
        <v>5693416720.2000008</v>
      </c>
      <c r="I196" s="68">
        <f t="shared" si="226"/>
        <v>17962928873.98</v>
      </c>
      <c r="J196" s="68">
        <f t="shared" si="226"/>
        <v>6148100815.96</v>
      </c>
      <c r="K196" s="68">
        <f t="shared" ref="K196:L196" si="227">+K190+K191</f>
        <v>6896204829.2299995</v>
      </c>
      <c r="L196" s="68">
        <f t="shared" si="227"/>
        <v>0</v>
      </c>
      <c r="M196" s="68">
        <f t="shared" ref="M196:N196" si="228">+M190+M191</f>
        <v>12921209825.490002</v>
      </c>
      <c r="N196" s="68">
        <f t="shared" si="228"/>
        <v>0</v>
      </c>
      <c r="O196" s="68">
        <f t="shared" ref="O196:R196" si="229">+O190+O191</f>
        <v>0</v>
      </c>
      <c r="P196" s="68">
        <f t="shared" si="229"/>
        <v>0</v>
      </c>
      <c r="Q196" s="68">
        <f t="shared" si="229"/>
        <v>0</v>
      </c>
      <c r="R196" s="68">
        <f t="shared" si="229"/>
        <v>48493035086.135002</v>
      </c>
    </row>
    <row r="197" spans="1:18">
      <c r="A197" s="43" t="s">
        <v>111</v>
      </c>
      <c r="B197" s="68">
        <f>+B192</f>
        <v>0</v>
      </c>
      <c r="C197" s="68">
        <f t="shared" ref="C197:J197" si="230">+C192</f>
        <v>0</v>
      </c>
      <c r="D197" s="68">
        <f t="shared" si="230"/>
        <v>0</v>
      </c>
      <c r="E197" s="68">
        <f t="shared" si="230"/>
        <v>0</v>
      </c>
      <c r="F197" s="68">
        <f t="shared" si="230"/>
        <v>0</v>
      </c>
      <c r="G197" s="68">
        <f t="shared" si="230"/>
        <v>0</v>
      </c>
      <c r="H197" s="68">
        <f t="shared" si="230"/>
        <v>0</v>
      </c>
      <c r="I197" s="68">
        <f t="shared" si="230"/>
        <v>0</v>
      </c>
      <c r="J197" s="68">
        <f t="shared" si="230"/>
        <v>0</v>
      </c>
      <c r="K197" s="68">
        <f t="shared" ref="K197:L197" si="231">+K192</f>
        <v>0</v>
      </c>
      <c r="L197" s="68">
        <f t="shared" si="231"/>
        <v>0</v>
      </c>
      <c r="M197" s="68">
        <f t="shared" ref="M197:N197" si="232">+M192</f>
        <v>0</v>
      </c>
      <c r="N197" s="68">
        <f t="shared" si="232"/>
        <v>0</v>
      </c>
      <c r="O197" s="68">
        <f t="shared" ref="O197:R197" si="233">+O192</f>
        <v>0</v>
      </c>
      <c r="P197" s="68">
        <f t="shared" si="233"/>
        <v>0</v>
      </c>
      <c r="Q197" s="68">
        <f t="shared" si="233"/>
        <v>0</v>
      </c>
      <c r="R197" s="68">
        <f t="shared" si="233"/>
        <v>0</v>
      </c>
    </row>
    <row r="198" spans="1:18">
      <c r="M198" s="45"/>
      <c r="O198" s="45"/>
      <c r="P198" s="45"/>
      <c r="Q198" s="45"/>
      <c r="R198" s="45"/>
    </row>
  </sheetData>
  <phoneticPr fontId="14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R39"/>
  <sheetViews>
    <sheetView topLeftCell="A13" zoomScaleNormal="100" workbookViewId="0">
      <pane xSplit="1" topLeftCell="J1" activePane="topRight" state="frozen"/>
      <selection pane="topRight" activeCell="J25" sqref="J25"/>
    </sheetView>
  </sheetViews>
  <sheetFormatPr baseColWidth="10" defaultRowHeight="12"/>
  <cols>
    <col min="1" max="1" width="53.28515625" style="43" customWidth="1"/>
    <col min="2" max="2" width="16" style="43" bestFit="1" customWidth="1"/>
    <col min="3" max="3" width="16.42578125" style="43" bestFit="1" customWidth="1"/>
    <col min="4" max="4" width="16" style="43" bestFit="1" customWidth="1"/>
    <col min="5" max="5" width="17.7109375" style="43" bestFit="1" customWidth="1"/>
    <col min="6" max="6" width="16" style="43" bestFit="1" customWidth="1"/>
    <col min="7" max="7" width="17.7109375" style="43" bestFit="1" customWidth="1"/>
    <col min="8" max="8" width="16.42578125" style="43" bestFit="1" customWidth="1"/>
    <col min="9" max="9" width="17.7109375" style="43" customWidth="1"/>
    <col min="10" max="10" width="16" style="43" bestFit="1" customWidth="1"/>
    <col min="11" max="18" width="16.7109375" style="43" customWidth="1"/>
    <col min="19" max="16384" width="11.42578125" style="43"/>
  </cols>
  <sheetData>
    <row r="1" spans="1:18" s="41" customFormat="1">
      <c r="A1" s="37"/>
      <c r="B1" s="74"/>
      <c r="C1" s="74"/>
      <c r="D1" s="74"/>
      <c r="E1" s="39"/>
      <c r="F1" s="39"/>
      <c r="G1" s="39"/>
      <c r="H1" s="39"/>
      <c r="I1" s="39"/>
      <c r="J1" s="39"/>
    </row>
    <row r="2" spans="1:18" s="41" customFormat="1">
      <c r="A2" s="37"/>
      <c r="B2" s="74"/>
      <c r="C2" s="74"/>
      <c r="D2" s="74"/>
      <c r="E2" s="39"/>
      <c r="F2" s="39"/>
      <c r="G2" s="39"/>
      <c r="H2" s="39"/>
      <c r="I2" s="39"/>
      <c r="J2" s="39"/>
    </row>
    <row r="3" spans="1:18" s="41" customFormat="1">
      <c r="A3" s="37"/>
      <c r="B3" s="74"/>
      <c r="C3" s="74"/>
      <c r="D3" s="74"/>
      <c r="E3" s="39"/>
      <c r="F3" s="39"/>
      <c r="G3" s="39"/>
      <c r="H3" s="39"/>
      <c r="I3" s="39"/>
      <c r="J3" s="39"/>
    </row>
    <row r="4" spans="1:18" s="41" customFormat="1">
      <c r="A4" s="37"/>
      <c r="B4" s="74"/>
      <c r="C4" s="74"/>
      <c r="D4" s="74"/>
      <c r="E4" s="39"/>
      <c r="F4" s="39"/>
      <c r="G4" s="39"/>
      <c r="H4" s="39"/>
      <c r="I4" s="39"/>
      <c r="J4" s="39"/>
    </row>
    <row r="5" spans="1:18" s="41" customFormat="1">
      <c r="A5" s="37"/>
      <c r="B5" s="74"/>
      <c r="C5" s="74"/>
      <c r="D5" s="74"/>
      <c r="E5" s="39"/>
      <c r="F5" s="39"/>
      <c r="G5" s="39"/>
      <c r="H5" s="39"/>
      <c r="I5" s="39"/>
      <c r="J5" s="39"/>
    </row>
    <row r="6" spans="1:18" s="41" customFormat="1">
      <c r="A6" s="42"/>
      <c r="B6" s="74"/>
      <c r="C6" s="74"/>
      <c r="D6" s="74"/>
      <c r="E6" s="39"/>
      <c r="F6" s="39"/>
      <c r="G6" s="39"/>
      <c r="H6" s="39"/>
      <c r="I6" s="39"/>
      <c r="J6" s="39"/>
    </row>
    <row r="7" spans="1:18" s="41" customFormat="1" ht="19.5" customHeight="1">
      <c r="A7" s="42" t="s">
        <v>76</v>
      </c>
      <c r="B7" s="74"/>
      <c r="C7" s="74"/>
      <c r="D7" s="74"/>
      <c r="E7" s="39"/>
      <c r="F7" s="39"/>
      <c r="G7" s="39"/>
      <c r="H7" s="39"/>
      <c r="I7" s="39"/>
      <c r="J7" s="39"/>
    </row>
    <row r="8" spans="1:18" s="41" customFormat="1" ht="19.5" customHeight="1">
      <c r="A8" s="19" t="s">
        <v>190</v>
      </c>
      <c r="B8" s="74"/>
      <c r="C8" s="74"/>
      <c r="D8" s="74"/>
      <c r="E8" s="39"/>
      <c r="F8" s="39"/>
      <c r="G8" s="39"/>
      <c r="H8" s="39"/>
      <c r="I8" s="39"/>
      <c r="J8" s="39"/>
    </row>
    <row r="9" spans="1:18" s="41" customFormat="1" ht="19.5" customHeight="1">
      <c r="A9" s="19" t="str">
        <f>+'EJEC PPTAL'!A9</f>
        <v>E.S.E. HOSPITAL REGIONAL DE MONIQUIRÁ</v>
      </c>
      <c r="B9" s="92">
        <f>+'EJEC PPTAL'!F9</f>
        <v>1546900823</v>
      </c>
      <c r="C9" s="74"/>
      <c r="D9" s="74"/>
      <c r="E9" s="39"/>
      <c r="F9" s="39"/>
      <c r="G9" s="39"/>
      <c r="H9" s="39"/>
      <c r="I9" s="39"/>
      <c r="J9" s="39"/>
    </row>
    <row r="10" spans="1:18">
      <c r="B10" s="45"/>
      <c r="C10" s="45"/>
      <c r="D10" s="45"/>
      <c r="E10" s="45"/>
      <c r="F10" s="45"/>
      <c r="G10" s="45"/>
      <c r="H10" s="45"/>
      <c r="I10" s="45"/>
      <c r="J10" s="45"/>
    </row>
    <row r="11" spans="1:18">
      <c r="A11" s="46" t="s">
        <v>82</v>
      </c>
      <c r="B11" s="45"/>
      <c r="C11" s="45"/>
      <c r="D11" s="45"/>
      <c r="E11" s="45"/>
      <c r="F11" s="45"/>
      <c r="G11" s="45"/>
      <c r="H11" s="45"/>
      <c r="I11" s="45"/>
      <c r="J11" s="45"/>
    </row>
    <row r="12" spans="1:18">
      <c r="B12" s="45"/>
      <c r="C12" s="45"/>
      <c r="D12" s="45"/>
      <c r="E12" s="45"/>
      <c r="F12" s="45"/>
      <c r="G12" s="45"/>
      <c r="H12" s="45"/>
      <c r="I12" s="45"/>
      <c r="J12" s="45"/>
    </row>
    <row r="13" spans="1:18" ht="24">
      <c r="A13" s="47" t="s">
        <v>74</v>
      </c>
      <c r="B13" s="49" t="s">
        <v>60</v>
      </c>
      <c r="C13" s="49" t="s">
        <v>61</v>
      </c>
      <c r="D13" s="49" t="s">
        <v>62</v>
      </c>
      <c r="E13" s="49" t="s">
        <v>72</v>
      </c>
      <c r="F13" s="49" t="s">
        <v>63</v>
      </c>
      <c r="G13" s="49" t="s">
        <v>64</v>
      </c>
      <c r="H13" s="49" t="s">
        <v>65</v>
      </c>
      <c r="I13" s="49" t="s">
        <v>73</v>
      </c>
      <c r="J13" s="49" t="s">
        <v>66</v>
      </c>
      <c r="K13" s="50" t="s">
        <v>67</v>
      </c>
      <c r="L13" s="50" t="s">
        <v>68</v>
      </c>
      <c r="M13" s="50" t="s">
        <v>148</v>
      </c>
      <c r="N13" s="50" t="s">
        <v>69</v>
      </c>
      <c r="O13" s="50" t="s">
        <v>70</v>
      </c>
      <c r="P13" s="50" t="s">
        <v>71</v>
      </c>
      <c r="Q13" s="50" t="s">
        <v>149</v>
      </c>
      <c r="R13" s="50" t="s">
        <v>150</v>
      </c>
    </row>
    <row r="14" spans="1:18" s="41" customFormat="1">
      <c r="A14" s="51"/>
      <c r="B14" s="53"/>
      <c r="C14" s="53"/>
      <c r="D14" s="53"/>
      <c r="E14" s="53"/>
      <c r="F14" s="53"/>
      <c r="G14" s="53"/>
      <c r="H14" s="53"/>
      <c r="I14" s="53"/>
      <c r="J14" s="53"/>
    </row>
    <row r="15" spans="1:18">
      <c r="A15" s="75" t="s">
        <v>141</v>
      </c>
      <c r="B15" s="76"/>
      <c r="C15" s="76"/>
      <c r="D15" s="76"/>
      <c r="E15" s="76"/>
      <c r="F15" s="76"/>
      <c r="G15" s="76"/>
      <c r="H15" s="76"/>
      <c r="I15" s="76"/>
      <c r="J15" s="76"/>
    </row>
    <row r="16" spans="1:18">
      <c r="A16" s="57" t="s">
        <v>106</v>
      </c>
      <c r="B16" s="62">
        <v>8325007</v>
      </c>
      <c r="C16" s="73">
        <v>2722099</v>
      </c>
      <c r="D16" s="73">
        <v>3504276</v>
      </c>
      <c r="E16" s="60">
        <f>SUM(B16:D16)</f>
        <v>14551382</v>
      </c>
      <c r="F16" s="73">
        <v>618653</v>
      </c>
      <c r="G16" s="73">
        <v>251600</v>
      </c>
      <c r="H16" s="73">
        <v>3173068</v>
      </c>
      <c r="I16" s="60">
        <f>SUM(F16:H16)</f>
        <v>4043321</v>
      </c>
      <c r="J16" s="118">
        <v>18177719</v>
      </c>
      <c r="K16" s="118">
        <v>18177719</v>
      </c>
      <c r="L16" s="95"/>
      <c r="M16" s="60">
        <f>SUM(J16:L16)</f>
        <v>36355438</v>
      </c>
      <c r="Q16" s="60">
        <f>SUM(N16:P16)</f>
        <v>0</v>
      </c>
      <c r="R16" s="77">
        <f>+E16+I16+M16+Q16</f>
        <v>54950141</v>
      </c>
    </row>
    <row r="17" spans="1:18">
      <c r="A17" s="57" t="s">
        <v>107</v>
      </c>
      <c r="B17" s="60"/>
      <c r="C17" s="60"/>
      <c r="D17" s="60"/>
      <c r="E17" s="60">
        <f t="shared" ref="E17:E18" si="0">SUM(B17:D17)</f>
        <v>0</v>
      </c>
      <c r="F17" s="60"/>
      <c r="G17" s="60"/>
      <c r="H17" s="60"/>
      <c r="I17" s="60"/>
      <c r="J17" s="60">
        <v>0</v>
      </c>
      <c r="M17" s="60"/>
      <c r="Q17" s="60"/>
      <c r="R17" s="77">
        <f t="shared" ref="R17:R39" si="1">+E17+I17+M17+Q17</f>
        <v>0</v>
      </c>
    </row>
    <row r="18" spans="1:18">
      <c r="A18" s="57" t="s">
        <v>57</v>
      </c>
      <c r="B18" s="60"/>
      <c r="C18" s="60"/>
      <c r="D18" s="60"/>
      <c r="E18" s="60">
        <f t="shared" si="0"/>
        <v>0</v>
      </c>
      <c r="F18" s="60"/>
      <c r="G18" s="60"/>
      <c r="H18" s="60"/>
      <c r="I18" s="60">
        <f t="shared" ref="I18" si="2">SUM(F18:H18)</f>
        <v>0</v>
      </c>
      <c r="J18" s="60">
        <v>0</v>
      </c>
      <c r="M18" s="60">
        <f t="shared" ref="M18" si="3">SUM(J18:L18)</f>
        <v>0</v>
      </c>
      <c r="Q18" s="60">
        <f t="shared" ref="Q18" si="4">SUM(N18:P18)</f>
        <v>0</v>
      </c>
      <c r="R18" s="77">
        <f t="shared" si="1"/>
        <v>0</v>
      </c>
    </row>
    <row r="19" spans="1:18">
      <c r="A19" s="57" t="s">
        <v>58</v>
      </c>
      <c r="B19" s="60">
        <f>+B16+B17-B18</f>
        <v>8325007</v>
      </c>
      <c r="C19" s="60">
        <f t="shared" ref="C19:K19" si="5">+C16+C17-C18</f>
        <v>2722099</v>
      </c>
      <c r="D19" s="60">
        <f t="shared" si="5"/>
        <v>3504276</v>
      </c>
      <c r="E19" s="60">
        <f t="shared" si="5"/>
        <v>14551382</v>
      </c>
      <c r="F19" s="60">
        <f t="shared" si="5"/>
        <v>618653</v>
      </c>
      <c r="G19" s="60">
        <f t="shared" si="5"/>
        <v>251600</v>
      </c>
      <c r="H19" s="60">
        <f t="shared" si="5"/>
        <v>3173068</v>
      </c>
      <c r="I19" s="60">
        <f t="shared" si="5"/>
        <v>4043321</v>
      </c>
      <c r="J19" s="60">
        <f t="shared" si="5"/>
        <v>18177719</v>
      </c>
      <c r="K19" s="60">
        <f t="shared" si="5"/>
        <v>18177719</v>
      </c>
      <c r="M19" s="60">
        <f t="shared" ref="M19" si="6">+M16+M17-M18</f>
        <v>36355438</v>
      </c>
      <c r="Q19" s="60">
        <f t="shared" ref="Q19" si="7">+Q16+Q17-Q18</f>
        <v>0</v>
      </c>
      <c r="R19" s="77">
        <f t="shared" si="1"/>
        <v>54950141</v>
      </c>
    </row>
    <row r="20" spans="1:18">
      <c r="A20" s="57"/>
      <c r="B20" s="60"/>
      <c r="C20" s="60"/>
      <c r="D20" s="60"/>
      <c r="E20" s="60"/>
      <c r="F20" s="60"/>
      <c r="G20" s="60"/>
      <c r="H20" s="60"/>
      <c r="I20" s="60"/>
      <c r="J20" s="60"/>
      <c r="M20" s="60"/>
      <c r="Q20" s="60"/>
      <c r="R20" s="77"/>
    </row>
    <row r="21" spans="1:18">
      <c r="A21" s="75" t="s">
        <v>142</v>
      </c>
      <c r="B21" s="76"/>
      <c r="C21" s="76"/>
      <c r="D21" s="76"/>
      <c r="E21" s="76"/>
      <c r="F21" s="76"/>
      <c r="G21" s="76"/>
      <c r="H21" s="76"/>
      <c r="I21" s="76"/>
      <c r="J21" s="76"/>
      <c r="M21" s="76"/>
      <c r="Q21" s="76"/>
      <c r="R21" s="77"/>
    </row>
    <row r="22" spans="1:18">
      <c r="A22" s="57" t="s">
        <v>106</v>
      </c>
      <c r="B22" s="62">
        <v>76336953</v>
      </c>
      <c r="C22" s="73">
        <v>110570295</v>
      </c>
      <c r="D22" s="73">
        <v>219472567</v>
      </c>
      <c r="E22" s="60">
        <f>SUM(B22:D22)</f>
        <v>406379815</v>
      </c>
      <c r="F22" s="73">
        <v>126738437</v>
      </c>
      <c r="G22" s="73">
        <v>83189976</v>
      </c>
      <c r="H22" s="73">
        <v>91434584</v>
      </c>
      <c r="I22" s="60">
        <f>SUM(F22:H22)</f>
        <v>301362997</v>
      </c>
      <c r="J22" s="118">
        <v>110742849</v>
      </c>
      <c r="K22" s="118">
        <v>110742849</v>
      </c>
      <c r="L22" s="95"/>
      <c r="M22" s="60">
        <f>SUM(J22:L22)</f>
        <v>221485698</v>
      </c>
      <c r="Q22" s="60">
        <f>SUM(N22:P22)</f>
        <v>0</v>
      </c>
      <c r="R22" s="77">
        <f t="shared" si="1"/>
        <v>929228510</v>
      </c>
    </row>
    <row r="23" spans="1:18">
      <c r="A23" s="57" t="s">
        <v>107</v>
      </c>
      <c r="B23" s="45"/>
      <c r="C23" s="45"/>
      <c r="D23" s="45"/>
      <c r="E23" s="45">
        <f>SUM(B23:D23)</f>
        <v>0</v>
      </c>
      <c r="F23" s="45"/>
      <c r="G23" s="45"/>
      <c r="H23" s="45"/>
      <c r="I23" s="45">
        <f>SUM(F23:H23)</f>
        <v>0</v>
      </c>
      <c r="J23" s="45"/>
      <c r="L23" s="95"/>
      <c r="M23" s="45">
        <f>SUM(J23:L23)</f>
        <v>0</v>
      </c>
      <c r="Q23" s="45">
        <f>SUM(N23:P23)</f>
        <v>0</v>
      </c>
      <c r="R23" s="77">
        <f t="shared" si="1"/>
        <v>0</v>
      </c>
    </row>
    <row r="24" spans="1:18">
      <c r="A24" s="57" t="s">
        <v>57</v>
      </c>
      <c r="B24" s="45"/>
      <c r="C24" s="45"/>
      <c r="D24" s="45"/>
      <c r="E24" s="45">
        <f t="shared" ref="E24" si="8">SUM(B24:D24)</f>
        <v>0</v>
      </c>
      <c r="F24" s="45"/>
      <c r="G24" s="45"/>
      <c r="H24" s="45"/>
      <c r="I24" s="45">
        <f t="shared" ref="I24" si="9">SUM(F24:H24)</f>
        <v>0</v>
      </c>
      <c r="J24" s="45"/>
      <c r="M24" s="45">
        <f t="shared" ref="M24" si="10">SUM(J24:L24)</f>
        <v>0</v>
      </c>
      <c r="Q24" s="45">
        <f t="shared" ref="Q24" si="11">SUM(N24:P24)</f>
        <v>0</v>
      </c>
      <c r="R24" s="77">
        <f t="shared" si="1"/>
        <v>0</v>
      </c>
    </row>
    <row r="25" spans="1:18">
      <c r="A25" s="57" t="s">
        <v>58</v>
      </c>
      <c r="B25" s="60">
        <f>+B22+B23-B24</f>
        <v>76336953</v>
      </c>
      <c r="C25" s="60">
        <f t="shared" ref="C25" si="12">+C22+C23-C24</f>
        <v>110570295</v>
      </c>
      <c r="D25" s="60">
        <f t="shared" ref="D25" si="13">+D22+D23-D24</f>
        <v>219472567</v>
      </c>
      <c r="E25" s="60">
        <f t="shared" ref="E25" si="14">+E22+E23-E24</f>
        <v>406379815</v>
      </c>
      <c r="F25" s="60">
        <f t="shared" ref="F25" si="15">+F22+F23-F24</f>
        <v>126738437</v>
      </c>
      <c r="G25" s="60">
        <f t="shared" ref="G25" si="16">+G22+G23-G24</f>
        <v>83189976</v>
      </c>
      <c r="H25" s="60">
        <f t="shared" ref="H25" si="17">+H22+H23-H24</f>
        <v>91434584</v>
      </c>
      <c r="I25" s="60">
        <f t="shared" ref="I25:K25" si="18">+I22+I23-I24</f>
        <v>301362997</v>
      </c>
      <c r="J25" s="60">
        <f t="shared" si="18"/>
        <v>110742849</v>
      </c>
      <c r="K25" s="60">
        <f t="shared" si="18"/>
        <v>110742849</v>
      </c>
      <c r="M25" s="60">
        <f t="shared" ref="M25" si="19">+M22+M23-M24</f>
        <v>221485698</v>
      </c>
      <c r="Q25" s="60">
        <f t="shared" ref="Q25" si="20">+Q22+Q23-Q24</f>
        <v>0</v>
      </c>
      <c r="R25" s="77">
        <f t="shared" si="1"/>
        <v>929228510</v>
      </c>
    </row>
    <row r="26" spans="1:18">
      <c r="A26" s="57"/>
      <c r="B26" s="45"/>
      <c r="C26" s="45"/>
      <c r="D26" s="45"/>
      <c r="E26" s="45"/>
      <c r="F26" s="45"/>
      <c r="G26" s="45"/>
      <c r="H26" s="45"/>
      <c r="I26" s="45"/>
      <c r="J26" s="45"/>
      <c r="M26" s="45"/>
      <c r="Q26" s="45"/>
      <c r="R26" s="77"/>
    </row>
    <row r="27" spans="1:18">
      <c r="R27" s="77"/>
    </row>
    <row r="28" spans="1:18" s="41" customFormat="1">
      <c r="A28" s="75" t="s">
        <v>146</v>
      </c>
      <c r="B28" s="71"/>
      <c r="C28" s="71"/>
      <c r="D28" s="71"/>
      <c r="E28" s="71"/>
      <c r="F28" s="71"/>
      <c r="G28" s="71"/>
      <c r="H28" s="71"/>
      <c r="I28" s="71"/>
      <c r="J28" s="71"/>
      <c r="M28" s="71"/>
      <c r="Q28" s="71"/>
      <c r="R28" s="77"/>
    </row>
    <row r="29" spans="1:18">
      <c r="A29" s="57" t="s">
        <v>106</v>
      </c>
      <c r="B29" s="45"/>
      <c r="C29" s="45"/>
      <c r="D29" s="45"/>
      <c r="E29" s="45">
        <f>SUM(B29:D29)</f>
        <v>0</v>
      </c>
      <c r="F29" s="45">
        <v>0</v>
      </c>
      <c r="G29" s="45">
        <v>0</v>
      </c>
      <c r="H29" s="45">
        <v>0</v>
      </c>
      <c r="I29" s="45">
        <f>SUM(F29:H29)</f>
        <v>0</v>
      </c>
      <c r="J29" s="45">
        <v>0</v>
      </c>
      <c r="L29" s="43">
        <v>0</v>
      </c>
      <c r="M29" s="45">
        <f>SUM(J29:L29)</f>
        <v>0</v>
      </c>
      <c r="Q29" s="45">
        <f>SUM(N29:P29)</f>
        <v>0</v>
      </c>
      <c r="R29" s="77">
        <f t="shared" si="1"/>
        <v>0</v>
      </c>
    </row>
    <row r="30" spans="1:18">
      <c r="A30" s="57" t="s">
        <v>107</v>
      </c>
      <c r="B30" s="45"/>
      <c r="C30" s="45"/>
      <c r="D30" s="45"/>
      <c r="E30" s="45"/>
      <c r="F30" s="45">
        <v>0</v>
      </c>
      <c r="G30" s="45">
        <v>0</v>
      </c>
      <c r="H30" s="45">
        <v>0</v>
      </c>
      <c r="I30" s="45"/>
      <c r="J30" s="45">
        <v>0</v>
      </c>
      <c r="M30" s="45"/>
      <c r="Q30" s="45"/>
      <c r="R30" s="77">
        <f t="shared" si="1"/>
        <v>0</v>
      </c>
    </row>
    <row r="31" spans="1:18">
      <c r="A31" s="57" t="s">
        <v>57</v>
      </c>
      <c r="B31" s="45"/>
      <c r="C31" s="45"/>
      <c r="D31" s="45"/>
      <c r="E31" s="45">
        <f t="shared" ref="E31" si="21">SUM(B31:D31)</f>
        <v>0</v>
      </c>
      <c r="F31" s="45">
        <v>0</v>
      </c>
      <c r="G31" s="45">
        <v>0</v>
      </c>
      <c r="H31" s="45">
        <v>0</v>
      </c>
      <c r="I31" s="45">
        <f t="shared" ref="I31" si="22">SUM(F31:H31)</f>
        <v>0</v>
      </c>
      <c r="J31" s="45">
        <v>0</v>
      </c>
      <c r="M31" s="45">
        <f t="shared" ref="M31" si="23">SUM(J31:L31)</f>
        <v>0</v>
      </c>
      <c r="Q31" s="45">
        <f t="shared" ref="Q31" si="24">SUM(N31:P31)</f>
        <v>0</v>
      </c>
      <c r="R31" s="77">
        <f t="shared" si="1"/>
        <v>0</v>
      </c>
    </row>
    <row r="32" spans="1:18">
      <c r="A32" s="57" t="s">
        <v>58</v>
      </c>
      <c r="B32" s="60">
        <f>+B29+B30-B31</f>
        <v>0</v>
      </c>
      <c r="C32" s="60">
        <f t="shared" ref="C32" si="25">+C29+C30-C31</f>
        <v>0</v>
      </c>
      <c r="D32" s="60">
        <f t="shared" ref="D32" si="26">+D29+D30-D31</f>
        <v>0</v>
      </c>
      <c r="E32" s="60">
        <f t="shared" ref="E32" si="27">+E29+E30-E31</f>
        <v>0</v>
      </c>
      <c r="F32" s="60">
        <f t="shared" ref="F32" si="28">+F29+F30-F31</f>
        <v>0</v>
      </c>
      <c r="G32" s="60">
        <f t="shared" ref="G32" si="29">+G29+G30-G31</f>
        <v>0</v>
      </c>
      <c r="H32" s="60">
        <f t="shared" ref="H32" si="30">+H29+H30-H31</f>
        <v>0</v>
      </c>
      <c r="I32" s="60">
        <f t="shared" ref="I32" si="31">+I29+I30-I31</f>
        <v>0</v>
      </c>
      <c r="J32" s="60">
        <f t="shared" ref="J32" si="32">+J29+J30-J31</f>
        <v>0</v>
      </c>
      <c r="M32" s="60">
        <f t="shared" ref="M32" si="33">+M29+M30-M31</f>
        <v>0</v>
      </c>
      <c r="Q32" s="60">
        <f t="shared" ref="Q32" si="34">+Q29+Q30-Q31</f>
        <v>0</v>
      </c>
      <c r="R32" s="77">
        <f t="shared" si="1"/>
        <v>0</v>
      </c>
    </row>
    <row r="33" spans="1:18">
      <c r="R33" s="77"/>
    </row>
    <row r="34" spans="1:18">
      <c r="R34" s="77"/>
    </row>
    <row r="35" spans="1:18" ht="16.5" customHeight="1">
      <c r="A35" s="63" t="s">
        <v>83</v>
      </c>
      <c r="R35" s="77"/>
    </row>
    <row r="36" spans="1:18" s="46" customFormat="1">
      <c r="A36" s="69" t="s">
        <v>106</v>
      </c>
      <c r="B36" s="77">
        <f>SUM(B16+B22+B29)</f>
        <v>84661960</v>
      </c>
      <c r="C36" s="77">
        <f t="shared" ref="C36:J36" si="35">SUM(C16+C22+C29)</f>
        <v>113292394</v>
      </c>
      <c r="D36" s="77">
        <f t="shared" si="35"/>
        <v>222976843</v>
      </c>
      <c r="E36" s="77">
        <f t="shared" si="35"/>
        <v>420931197</v>
      </c>
      <c r="F36" s="77">
        <f t="shared" si="35"/>
        <v>127357090</v>
      </c>
      <c r="G36" s="77">
        <f t="shared" si="35"/>
        <v>83441576</v>
      </c>
      <c r="H36" s="77">
        <f t="shared" si="35"/>
        <v>94607652</v>
      </c>
      <c r="I36" s="77">
        <f t="shared" si="35"/>
        <v>305406318</v>
      </c>
      <c r="J36" s="77">
        <f t="shared" si="35"/>
        <v>128920568</v>
      </c>
      <c r="M36" s="77">
        <f t="shared" ref="M36" si="36">SUM(M16+M22+M29)</f>
        <v>257841136</v>
      </c>
      <c r="Q36" s="77">
        <f t="shared" ref="Q36" si="37">SUM(Q16+Q22+Q29)</f>
        <v>0</v>
      </c>
      <c r="R36" s="77">
        <f t="shared" si="1"/>
        <v>984178651</v>
      </c>
    </row>
    <row r="37" spans="1:18" s="46" customFormat="1">
      <c r="A37" s="69" t="s">
        <v>107</v>
      </c>
      <c r="B37" s="77">
        <f t="shared" ref="B37:B39" si="38">SUM(B17+B23+B30)</f>
        <v>0</v>
      </c>
      <c r="C37" s="77">
        <f t="shared" ref="C37:J37" si="39">SUM(C17+C23+C30)</f>
        <v>0</v>
      </c>
      <c r="D37" s="77">
        <f t="shared" si="39"/>
        <v>0</v>
      </c>
      <c r="E37" s="77">
        <f t="shared" si="39"/>
        <v>0</v>
      </c>
      <c r="F37" s="77">
        <f t="shared" si="39"/>
        <v>0</v>
      </c>
      <c r="G37" s="77">
        <f t="shared" si="39"/>
        <v>0</v>
      </c>
      <c r="H37" s="77">
        <f t="shared" si="39"/>
        <v>0</v>
      </c>
      <c r="I37" s="77">
        <f t="shared" si="39"/>
        <v>0</v>
      </c>
      <c r="J37" s="77">
        <f t="shared" si="39"/>
        <v>0</v>
      </c>
      <c r="M37" s="77">
        <f t="shared" ref="M37" si="40">SUM(M17+M23+M30)</f>
        <v>0</v>
      </c>
      <c r="Q37" s="77">
        <f t="shared" ref="Q37" si="41">SUM(Q17+Q23+Q30)</f>
        <v>0</v>
      </c>
      <c r="R37" s="77">
        <f t="shared" si="1"/>
        <v>0</v>
      </c>
    </row>
    <row r="38" spans="1:18" s="46" customFormat="1">
      <c r="A38" s="69" t="s">
        <v>57</v>
      </c>
      <c r="B38" s="77">
        <f t="shared" si="38"/>
        <v>0</v>
      </c>
      <c r="C38" s="77">
        <f t="shared" ref="C38:J38" si="42">SUM(C18+C24+C31)</f>
        <v>0</v>
      </c>
      <c r="D38" s="77">
        <f t="shared" si="42"/>
        <v>0</v>
      </c>
      <c r="E38" s="77">
        <f t="shared" si="42"/>
        <v>0</v>
      </c>
      <c r="F38" s="77">
        <f t="shared" si="42"/>
        <v>0</v>
      </c>
      <c r="G38" s="77">
        <f t="shared" si="42"/>
        <v>0</v>
      </c>
      <c r="H38" s="77">
        <f t="shared" si="42"/>
        <v>0</v>
      </c>
      <c r="I38" s="77">
        <f t="shared" si="42"/>
        <v>0</v>
      </c>
      <c r="J38" s="77">
        <f t="shared" si="42"/>
        <v>0</v>
      </c>
      <c r="M38" s="77">
        <f t="shared" ref="M38" si="43">SUM(M18+M24+M31)</f>
        <v>0</v>
      </c>
      <c r="Q38" s="77">
        <f t="shared" ref="Q38" si="44">SUM(Q18+Q24+Q31)</f>
        <v>0</v>
      </c>
      <c r="R38" s="77">
        <f t="shared" si="1"/>
        <v>0</v>
      </c>
    </row>
    <row r="39" spans="1:18" s="46" customFormat="1">
      <c r="A39" s="69" t="s">
        <v>58</v>
      </c>
      <c r="B39" s="77">
        <f t="shared" si="38"/>
        <v>84661960</v>
      </c>
      <c r="C39" s="78">
        <f t="shared" ref="C39:J39" si="45">+C36+C37-C38</f>
        <v>113292394</v>
      </c>
      <c r="D39" s="78">
        <f t="shared" si="45"/>
        <v>222976843</v>
      </c>
      <c r="E39" s="78">
        <f t="shared" si="45"/>
        <v>420931197</v>
      </c>
      <c r="F39" s="78">
        <f t="shared" si="45"/>
        <v>127357090</v>
      </c>
      <c r="G39" s="78">
        <f t="shared" si="45"/>
        <v>83441576</v>
      </c>
      <c r="H39" s="78">
        <f t="shared" si="45"/>
        <v>94607652</v>
      </c>
      <c r="I39" s="78">
        <f t="shared" si="45"/>
        <v>305406318</v>
      </c>
      <c r="J39" s="78">
        <f t="shared" si="45"/>
        <v>128920568</v>
      </c>
      <c r="M39" s="78">
        <f t="shared" ref="M39" si="46">+M36+M37-M38</f>
        <v>257841136</v>
      </c>
      <c r="Q39" s="78">
        <f t="shared" ref="Q39" si="47">+Q36+Q37-Q38</f>
        <v>0</v>
      </c>
      <c r="R39" s="77">
        <f t="shared" si="1"/>
        <v>984178651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R151"/>
  <sheetViews>
    <sheetView topLeftCell="A13" zoomScale="85" zoomScaleNormal="85" workbookViewId="0">
      <pane xSplit="1" ySplit="1" topLeftCell="J120" activePane="bottomRight" state="frozen"/>
      <selection activeCell="A13" sqref="A13"/>
      <selection pane="topRight" activeCell="B13" sqref="B13"/>
      <selection pane="bottomLeft" activeCell="A14" sqref="A14"/>
      <selection pane="bottomRight" activeCell="K144" sqref="K144"/>
    </sheetView>
  </sheetViews>
  <sheetFormatPr baseColWidth="10" defaultRowHeight="12"/>
  <cols>
    <col min="1" max="1" width="51.85546875" style="43" customWidth="1"/>
    <col min="2" max="2" width="16.7109375" style="44" bestFit="1" customWidth="1"/>
    <col min="3" max="3" width="16.7109375" style="44" customWidth="1"/>
    <col min="4" max="4" width="18.5703125" style="44" customWidth="1"/>
    <col min="5" max="5" width="18.28515625" style="43" customWidth="1"/>
    <col min="6" max="6" width="17.5703125" style="44" customWidth="1"/>
    <col min="7" max="7" width="18.28515625" style="44" customWidth="1"/>
    <col min="8" max="8" width="21.85546875" style="44" customWidth="1"/>
    <col min="9" max="9" width="23.140625" style="43" bestFit="1" customWidth="1"/>
    <col min="10" max="10" width="16.7109375" style="43" bestFit="1" customWidth="1"/>
    <col min="11" max="18" width="16.7109375" style="43" customWidth="1"/>
    <col min="19" max="16384" width="11.42578125" style="43"/>
  </cols>
  <sheetData>
    <row r="1" spans="1:18" s="41" customFormat="1">
      <c r="A1" s="37"/>
      <c r="B1" s="38"/>
      <c r="C1" s="38"/>
      <c r="D1" s="38"/>
      <c r="E1" s="39"/>
      <c r="F1" s="40"/>
      <c r="G1" s="40"/>
      <c r="H1" s="40"/>
      <c r="I1" s="39"/>
      <c r="J1" s="39"/>
    </row>
    <row r="2" spans="1:18" s="41" customFormat="1">
      <c r="A2" s="37"/>
      <c r="B2" s="38"/>
      <c r="C2" s="38"/>
      <c r="D2" s="38"/>
      <c r="E2" s="39"/>
      <c r="F2" s="40"/>
      <c r="G2" s="40"/>
      <c r="H2" s="40"/>
      <c r="I2" s="39"/>
      <c r="J2" s="39"/>
    </row>
    <row r="3" spans="1:18" s="41" customFormat="1">
      <c r="A3" s="37"/>
      <c r="B3" s="38"/>
      <c r="C3" s="38"/>
      <c r="D3" s="38"/>
      <c r="E3" s="39"/>
      <c r="F3" s="40"/>
      <c r="G3" s="40"/>
      <c r="H3" s="40"/>
      <c r="I3" s="39"/>
      <c r="J3" s="39"/>
    </row>
    <row r="4" spans="1:18" s="41" customFormat="1">
      <c r="A4" s="37"/>
      <c r="B4" s="38"/>
      <c r="C4" s="38"/>
      <c r="D4" s="38"/>
      <c r="E4" s="39"/>
      <c r="F4" s="40"/>
      <c r="G4" s="40"/>
      <c r="H4" s="40"/>
      <c r="I4" s="39"/>
      <c r="J4" s="39"/>
    </row>
    <row r="5" spans="1:18" s="41" customFormat="1">
      <c r="A5" s="37"/>
      <c r="B5" s="38"/>
      <c r="C5" s="38"/>
      <c r="D5" s="38"/>
      <c r="E5" s="39"/>
      <c r="F5" s="40"/>
      <c r="G5" s="40"/>
      <c r="H5" s="40"/>
      <c r="I5" s="39"/>
      <c r="J5" s="39"/>
    </row>
    <row r="6" spans="1:18" s="41" customFormat="1">
      <c r="A6" s="42"/>
      <c r="B6" s="38"/>
      <c r="C6" s="38"/>
      <c r="D6" s="38"/>
      <c r="E6" s="39"/>
      <c r="F6" s="40"/>
      <c r="G6" s="40"/>
      <c r="H6" s="40"/>
      <c r="I6" s="39"/>
      <c r="J6" s="39"/>
    </row>
    <row r="7" spans="1:18" s="41" customFormat="1" ht="19.5" customHeight="1">
      <c r="A7" s="42" t="s">
        <v>76</v>
      </c>
      <c r="B7" s="38"/>
      <c r="C7" s="38"/>
      <c r="D7" s="38"/>
      <c r="E7" s="39"/>
      <c r="F7" s="40"/>
      <c r="G7" s="40"/>
      <c r="H7" s="40"/>
      <c r="I7" s="39"/>
      <c r="J7" s="39"/>
    </row>
    <row r="8" spans="1:18" s="41" customFormat="1" ht="19.5" customHeight="1">
      <c r="A8" s="19" t="s">
        <v>190</v>
      </c>
      <c r="B8" s="38"/>
      <c r="C8" s="38"/>
      <c r="D8" s="38"/>
      <c r="E8" s="39"/>
      <c r="F8" s="40"/>
      <c r="G8" s="40"/>
      <c r="H8" s="40"/>
      <c r="I8" s="39"/>
      <c r="J8" s="39"/>
    </row>
    <row r="9" spans="1:18" s="41" customFormat="1" ht="19.5" customHeight="1">
      <c r="A9" s="19" t="str">
        <f>+'EJEC PPTAL'!A9</f>
        <v>E.S.E. HOSPITAL REGIONAL DE MONIQUIRÁ</v>
      </c>
      <c r="B9" s="91">
        <f>+'EJEC PPTAL'!F9</f>
        <v>1546900823</v>
      </c>
      <c r="C9" s="38"/>
      <c r="D9" s="38"/>
      <c r="E9" s="39"/>
      <c r="F9" s="40"/>
      <c r="G9" s="40"/>
      <c r="H9" s="40"/>
      <c r="I9" s="39"/>
      <c r="J9" s="39"/>
    </row>
    <row r="10" spans="1:18">
      <c r="E10" s="45"/>
      <c r="I10" s="45"/>
      <c r="J10" s="45"/>
    </row>
    <row r="11" spans="1:18">
      <c r="A11" s="46" t="s">
        <v>81</v>
      </c>
      <c r="E11" s="45"/>
      <c r="I11" s="45"/>
      <c r="J11" s="45"/>
    </row>
    <row r="12" spans="1:18">
      <c r="E12" s="45"/>
      <c r="I12" s="45"/>
      <c r="J12" s="45"/>
    </row>
    <row r="13" spans="1:18" ht="24">
      <c r="A13" s="47" t="s">
        <v>74</v>
      </c>
      <c r="B13" s="48" t="s">
        <v>60</v>
      </c>
      <c r="C13" s="48" t="s">
        <v>61</v>
      </c>
      <c r="D13" s="48" t="s">
        <v>62</v>
      </c>
      <c r="E13" s="49" t="s">
        <v>72</v>
      </c>
      <c r="F13" s="48" t="s">
        <v>63</v>
      </c>
      <c r="G13" s="48" t="s">
        <v>64</v>
      </c>
      <c r="H13" s="48" t="s">
        <v>65</v>
      </c>
      <c r="I13" s="49" t="s">
        <v>73</v>
      </c>
      <c r="J13" s="49" t="s">
        <v>66</v>
      </c>
      <c r="K13" s="50" t="s">
        <v>67</v>
      </c>
      <c r="L13" s="50" t="s">
        <v>68</v>
      </c>
      <c r="M13" s="50" t="s">
        <v>148</v>
      </c>
      <c r="N13" s="50" t="s">
        <v>69</v>
      </c>
      <c r="O13" s="50" t="s">
        <v>70</v>
      </c>
      <c r="P13" s="50" t="s">
        <v>71</v>
      </c>
      <c r="Q13" s="50" t="s">
        <v>149</v>
      </c>
      <c r="R13" s="50" t="s">
        <v>150</v>
      </c>
    </row>
    <row r="14" spans="1:18" s="41" customFormat="1">
      <c r="A14" s="51"/>
      <c r="B14" s="52"/>
      <c r="C14" s="52"/>
      <c r="D14" s="52"/>
      <c r="E14" s="53"/>
      <c r="F14" s="52"/>
      <c r="G14" s="52"/>
      <c r="H14" s="52"/>
      <c r="I14" s="53"/>
      <c r="J14" s="53"/>
    </row>
    <row r="15" spans="1:18">
      <c r="A15" s="54" t="s">
        <v>158</v>
      </c>
      <c r="B15" s="55"/>
      <c r="C15" s="55"/>
      <c r="D15" s="55"/>
      <c r="E15" s="56"/>
      <c r="F15" s="55"/>
      <c r="G15" s="55"/>
      <c r="H15" s="55"/>
      <c r="I15" s="56"/>
      <c r="J15" s="56"/>
    </row>
    <row r="16" spans="1:18">
      <c r="A16" s="57" t="s">
        <v>59</v>
      </c>
      <c r="B16" s="58">
        <v>4548</v>
      </c>
      <c r="C16" s="58">
        <v>4548</v>
      </c>
      <c r="D16" s="58">
        <v>4476</v>
      </c>
      <c r="E16" s="58">
        <f>B16+C16+D16</f>
        <v>13572</v>
      </c>
      <c r="F16" s="58">
        <v>4760</v>
      </c>
      <c r="G16" s="58">
        <v>4723</v>
      </c>
      <c r="H16" s="110">
        <v>4754</v>
      </c>
      <c r="I16" s="58">
        <f>F16+G16+H16</f>
        <v>14237</v>
      </c>
      <c r="J16" s="111">
        <v>18001.189999999999</v>
      </c>
      <c r="K16" s="110">
        <v>4982</v>
      </c>
      <c r="L16" s="88"/>
      <c r="M16" s="56"/>
      <c r="N16" s="55"/>
      <c r="O16" s="55"/>
      <c r="P16" s="55"/>
      <c r="Q16" s="56"/>
      <c r="R16" s="59">
        <f>+E16+I16+M16+Q16</f>
        <v>27809</v>
      </c>
    </row>
    <row r="17" spans="1:18">
      <c r="A17" s="57" t="s">
        <v>56</v>
      </c>
      <c r="B17" s="58">
        <v>18000</v>
      </c>
      <c r="C17" s="58">
        <v>18000</v>
      </c>
      <c r="D17" s="58">
        <v>18001</v>
      </c>
      <c r="E17" s="58">
        <f>B17+C17+D17</f>
        <v>54001</v>
      </c>
      <c r="F17" s="58">
        <v>18000</v>
      </c>
      <c r="G17" s="58">
        <v>18000</v>
      </c>
      <c r="H17" s="111">
        <v>18000</v>
      </c>
      <c r="I17" s="58">
        <f>F17+G17+H17</f>
        <v>54000</v>
      </c>
      <c r="J17" s="111">
        <v>18001.189999999999</v>
      </c>
      <c r="K17" s="111">
        <v>18198.715375351265</v>
      </c>
      <c r="L17" s="58"/>
      <c r="M17" s="60"/>
      <c r="N17" s="58"/>
      <c r="O17" s="58"/>
      <c r="P17" s="58"/>
      <c r="Q17" s="60"/>
      <c r="R17" s="59">
        <f t="shared" ref="R17:R58" si="0">+E17+I17+M17+Q17</f>
        <v>108001</v>
      </c>
    </row>
    <row r="18" spans="1:18">
      <c r="A18" s="57" t="s">
        <v>106</v>
      </c>
      <c r="B18" s="58">
        <f>B16*B17</f>
        <v>81864000</v>
      </c>
      <c r="C18" s="58">
        <f>C16*C17</f>
        <v>81864000</v>
      </c>
      <c r="D18" s="58">
        <f>D16*D17</f>
        <v>80572476</v>
      </c>
      <c r="E18" s="58">
        <f t="shared" ref="E18:E19" si="1">SUM(B18:D18)</f>
        <v>244300476</v>
      </c>
      <c r="F18" s="58">
        <f>F16*F17</f>
        <v>85680000</v>
      </c>
      <c r="G18" s="58">
        <f>G16*G17</f>
        <v>85014000</v>
      </c>
      <c r="H18" s="58">
        <f>H16*H17</f>
        <v>85572000</v>
      </c>
      <c r="I18" s="60">
        <f t="shared" ref="I18:I19" si="2">SUM(F18:H18)</f>
        <v>256266000</v>
      </c>
      <c r="J18" s="58">
        <v>90671994.029999986</v>
      </c>
      <c r="K18" s="58">
        <v>90666000</v>
      </c>
      <c r="L18" s="58"/>
      <c r="M18" s="60">
        <f t="shared" ref="M18:M19" si="3">SUM(J18:L18)</f>
        <v>181337994.02999997</v>
      </c>
      <c r="N18" s="58"/>
      <c r="O18" s="58"/>
      <c r="P18" s="58"/>
      <c r="Q18" s="60">
        <f t="shared" ref="Q18:Q19" si="4">SUM(N18:P18)</f>
        <v>0</v>
      </c>
      <c r="R18" s="59">
        <f t="shared" si="0"/>
        <v>681904470.02999997</v>
      </c>
    </row>
    <row r="19" spans="1:18">
      <c r="A19" s="57" t="s">
        <v>107</v>
      </c>
      <c r="B19" s="58"/>
      <c r="C19" s="58"/>
      <c r="D19" s="58"/>
      <c r="E19" s="58">
        <f t="shared" si="1"/>
        <v>0</v>
      </c>
      <c r="F19" s="58"/>
      <c r="G19" s="58"/>
      <c r="H19" s="58"/>
      <c r="I19" s="60">
        <f t="shared" si="2"/>
        <v>0</v>
      </c>
      <c r="J19" s="58"/>
      <c r="K19" s="58"/>
      <c r="L19" s="58"/>
      <c r="M19" s="60">
        <f t="shared" si="3"/>
        <v>0</v>
      </c>
      <c r="N19" s="58"/>
      <c r="O19" s="58"/>
      <c r="P19" s="58"/>
      <c r="Q19" s="60">
        <f t="shared" si="4"/>
        <v>0</v>
      </c>
      <c r="R19" s="59">
        <f t="shared" si="0"/>
        <v>0</v>
      </c>
    </row>
    <row r="20" spans="1:18">
      <c r="A20" s="57" t="s">
        <v>57</v>
      </c>
      <c r="B20" s="58">
        <v>0</v>
      </c>
      <c r="C20" s="58">
        <v>0</v>
      </c>
      <c r="D20" s="58">
        <v>0</v>
      </c>
      <c r="E20" s="58">
        <f t="shared" ref="E20" si="5">SUM(B20:D20)</f>
        <v>0</v>
      </c>
      <c r="F20" s="58">
        <v>0</v>
      </c>
      <c r="G20" s="58">
        <v>0</v>
      </c>
      <c r="H20" s="58">
        <v>0</v>
      </c>
      <c r="I20" s="60">
        <f t="shared" ref="I20" si="6">SUM(F20:H20)</f>
        <v>0</v>
      </c>
      <c r="J20" s="58">
        <v>0</v>
      </c>
      <c r="K20" s="58">
        <v>0</v>
      </c>
      <c r="L20" s="58">
        <v>0</v>
      </c>
      <c r="M20" s="60">
        <f t="shared" ref="M20" si="7">SUM(J20:L20)</f>
        <v>0</v>
      </c>
      <c r="N20" s="58">
        <v>0</v>
      </c>
      <c r="O20" s="58">
        <v>0</v>
      </c>
      <c r="P20" s="58">
        <v>0</v>
      </c>
      <c r="Q20" s="60">
        <f t="shared" ref="Q20" si="8">SUM(N20:P20)</f>
        <v>0</v>
      </c>
      <c r="R20" s="59">
        <f t="shared" si="0"/>
        <v>0</v>
      </c>
    </row>
    <row r="21" spans="1:18">
      <c r="A21" s="57" t="s">
        <v>58</v>
      </c>
      <c r="B21" s="58">
        <f>+B18+B19-B20</f>
        <v>81864000</v>
      </c>
      <c r="C21" s="58">
        <f t="shared" ref="C21:E21" si="9">+C18+C19-C20</f>
        <v>81864000</v>
      </c>
      <c r="D21" s="58">
        <f t="shared" si="9"/>
        <v>80572476</v>
      </c>
      <c r="E21" s="58">
        <f t="shared" si="9"/>
        <v>244300476</v>
      </c>
      <c r="F21" s="58">
        <f>+F18+F19-F20</f>
        <v>85680000</v>
      </c>
      <c r="G21" s="58">
        <f t="shared" ref="G21:I21" si="10">+G18+G19-G20</f>
        <v>85014000</v>
      </c>
      <c r="H21" s="58">
        <f t="shared" si="10"/>
        <v>85572000</v>
      </c>
      <c r="I21" s="58">
        <f t="shared" si="10"/>
        <v>256266000</v>
      </c>
      <c r="J21" s="58">
        <f>+J18+J19-J20</f>
        <v>90671994.029999986</v>
      </c>
      <c r="K21" s="58">
        <f t="shared" ref="K21:M21" si="11">+K18+K19-K20</f>
        <v>90666000</v>
      </c>
      <c r="L21" s="58">
        <f t="shared" si="11"/>
        <v>0</v>
      </c>
      <c r="M21" s="58">
        <f t="shared" si="11"/>
        <v>181337994.02999997</v>
      </c>
      <c r="N21" s="58">
        <f>+N18+N19-N20</f>
        <v>0</v>
      </c>
      <c r="O21" s="58">
        <f t="shared" ref="O21:Q21" si="12">+O18+O19-O20</f>
        <v>0</v>
      </c>
      <c r="P21" s="58">
        <f t="shared" si="12"/>
        <v>0</v>
      </c>
      <c r="Q21" s="58">
        <f t="shared" si="12"/>
        <v>0</v>
      </c>
      <c r="R21" s="59">
        <f t="shared" si="0"/>
        <v>681904470.02999997</v>
      </c>
    </row>
    <row r="22" spans="1:18">
      <c r="A22" s="61"/>
      <c r="B22" s="58"/>
      <c r="C22" s="58"/>
      <c r="D22" s="58"/>
      <c r="E22" s="58"/>
      <c r="F22" s="58"/>
      <c r="G22" s="58"/>
      <c r="H22" s="58"/>
      <c r="J22" s="58"/>
      <c r="K22" s="58"/>
      <c r="L22" s="58"/>
      <c r="N22" s="58"/>
      <c r="O22" s="58"/>
      <c r="P22" s="58"/>
      <c r="R22" s="59">
        <f t="shared" si="0"/>
        <v>0</v>
      </c>
    </row>
    <row r="23" spans="1:18">
      <c r="A23" s="54" t="s">
        <v>117</v>
      </c>
      <c r="B23" s="43"/>
      <c r="C23" s="43"/>
      <c r="D23" s="58"/>
      <c r="E23" s="58"/>
      <c r="F23" s="58"/>
      <c r="G23" s="58"/>
      <c r="H23" s="58"/>
      <c r="I23" s="60"/>
      <c r="J23" s="58"/>
      <c r="K23" s="58"/>
      <c r="L23" s="58"/>
      <c r="M23" s="60"/>
      <c r="N23" s="58"/>
      <c r="O23" s="58"/>
      <c r="P23" s="58"/>
      <c r="Q23" s="60"/>
      <c r="R23" s="59">
        <f t="shared" si="0"/>
        <v>0</v>
      </c>
    </row>
    <row r="24" spans="1:18">
      <c r="A24" s="57" t="s">
        <v>59</v>
      </c>
      <c r="B24" s="58">
        <v>1144</v>
      </c>
      <c r="C24" s="58">
        <v>1144</v>
      </c>
      <c r="D24" s="58">
        <v>1144</v>
      </c>
      <c r="E24" s="58">
        <f>B24+C24+D24</f>
        <v>3432</v>
      </c>
      <c r="F24" s="58">
        <v>1144</v>
      </c>
      <c r="G24" s="58">
        <v>2172</v>
      </c>
      <c r="H24" s="58">
        <v>2160</v>
      </c>
      <c r="I24" s="58">
        <f>F24+G24+H24</f>
        <v>5476</v>
      </c>
      <c r="J24" s="58">
        <v>2158</v>
      </c>
      <c r="K24" s="58">
        <v>2164</v>
      </c>
      <c r="L24" s="58"/>
      <c r="M24" s="60"/>
      <c r="N24" s="58"/>
      <c r="O24" s="58"/>
      <c r="P24" s="58"/>
      <c r="Q24" s="60"/>
      <c r="R24" s="59">
        <f t="shared" si="0"/>
        <v>8908</v>
      </c>
    </row>
    <row r="25" spans="1:18">
      <c r="A25" s="57" t="s">
        <v>56</v>
      </c>
      <c r="B25" s="58">
        <v>20000</v>
      </c>
      <c r="C25" s="58">
        <v>20000</v>
      </c>
      <c r="D25" s="58">
        <v>20000</v>
      </c>
      <c r="E25" s="58">
        <f>B25+C25+D25</f>
        <v>60000</v>
      </c>
      <c r="F25" s="58">
        <v>20000</v>
      </c>
      <c r="G25" s="58">
        <v>20002</v>
      </c>
      <c r="H25" s="58">
        <v>20002</v>
      </c>
      <c r="I25" s="58">
        <f>F25+G25+H25</f>
        <v>60004</v>
      </c>
      <c r="J25" s="58">
        <v>20002</v>
      </c>
      <c r="K25" s="58">
        <v>20002</v>
      </c>
      <c r="L25" s="58"/>
      <c r="M25" s="60"/>
      <c r="N25" s="58"/>
      <c r="O25" s="58"/>
      <c r="P25" s="58"/>
      <c r="Q25" s="60"/>
      <c r="R25" s="59">
        <f t="shared" si="0"/>
        <v>120004</v>
      </c>
    </row>
    <row r="26" spans="1:18">
      <c r="A26" s="57" t="s">
        <v>106</v>
      </c>
      <c r="B26" s="58">
        <f>B24*B25</f>
        <v>22880000</v>
      </c>
      <c r="C26" s="58">
        <f>C24*C25</f>
        <v>22880000</v>
      </c>
      <c r="D26" s="58">
        <f>D24*D25</f>
        <v>22880000</v>
      </c>
      <c r="E26" s="58">
        <f>SUM(B26:D26)</f>
        <v>68640000</v>
      </c>
      <c r="F26" s="58">
        <f>F24*F25</f>
        <v>22880000</v>
      </c>
      <c r="G26" s="58">
        <v>21722172</v>
      </c>
      <c r="H26" s="58">
        <v>21602160</v>
      </c>
      <c r="I26" s="60">
        <f t="shared" ref="I26" si="13">SUM(F26:H26)</f>
        <v>66204332</v>
      </c>
      <c r="J26" s="58">
        <v>21582158</v>
      </c>
      <c r="K26" s="58">
        <v>21642164</v>
      </c>
      <c r="L26" s="58"/>
      <c r="M26" s="60">
        <f t="shared" ref="M26" si="14">SUM(J26:L26)</f>
        <v>43224322</v>
      </c>
      <c r="N26" s="58"/>
      <c r="O26" s="58"/>
      <c r="P26" s="58"/>
      <c r="Q26" s="60">
        <f t="shared" ref="Q26" si="15">SUM(N26:P26)</f>
        <v>0</v>
      </c>
      <c r="R26" s="59">
        <f t="shared" si="0"/>
        <v>178068654</v>
      </c>
    </row>
    <row r="27" spans="1:18">
      <c r="A27" s="57" t="s">
        <v>107</v>
      </c>
      <c r="B27" s="58"/>
      <c r="C27" s="58"/>
      <c r="D27" s="58"/>
      <c r="E27" s="58">
        <f t="shared" ref="E27:E28" si="16">SUM(B27:D27)</f>
        <v>0</v>
      </c>
      <c r="F27" s="58"/>
      <c r="G27" s="58"/>
      <c r="H27" s="58"/>
      <c r="I27" s="60">
        <f t="shared" ref="I27:I28" si="17">SUM(F27:H27)</f>
        <v>0</v>
      </c>
      <c r="J27" s="58"/>
      <c r="K27" s="58"/>
      <c r="L27" s="58"/>
      <c r="M27" s="60">
        <f t="shared" ref="M27:M28" si="18">SUM(J27:L27)</f>
        <v>0</v>
      </c>
      <c r="N27" s="58"/>
      <c r="O27" s="58"/>
      <c r="P27" s="58"/>
      <c r="Q27" s="60">
        <f t="shared" ref="Q27:Q28" si="19">SUM(N27:P27)</f>
        <v>0</v>
      </c>
      <c r="R27" s="59">
        <f t="shared" si="0"/>
        <v>0</v>
      </c>
    </row>
    <row r="28" spans="1:18">
      <c r="A28" s="57" t="s">
        <v>57</v>
      </c>
      <c r="B28" s="58"/>
      <c r="C28" s="58"/>
      <c r="D28" s="58"/>
      <c r="E28" s="58">
        <f t="shared" si="16"/>
        <v>0</v>
      </c>
      <c r="F28" s="58"/>
      <c r="G28" s="58"/>
      <c r="H28" s="58"/>
      <c r="I28" s="60">
        <f t="shared" si="17"/>
        <v>0</v>
      </c>
      <c r="J28" s="58"/>
      <c r="K28" s="58"/>
      <c r="L28" s="58"/>
      <c r="M28" s="60">
        <f t="shared" si="18"/>
        <v>0</v>
      </c>
      <c r="N28" s="58"/>
      <c r="O28" s="58"/>
      <c r="P28" s="58"/>
      <c r="Q28" s="60">
        <f t="shared" si="19"/>
        <v>0</v>
      </c>
      <c r="R28" s="59">
        <f t="shared" si="0"/>
        <v>0</v>
      </c>
    </row>
    <row r="29" spans="1:18">
      <c r="A29" s="57" t="s">
        <v>58</v>
      </c>
      <c r="B29" s="58">
        <f t="shared" ref="B29:E29" si="20">+B26+B27-B28</f>
        <v>22880000</v>
      </c>
      <c r="C29" s="58">
        <f t="shared" si="20"/>
        <v>22880000</v>
      </c>
      <c r="D29" s="58">
        <f t="shared" si="20"/>
        <v>22880000</v>
      </c>
      <c r="E29" s="58">
        <f t="shared" si="20"/>
        <v>68640000</v>
      </c>
      <c r="F29" s="58">
        <f>+F26+F27-F28</f>
        <v>22880000</v>
      </c>
      <c r="G29" s="58">
        <f t="shared" ref="G29:I29" si="21">+G26+G27-G28</f>
        <v>21722172</v>
      </c>
      <c r="H29" s="58">
        <f t="shared" si="21"/>
        <v>21602160</v>
      </c>
      <c r="I29" s="58">
        <f t="shared" si="21"/>
        <v>66204332</v>
      </c>
      <c r="J29" s="58">
        <f>+J26+J27-J28</f>
        <v>21582158</v>
      </c>
      <c r="K29" s="58">
        <f t="shared" ref="K29:M29" si="22">+K26+K27-K28</f>
        <v>21642164</v>
      </c>
      <c r="L29" s="58">
        <f t="shared" si="22"/>
        <v>0</v>
      </c>
      <c r="M29" s="58">
        <f t="shared" si="22"/>
        <v>43224322</v>
      </c>
      <c r="N29" s="58">
        <f>+N26+N27-N28</f>
        <v>0</v>
      </c>
      <c r="O29" s="58">
        <f t="shared" ref="O29:Q29" si="23">+O26+O27-O28</f>
        <v>0</v>
      </c>
      <c r="P29" s="58">
        <f t="shared" si="23"/>
        <v>0</v>
      </c>
      <c r="Q29" s="58">
        <f t="shared" si="23"/>
        <v>0</v>
      </c>
      <c r="R29" s="59">
        <f t="shared" si="0"/>
        <v>178068654</v>
      </c>
    </row>
    <row r="30" spans="1:18">
      <c r="A30" s="57"/>
      <c r="B30" s="58"/>
      <c r="C30" s="58"/>
      <c r="D30" s="58"/>
      <c r="E30" s="58"/>
      <c r="F30" s="58"/>
      <c r="G30" s="58"/>
      <c r="H30" s="58"/>
      <c r="J30" s="58"/>
      <c r="K30" s="58"/>
      <c r="L30" s="58"/>
      <c r="N30" s="58"/>
      <c r="O30" s="58"/>
      <c r="P30" s="58"/>
      <c r="R30" s="59">
        <f t="shared" si="0"/>
        <v>0</v>
      </c>
    </row>
    <row r="31" spans="1:18">
      <c r="A31" s="54" t="s">
        <v>113</v>
      </c>
      <c r="B31" s="58"/>
      <c r="C31" s="58"/>
      <c r="D31" s="58"/>
      <c r="E31" s="58"/>
      <c r="F31" s="58"/>
      <c r="G31" s="58"/>
      <c r="H31" s="58"/>
      <c r="I31" s="60"/>
      <c r="J31" s="58"/>
      <c r="K31" s="58"/>
      <c r="L31" s="58"/>
      <c r="M31" s="60"/>
      <c r="N31" s="58"/>
      <c r="O31" s="58"/>
      <c r="P31" s="58"/>
      <c r="Q31" s="60"/>
      <c r="R31" s="59">
        <f t="shared" si="0"/>
        <v>0</v>
      </c>
    </row>
    <row r="32" spans="1:18" ht="12.75">
      <c r="A32" s="57" t="s">
        <v>106</v>
      </c>
      <c r="B32" s="36">
        <v>100214951</v>
      </c>
      <c r="C32" s="73">
        <v>160058979</v>
      </c>
      <c r="D32" s="73">
        <v>94272169.000000015</v>
      </c>
      <c r="E32" s="60">
        <f>SUM(B32:D32)</f>
        <v>354546099</v>
      </c>
      <c r="F32" s="109">
        <v>94109023</v>
      </c>
      <c r="G32" s="73">
        <v>96811829</v>
      </c>
      <c r="H32" s="73">
        <v>71603096</v>
      </c>
      <c r="I32" s="60">
        <f>SUM(F32:H32)</f>
        <v>262523948</v>
      </c>
      <c r="J32" s="73">
        <v>127765169.98</v>
      </c>
      <c r="K32" s="118">
        <v>96363927</v>
      </c>
      <c r="L32" s="58"/>
      <c r="M32" s="60">
        <f>SUM(J32:L32)</f>
        <v>224129096.98000002</v>
      </c>
      <c r="N32" s="58"/>
      <c r="O32" s="58"/>
      <c r="P32" s="58"/>
      <c r="Q32" s="60">
        <f>SUM(N32:P32)</f>
        <v>0</v>
      </c>
      <c r="R32" s="59">
        <f t="shared" si="0"/>
        <v>841199143.98000002</v>
      </c>
    </row>
    <row r="33" spans="1:18">
      <c r="A33" s="57" t="s">
        <v>107</v>
      </c>
      <c r="B33" s="58"/>
      <c r="C33" s="58"/>
      <c r="D33" s="58"/>
      <c r="E33" s="60">
        <f t="shared" ref="E33:E34" si="24">SUM(B33:D33)</f>
        <v>0</v>
      </c>
      <c r="F33" s="58"/>
      <c r="G33" s="58"/>
      <c r="H33" s="58"/>
      <c r="I33" s="60">
        <f t="shared" ref="I33:I34" si="25">SUM(F33:H33)</f>
        <v>0</v>
      </c>
      <c r="J33" s="58"/>
      <c r="K33" s="58"/>
      <c r="L33" s="58"/>
      <c r="M33" s="60">
        <f t="shared" ref="M33:M34" si="26">SUM(J33:L33)</f>
        <v>0</v>
      </c>
      <c r="N33" s="58"/>
      <c r="O33" s="58"/>
      <c r="P33" s="58"/>
      <c r="Q33" s="60">
        <f t="shared" ref="Q33:Q34" si="27">SUM(N33:P33)</f>
        <v>0</v>
      </c>
      <c r="R33" s="59">
        <f t="shared" si="0"/>
        <v>0</v>
      </c>
    </row>
    <row r="34" spans="1:18">
      <c r="A34" s="57" t="s">
        <v>57</v>
      </c>
      <c r="B34" s="58"/>
      <c r="C34" s="58"/>
      <c r="D34" s="58"/>
      <c r="E34" s="60">
        <f t="shared" si="24"/>
        <v>0</v>
      </c>
      <c r="F34" s="58"/>
      <c r="G34" s="58"/>
      <c r="H34" s="58"/>
      <c r="I34" s="60">
        <f t="shared" si="25"/>
        <v>0</v>
      </c>
      <c r="J34" s="58"/>
      <c r="K34" s="58"/>
      <c r="L34" s="58"/>
      <c r="M34" s="60">
        <f t="shared" si="26"/>
        <v>0</v>
      </c>
      <c r="N34" s="58"/>
      <c r="O34" s="58"/>
      <c r="P34" s="58"/>
      <c r="Q34" s="60">
        <f t="shared" si="27"/>
        <v>0</v>
      </c>
      <c r="R34" s="59">
        <f t="shared" si="0"/>
        <v>0</v>
      </c>
    </row>
    <row r="35" spans="1:18">
      <c r="A35" s="57" t="s">
        <v>58</v>
      </c>
      <c r="B35" s="58">
        <f>+B32+B33-B34</f>
        <v>100214951</v>
      </c>
      <c r="C35" s="58">
        <f t="shared" ref="C35:E35" si="28">+C32+C33-C34</f>
        <v>160058979</v>
      </c>
      <c r="D35" s="58">
        <f t="shared" si="28"/>
        <v>94272169.000000015</v>
      </c>
      <c r="E35" s="58">
        <f t="shared" si="28"/>
        <v>354546099</v>
      </c>
      <c r="F35" s="58">
        <f>+F32+F33-F34</f>
        <v>94109023</v>
      </c>
      <c r="G35" s="58">
        <f t="shared" ref="G35:I35" si="29">+G32+G33-G34</f>
        <v>96811829</v>
      </c>
      <c r="H35" s="58">
        <f t="shared" si="29"/>
        <v>71603096</v>
      </c>
      <c r="I35" s="58">
        <f t="shared" si="29"/>
        <v>262523948</v>
      </c>
      <c r="J35" s="58">
        <f>+J32+J33-J34</f>
        <v>127765169.98</v>
      </c>
      <c r="K35" s="58">
        <f t="shared" ref="K35:M35" si="30">+K32+K33-K34</f>
        <v>96363927</v>
      </c>
      <c r="L35" s="58">
        <f t="shared" si="30"/>
        <v>0</v>
      </c>
      <c r="M35" s="58">
        <f t="shared" si="30"/>
        <v>224129096.98000002</v>
      </c>
      <c r="N35" s="58">
        <f>+N32+N33-N34</f>
        <v>0</v>
      </c>
      <c r="O35" s="58">
        <f t="shared" ref="O35:Q35" si="31">+O32+O33-O34</f>
        <v>0</v>
      </c>
      <c r="P35" s="58">
        <f t="shared" si="31"/>
        <v>0</v>
      </c>
      <c r="Q35" s="58">
        <f t="shared" si="31"/>
        <v>0</v>
      </c>
      <c r="R35" s="59">
        <f t="shared" si="0"/>
        <v>841199143.98000002</v>
      </c>
    </row>
    <row r="36" spans="1:18">
      <c r="A36" s="61"/>
      <c r="B36" s="58"/>
      <c r="C36" s="58"/>
      <c r="D36" s="58"/>
      <c r="F36" s="58"/>
      <c r="G36" s="58"/>
      <c r="H36" s="58"/>
      <c r="J36" s="58"/>
      <c r="K36" s="58"/>
      <c r="L36" s="58"/>
      <c r="N36" s="58"/>
      <c r="O36" s="58"/>
      <c r="P36" s="58"/>
      <c r="R36" s="59">
        <f t="shared" si="0"/>
        <v>0</v>
      </c>
    </row>
    <row r="37" spans="1:18">
      <c r="A37" s="54" t="s">
        <v>118</v>
      </c>
      <c r="B37" s="58"/>
      <c r="C37" s="58"/>
      <c r="D37" s="58"/>
      <c r="E37" s="60"/>
      <c r="F37" s="58"/>
      <c r="G37" s="58"/>
      <c r="H37" s="58"/>
      <c r="I37" s="60"/>
      <c r="J37" s="58"/>
      <c r="K37" s="58"/>
      <c r="L37" s="58"/>
      <c r="M37" s="60"/>
      <c r="N37" s="58"/>
      <c r="O37" s="58"/>
      <c r="P37" s="58"/>
      <c r="Q37" s="60"/>
      <c r="R37" s="59">
        <f t="shared" si="0"/>
        <v>0</v>
      </c>
    </row>
    <row r="38" spans="1:18" ht="12.75">
      <c r="A38" s="57" t="s">
        <v>106</v>
      </c>
      <c r="B38" s="36">
        <v>134511497</v>
      </c>
      <c r="C38" s="73">
        <v>73340377</v>
      </c>
      <c r="D38" s="73">
        <v>104226808.03</v>
      </c>
      <c r="E38" s="60">
        <f>SUM(B38:D38)</f>
        <v>312078682.02999997</v>
      </c>
      <c r="F38" s="73">
        <v>145212666</v>
      </c>
      <c r="G38" s="73">
        <v>88053993</v>
      </c>
      <c r="H38" s="73">
        <v>77248103</v>
      </c>
      <c r="I38" s="60">
        <f>SUM(F38:H38)</f>
        <v>310514762</v>
      </c>
      <c r="J38" s="73">
        <v>144855231</v>
      </c>
      <c r="K38" s="118">
        <v>113460703</v>
      </c>
      <c r="L38" s="58"/>
      <c r="M38" s="60">
        <f>SUM(J38:L38)</f>
        <v>258315934</v>
      </c>
      <c r="N38" s="58"/>
      <c r="O38" s="58"/>
      <c r="P38" s="58"/>
      <c r="Q38" s="60">
        <f>SUM(N38:P38)</f>
        <v>0</v>
      </c>
      <c r="R38" s="59">
        <f t="shared" si="0"/>
        <v>880909378.02999997</v>
      </c>
    </row>
    <row r="39" spans="1:18">
      <c r="A39" s="57" t="s">
        <v>107</v>
      </c>
      <c r="B39" s="58"/>
      <c r="C39" s="62"/>
      <c r="D39" s="58"/>
      <c r="E39" s="60">
        <f t="shared" ref="E39:E40" si="32">SUM(B39:D39)</f>
        <v>0</v>
      </c>
      <c r="F39" s="58"/>
      <c r="G39" s="58"/>
      <c r="H39" s="58"/>
      <c r="I39" s="60">
        <f t="shared" ref="I39:I40" si="33">SUM(F39:H39)</f>
        <v>0</v>
      </c>
      <c r="J39" s="58"/>
      <c r="K39" s="58"/>
      <c r="L39" s="58"/>
      <c r="M39" s="60">
        <f t="shared" ref="M39:M40" si="34">SUM(J39:L39)</f>
        <v>0</v>
      </c>
      <c r="N39" s="58"/>
      <c r="O39" s="58"/>
      <c r="P39" s="58"/>
      <c r="Q39" s="60">
        <f t="shared" ref="Q39:Q40" si="35">SUM(N39:P39)</f>
        <v>0</v>
      </c>
      <c r="R39" s="59">
        <f t="shared" si="0"/>
        <v>0</v>
      </c>
    </row>
    <row r="40" spans="1:18">
      <c r="A40" s="57" t="s">
        <v>57</v>
      </c>
      <c r="B40" s="58"/>
      <c r="C40" s="58"/>
      <c r="D40" s="58"/>
      <c r="E40" s="60">
        <f t="shared" si="32"/>
        <v>0</v>
      </c>
      <c r="F40" s="58"/>
      <c r="G40" s="58"/>
      <c r="H40" s="58"/>
      <c r="I40" s="60">
        <f t="shared" si="33"/>
        <v>0</v>
      </c>
      <c r="J40" s="58"/>
      <c r="K40" s="58"/>
      <c r="L40" s="58"/>
      <c r="M40" s="60">
        <f t="shared" si="34"/>
        <v>0</v>
      </c>
      <c r="N40" s="58"/>
      <c r="O40" s="58"/>
      <c r="P40" s="58"/>
      <c r="Q40" s="60">
        <f t="shared" si="35"/>
        <v>0</v>
      </c>
      <c r="R40" s="59">
        <f t="shared" si="0"/>
        <v>0</v>
      </c>
    </row>
    <row r="41" spans="1:18">
      <c r="A41" s="57" t="s">
        <v>58</v>
      </c>
      <c r="B41" s="58">
        <f>+B38+B39-B40</f>
        <v>134511497</v>
      </c>
      <c r="C41" s="58">
        <f t="shared" ref="C41" si="36">+C38+C39-C40</f>
        <v>73340377</v>
      </c>
      <c r="D41" s="58">
        <f t="shared" ref="D41" si="37">+D38+D39-D40</f>
        <v>104226808.03</v>
      </c>
      <c r="E41" s="58">
        <f t="shared" ref="E41" si="38">+E38+E39-E40</f>
        <v>312078682.02999997</v>
      </c>
      <c r="F41" s="58">
        <f>+F38+F39-F40</f>
        <v>145212666</v>
      </c>
      <c r="G41" s="58">
        <f t="shared" ref="G41:I41" si="39">+G38+G39-G40</f>
        <v>88053993</v>
      </c>
      <c r="H41" s="58">
        <f t="shared" si="39"/>
        <v>77248103</v>
      </c>
      <c r="I41" s="58">
        <f t="shared" si="39"/>
        <v>310514762</v>
      </c>
      <c r="J41" s="58">
        <f>+J38+J39-J40</f>
        <v>144855231</v>
      </c>
      <c r="K41" s="58">
        <f t="shared" ref="K41:M41" si="40">+K38+K39-K40</f>
        <v>113460703</v>
      </c>
      <c r="L41" s="58">
        <f t="shared" si="40"/>
        <v>0</v>
      </c>
      <c r="M41" s="58">
        <f t="shared" si="40"/>
        <v>258315934</v>
      </c>
      <c r="N41" s="58">
        <f>+N38+N39-N40</f>
        <v>0</v>
      </c>
      <c r="O41" s="58">
        <f t="shared" ref="O41:Q41" si="41">+O38+O39-O40</f>
        <v>0</v>
      </c>
      <c r="P41" s="58">
        <f t="shared" si="41"/>
        <v>0</v>
      </c>
      <c r="Q41" s="58">
        <f t="shared" si="41"/>
        <v>0</v>
      </c>
      <c r="R41" s="59">
        <f t="shared" si="0"/>
        <v>880909378.02999997</v>
      </c>
    </row>
    <row r="42" spans="1:18">
      <c r="A42" s="61"/>
      <c r="B42" s="58"/>
      <c r="C42" s="58"/>
      <c r="D42" s="58"/>
      <c r="F42" s="58"/>
      <c r="G42" s="58"/>
      <c r="H42" s="58"/>
      <c r="J42" s="58"/>
      <c r="K42" s="58"/>
      <c r="L42" s="58"/>
      <c r="N42" s="58"/>
      <c r="O42" s="58"/>
      <c r="P42" s="58"/>
      <c r="R42" s="59">
        <f t="shared" si="0"/>
        <v>0</v>
      </c>
    </row>
    <row r="43" spans="1:18">
      <c r="A43" s="54" t="s">
        <v>114</v>
      </c>
      <c r="B43" s="58"/>
      <c r="C43" s="58"/>
      <c r="D43" s="58"/>
      <c r="E43" s="60"/>
      <c r="F43" s="58"/>
      <c r="G43" s="58"/>
      <c r="H43" s="58"/>
      <c r="I43" s="60"/>
      <c r="J43" s="58"/>
      <c r="K43" s="58"/>
      <c r="L43" s="58"/>
      <c r="M43" s="60"/>
      <c r="N43" s="58"/>
      <c r="O43" s="58"/>
      <c r="P43" s="58"/>
      <c r="Q43" s="60"/>
      <c r="R43" s="59">
        <f t="shared" si="0"/>
        <v>0</v>
      </c>
    </row>
    <row r="44" spans="1:18" ht="12.75">
      <c r="A44" s="57" t="s">
        <v>106</v>
      </c>
      <c r="B44" s="36">
        <v>39938014</v>
      </c>
      <c r="C44" s="73">
        <v>22005312</v>
      </c>
      <c r="D44" s="73">
        <v>27621482.000000004</v>
      </c>
      <c r="E44" s="60">
        <f>SUM(B44:D44)</f>
        <v>89564808</v>
      </c>
      <c r="F44" s="73">
        <v>51238473</v>
      </c>
      <c r="G44" s="73">
        <v>31200951</v>
      </c>
      <c r="H44" s="73">
        <v>18757894</v>
      </c>
      <c r="I44" s="60">
        <f>SUM(F44:H44)</f>
        <v>101197318</v>
      </c>
      <c r="J44" s="73">
        <v>29478408.699999999</v>
      </c>
      <c r="K44" s="118">
        <v>9577005</v>
      </c>
      <c r="L44" s="58"/>
      <c r="M44" s="60"/>
      <c r="N44" s="58"/>
      <c r="O44" s="58"/>
      <c r="P44" s="58"/>
      <c r="Q44" s="60"/>
      <c r="R44" s="59">
        <f t="shared" si="0"/>
        <v>190762126</v>
      </c>
    </row>
    <row r="45" spans="1:18">
      <c r="A45" s="57" t="s">
        <v>107</v>
      </c>
      <c r="B45" s="58"/>
      <c r="C45" s="62"/>
      <c r="D45" s="62"/>
      <c r="E45" s="60">
        <f t="shared" ref="E45:E46" si="42">SUM(B45:D45)</f>
        <v>0</v>
      </c>
      <c r="F45" s="58"/>
      <c r="G45" s="58"/>
      <c r="H45" s="58"/>
      <c r="I45" s="60">
        <f t="shared" ref="I45:I46" si="43">SUM(F45:H45)</f>
        <v>0</v>
      </c>
      <c r="J45" s="58"/>
      <c r="K45" s="58"/>
      <c r="L45" s="58"/>
      <c r="M45" s="60">
        <f t="shared" ref="M45:M46" si="44">SUM(J45:L45)</f>
        <v>0</v>
      </c>
      <c r="N45" s="58"/>
      <c r="O45" s="58"/>
      <c r="P45" s="58"/>
      <c r="Q45" s="60">
        <f t="shared" ref="Q45:Q46" si="45">SUM(N45:P45)</f>
        <v>0</v>
      </c>
      <c r="R45" s="59">
        <f t="shared" si="0"/>
        <v>0</v>
      </c>
    </row>
    <row r="46" spans="1:18">
      <c r="A46" s="57" t="s">
        <v>57</v>
      </c>
      <c r="B46" s="58"/>
      <c r="C46" s="58"/>
      <c r="D46" s="58"/>
      <c r="E46" s="60">
        <f t="shared" si="42"/>
        <v>0</v>
      </c>
      <c r="F46" s="58"/>
      <c r="G46" s="58"/>
      <c r="H46" s="58"/>
      <c r="I46" s="60">
        <f t="shared" si="43"/>
        <v>0</v>
      </c>
      <c r="J46" s="58"/>
      <c r="K46" s="58"/>
      <c r="L46" s="58"/>
      <c r="M46" s="60">
        <f t="shared" si="44"/>
        <v>0</v>
      </c>
      <c r="N46" s="58"/>
      <c r="O46" s="58"/>
      <c r="P46" s="58"/>
      <c r="Q46" s="60">
        <f t="shared" si="45"/>
        <v>0</v>
      </c>
      <c r="R46" s="59">
        <f t="shared" si="0"/>
        <v>0</v>
      </c>
    </row>
    <row r="47" spans="1:18">
      <c r="A47" s="57" t="s">
        <v>58</v>
      </c>
      <c r="B47" s="58">
        <f>+B44+B45-B46</f>
        <v>39938014</v>
      </c>
      <c r="C47" s="58">
        <f t="shared" ref="C47" si="46">+C44+C45-C46</f>
        <v>22005312</v>
      </c>
      <c r="D47" s="58">
        <f t="shared" ref="D47" si="47">+D44+D45-D46</f>
        <v>27621482.000000004</v>
      </c>
      <c r="E47" s="58">
        <f t="shared" ref="E47" si="48">+E44+E45-E46</f>
        <v>89564808</v>
      </c>
      <c r="F47" s="58">
        <f>+F44+F45-F46</f>
        <v>51238473</v>
      </c>
      <c r="G47" s="58">
        <f t="shared" ref="G47:I47" si="49">+G44+G45-G46</f>
        <v>31200951</v>
      </c>
      <c r="H47" s="58">
        <f t="shared" si="49"/>
        <v>18757894</v>
      </c>
      <c r="I47" s="58">
        <f t="shared" si="49"/>
        <v>101197318</v>
      </c>
      <c r="J47" s="58">
        <f>+J44+J45-J46</f>
        <v>29478408.699999999</v>
      </c>
      <c r="K47" s="58">
        <f t="shared" ref="K47:M47" si="50">+K44+K45-K46</f>
        <v>9577005</v>
      </c>
      <c r="L47" s="58">
        <f t="shared" si="50"/>
        <v>0</v>
      </c>
      <c r="M47" s="58">
        <f t="shared" si="50"/>
        <v>0</v>
      </c>
      <c r="N47" s="58">
        <f>+N44+N45-N46</f>
        <v>0</v>
      </c>
      <c r="O47" s="58">
        <f t="shared" ref="O47:Q47" si="51">+O44+O45-O46</f>
        <v>0</v>
      </c>
      <c r="P47" s="58">
        <f t="shared" si="51"/>
        <v>0</v>
      </c>
      <c r="Q47" s="58">
        <f t="shared" si="51"/>
        <v>0</v>
      </c>
      <c r="R47" s="59">
        <f t="shared" si="0"/>
        <v>190762126</v>
      </c>
    </row>
    <row r="48" spans="1:18">
      <c r="A48" s="61"/>
      <c r="B48" s="58"/>
      <c r="C48" s="58"/>
      <c r="D48" s="58"/>
      <c r="F48" s="58"/>
      <c r="G48" s="58"/>
      <c r="H48" s="58"/>
      <c r="J48" s="58"/>
      <c r="K48" s="58"/>
      <c r="L48" s="58"/>
      <c r="N48" s="58"/>
      <c r="O48" s="58"/>
      <c r="P48" s="58"/>
      <c r="R48" s="59">
        <f t="shared" si="0"/>
        <v>0</v>
      </c>
    </row>
    <row r="49" spans="1:18">
      <c r="A49" s="54" t="s">
        <v>116</v>
      </c>
      <c r="B49" s="58"/>
      <c r="C49" s="58"/>
      <c r="D49" s="58"/>
      <c r="E49" s="60"/>
      <c r="F49" s="58"/>
      <c r="G49" s="58"/>
      <c r="H49" s="58"/>
      <c r="I49" s="60"/>
      <c r="J49" s="58"/>
      <c r="K49" s="58"/>
      <c r="L49" s="58"/>
      <c r="M49" s="60"/>
      <c r="N49" s="58"/>
      <c r="O49" s="58"/>
      <c r="P49" s="58"/>
      <c r="Q49" s="60"/>
      <c r="R49" s="59">
        <f t="shared" si="0"/>
        <v>0</v>
      </c>
    </row>
    <row r="50" spans="1:18" ht="12.75">
      <c r="A50" s="57" t="s">
        <v>106</v>
      </c>
      <c r="B50" s="36">
        <v>177941555</v>
      </c>
      <c r="C50" s="73">
        <v>154547608</v>
      </c>
      <c r="D50" s="73">
        <v>159547711</v>
      </c>
      <c r="E50" s="60">
        <f>SUM(B50:D50)</f>
        <v>492036874</v>
      </c>
      <c r="F50" s="73">
        <v>106519885</v>
      </c>
      <c r="G50" s="73">
        <v>175613853</v>
      </c>
      <c r="H50" s="73">
        <v>160808140</v>
      </c>
      <c r="I50" s="60">
        <f>SUM(F50:H50)</f>
        <v>442941878</v>
      </c>
      <c r="J50" s="73">
        <v>177090065</v>
      </c>
      <c r="K50" s="118">
        <v>165819497.09999999</v>
      </c>
      <c r="L50" s="58"/>
      <c r="M50" s="60">
        <f>SUM(J50:L50)</f>
        <v>342909562.10000002</v>
      </c>
      <c r="N50" s="58"/>
      <c r="O50" s="58"/>
      <c r="P50" s="58"/>
      <c r="Q50" s="60">
        <f>SUM(N50:P50)</f>
        <v>0</v>
      </c>
      <c r="R50" s="59">
        <f t="shared" si="0"/>
        <v>1277888314.0999999</v>
      </c>
    </row>
    <row r="51" spans="1:18">
      <c r="A51" s="57" t="s">
        <v>107</v>
      </c>
      <c r="B51" s="58"/>
      <c r="C51" s="62"/>
      <c r="D51" s="73"/>
      <c r="E51" s="60">
        <f t="shared" ref="E51:E52" si="52">SUM(B51:D51)</f>
        <v>0</v>
      </c>
      <c r="F51" s="58"/>
      <c r="G51" s="58"/>
      <c r="H51" s="58"/>
      <c r="I51" s="60">
        <f t="shared" ref="I51:I52" si="53">SUM(F51:H51)</f>
        <v>0</v>
      </c>
      <c r="J51" s="58"/>
      <c r="K51" s="58"/>
      <c r="L51" s="58"/>
      <c r="M51" s="60">
        <f t="shared" ref="M51:M52" si="54">SUM(J51:L51)</f>
        <v>0</v>
      </c>
      <c r="N51" s="58"/>
      <c r="O51" s="58"/>
      <c r="P51" s="58"/>
      <c r="Q51" s="60">
        <f t="shared" ref="Q51:Q52" si="55">SUM(N51:P51)</f>
        <v>0</v>
      </c>
      <c r="R51" s="59">
        <f t="shared" si="0"/>
        <v>0</v>
      </c>
    </row>
    <row r="52" spans="1:18">
      <c r="A52" s="57" t="s">
        <v>57</v>
      </c>
      <c r="B52" s="58"/>
      <c r="C52" s="58"/>
      <c r="D52" s="62"/>
      <c r="E52" s="60">
        <f t="shared" si="52"/>
        <v>0</v>
      </c>
      <c r="F52" s="58"/>
      <c r="G52" s="58"/>
      <c r="H52" s="58"/>
      <c r="I52" s="60">
        <f t="shared" si="53"/>
        <v>0</v>
      </c>
      <c r="J52" s="58"/>
      <c r="K52" s="58"/>
      <c r="L52" s="58"/>
      <c r="M52" s="60">
        <f t="shared" si="54"/>
        <v>0</v>
      </c>
      <c r="N52" s="58"/>
      <c r="O52" s="58"/>
      <c r="P52" s="58"/>
      <c r="Q52" s="60">
        <f t="shared" si="55"/>
        <v>0</v>
      </c>
      <c r="R52" s="59">
        <f t="shared" si="0"/>
        <v>0</v>
      </c>
    </row>
    <row r="53" spans="1:18">
      <c r="A53" s="57" t="s">
        <v>58</v>
      </c>
      <c r="B53" s="58">
        <f>+B50+B51-B52</f>
        <v>177941555</v>
      </c>
      <c r="C53" s="58">
        <f t="shared" ref="C53" si="56">+C50+C51-C52</f>
        <v>154547608</v>
      </c>
      <c r="D53" s="58">
        <f t="shared" ref="D53" si="57">+D50+D51-D52</f>
        <v>159547711</v>
      </c>
      <c r="E53" s="58">
        <f t="shared" ref="E53" si="58">+E50+E51-E52</f>
        <v>492036874</v>
      </c>
      <c r="F53" s="58">
        <f>+F50+F51-F52</f>
        <v>106519885</v>
      </c>
      <c r="G53" s="58">
        <f t="shared" ref="G53:I53" si="59">+G50+G51-G52</f>
        <v>175613853</v>
      </c>
      <c r="H53" s="58">
        <f t="shared" si="59"/>
        <v>160808140</v>
      </c>
      <c r="I53" s="58">
        <f t="shared" si="59"/>
        <v>442941878</v>
      </c>
      <c r="J53" s="58">
        <f>+J50+J51-J52</f>
        <v>177090065</v>
      </c>
      <c r="K53" s="58">
        <f t="shared" ref="K53:M53" si="60">+K50+K51-K52</f>
        <v>165819497.09999999</v>
      </c>
      <c r="L53" s="58">
        <f t="shared" si="60"/>
        <v>0</v>
      </c>
      <c r="M53" s="58">
        <f t="shared" si="60"/>
        <v>342909562.10000002</v>
      </c>
      <c r="N53" s="58">
        <f>+N50+N51-N52</f>
        <v>0</v>
      </c>
      <c r="O53" s="58">
        <f t="shared" ref="O53:Q53" si="61">+O50+O51-O52</f>
        <v>0</v>
      </c>
      <c r="P53" s="58">
        <f t="shared" si="61"/>
        <v>0</v>
      </c>
      <c r="Q53" s="58">
        <f t="shared" si="61"/>
        <v>0</v>
      </c>
      <c r="R53" s="59">
        <f t="shared" si="0"/>
        <v>1277888314.0999999</v>
      </c>
    </row>
    <row r="54" spans="1:18">
      <c r="A54" s="57"/>
      <c r="B54" s="58"/>
      <c r="C54" s="58"/>
      <c r="D54" s="58"/>
      <c r="F54" s="58"/>
      <c r="G54" s="58"/>
      <c r="H54" s="58"/>
      <c r="J54" s="58"/>
      <c r="K54" s="58"/>
      <c r="L54" s="58"/>
      <c r="N54" s="58"/>
      <c r="O54" s="58"/>
      <c r="P54" s="58"/>
      <c r="R54" s="59">
        <f t="shared" si="0"/>
        <v>0</v>
      </c>
    </row>
    <row r="55" spans="1:18" ht="12.75">
      <c r="A55" s="54" t="s">
        <v>115</v>
      </c>
      <c r="B55" s="36"/>
      <c r="C55" s="58"/>
      <c r="D55" s="58"/>
      <c r="E55" s="60"/>
      <c r="F55" s="58"/>
      <c r="G55" s="58"/>
      <c r="H55" s="58"/>
      <c r="I55" s="60"/>
      <c r="J55" s="58"/>
      <c r="K55" s="58"/>
      <c r="L55" s="58"/>
      <c r="M55" s="60"/>
      <c r="N55" s="58"/>
      <c r="O55" s="58"/>
      <c r="P55" s="58"/>
      <c r="Q55" s="60"/>
      <c r="R55" s="59">
        <f t="shared" si="0"/>
        <v>0</v>
      </c>
    </row>
    <row r="56" spans="1:18" ht="12.75">
      <c r="A56" s="57" t="s">
        <v>106</v>
      </c>
      <c r="B56" s="36">
        <v>6978678</v>
      </c>
      <c r="C56" s="73">
        <v>6318429.7000000002</v>
      </c>
      <c r="D56" s="73">
        <v>6670293</v>
      </c>
      <c r="E56" s="60">
        <f>SUM(B56:D56)</f>
        <v>19967400.699999999</v>
      </c>
      <c r="F56" s="73">
        <v>2616828</v>
      </c>
      <c r="G56" s="73">
        <v>2229409</v>
      </c>
      <c r="H56" s="73">
        <v>6617982</v>
      </c>
      <c r="I56" s="60">
        <f>SUM(F56:H56)</f>
        <v>11464219</v>
      </c>
      <c r="J56" s="73">
        <v>2479453</v>
      </c>
      <c r="K56" s="118">
        <v>7675411</v>
      </c>
      <c r="L56" s="58"/>
      <c r="M56" s="60">
        <f>SUM(J56:L56)</f>
        <v>10154864</v>
      </c>
      <c r="N56" s="58"/>
      <c r="O56" s="58"/>
      <c r="P56" s="58"/>
      <c r="Q56" s="60">
        <f>SUM(N56:P56)</f>
        <v>0</v>
      </c>
      <c r="R56" s="59">
        <f t="shared" si="0"/>
        <v>41586483.700000003</v>
      </c>
    </row>
    <row r="57" spans="1:18">
      <c r="A57" s="57" t="s">
        <v>107</v>
      </c>
      <c r="B57" s="58"/>
      <c r="C57" s="62"/>
      <c r="D57" s="62"/>
      <c r="E57" s="60">
        <f t="shared" ref="E57:E58" si="62">SUM(B57:D57)</f>
        <v>0</v>
      </c>
      <c r="F57" s="58"/>
      <c r="G57" s="58"/>
      <c r="H57" s="58"/>
      <c r="I57" s="60">
        <f t="shared" ref="I57:I58" si="63">SUM(F57:H57)</f>
        <v>0</v>
      </c>
      <c r="J57" s="58"/>
      <c r="K57" s="58"/>
      <c r="L57" s="58"/>
      <c r="M57" s="60">
        <f t="shared" ref="M57:M58" si="64">SUM(J57:L57)</f>
        <v>0</v>
      </c>
      <c r="N57" s="58"/>
      <c r="O57" s="58"/>
      <c r="P57" s="58"/>
      <c r="Q57" s="60">
        <f t="shared" ref="Q57:Q58" si="65">SUM(N57:P57)</f>
        <v>0</v>
      </c>
      <c r="R57" s="59">
        <f t="shared" si="0"/>
        <v>0</v>
      </c>
    </row>
    <row r="58" spans="1:18">
      <c r="A58" s="57" t="s">
        <v>57</v>
      </c>
      <c r="B58" s="58"/>
      <c r="C58" s="58"/>
      <c r="D58" s="58"/>
      <c r="E58" s="60">
        <f t="shared" si="62"/>
        <v>0</v>
      </c>
      <c r="F58" s="58"/>
      <c r="G58" s="58"/>
      <c r="H58" s="58"/>
      <c r="I58" s="60">
        <f t="shared" si="63"/>
        <v>0</v>
      </c>
      <c r="J58" s="58"/>
      <c r="K58" s="58"/>
      <c r="L58" s="58"/>
      <c r="M58" s="60">
        <f t="shared" si="64"/>
        <v>0</v>
      </c>
      <c r="N58" s="58"/>
      <c r="O58" s="58"/>
      <c r="P58" s="58"/>
      <c r="Q58" s="60">
        <f t="shared" si="65"/>
        <v>0</v>
      </c>
      <c r="R58" s="59">
        <f t="shared" si="0"/>
        <v>0</v>
      </c>
    </row>
    <row r="59" spans="1:18">
      <c r="A59" s="57" t="s">
        <v>58</v>
      </c>
      <c r="B59" s="58">
        <f>+B56+B57-B58</f>
        <v>6978678</v>
      </c>
      <c r="C59" s="58">
        <f t="shared" ref="C59:E59" si="66">+C56+C57-C58</f>
        <v>6318429.7000000002</v>
      </c>
      <c r="D59" s="58">
        <f t="shared" si="66"/>
        <v>6670293</v>
      </c>
      <c r="E59" s="58">
        <f t="shared" si="66"/>
        <v>19967400.699999999</v>
      </c>
      <c r="F59" s="58">
        <f>+F56+F57-F58</f>
        <v>2616828</v>
      </c>
      <c r="G59" s="58">
        <f t="shared" ref="G59:I59" si="67">+G56+G57-G58</f>
        <v>2229409</v>
      </c>
      <c r="H59" s="58">
        <f t="shared" si="67"/>
        <v>6617982</v>
      </c>
      <c r="I59" s="58">
        <f t="shared" si="67"/>
        <v>11464219</v>
      </c>
      <c r="J59" s="58">
        <f>+J56+J57-J58</f>
        <v>2479453</v>
      </c>
      <c r="K59" s="58">
        <f t="shared" ref="K59:M59" si="68">+K56+K57-K58</f>
        <v>7675411</v>
      </c>
      <c r="L59" s="58">
        <f t="shared" si="68"/>
        <v>0</v>
      </c>
      <c r="M59" s="58">
        <f t="shared" si="68"/>
        <v>10154864</v>
      </c>
      <c r="N59" s="58">
        <f>+N56+N57-N58</f>
        <v>0</v>
      </c>
      <c r="O59" s="58">
        <f t="shared" ref="O59:Q59" si="69">+O56+O57-O58</f>
        <v>0</v>
      </c>
      <c r="P59" s="58">
        <f t="shared" si="69"/>
        <v>0</v>
      </c>
      <c r="Q59" s="58">
        <f t="shared" si="69"/>
        <v>0</v>
      </c>
      <c r="R59" s="59">
        <f t="shared" ref="R59:R111" si="70">+E59+I59+M59+Q59</f>
        <v>41586483.700000003</v>
      </c>
    </row>
    <row r="60" spans="1:18">
      <c r="A60" s="57"/>
      <c r="B60" s="58"/>
      <c r="C60" s="58"/>
      <c r="D60" s="58"/>
      <c r="F60" s="58"/>
      <c r="G60" s="58"/>
      <c r="H60" s="58"/>
      <c r="J60" s="58"/>
      <c r="K60" s="58"/>
      <c r="L60" s="58"/>
      <c r="N60" s="58"/>
      <c r="O60" s="58"/>
      <c r="P60" s="58"/>
      <c r="R60" s="59">
        <f t="shared" si="70"/>
        <v>0</v>
      </c>
    </row>
    <row r="61" spans="1:18" ht="24">
      <c r="A61" s="54" t="s">
        <v>180</v>
      </c>
      <c r="B61" s="58"/>
      <c r="C61" s="58"/>
      <c r="D61" s="58"/>
      <c r="E61" s="60"/>
      <c r="F61" s="58"/>
      <c r="G61" s="58"/>
      <c r="H61" s="58"/>
      <c r="I61" s="60"/>
      <c r="J61" s="58"/>
      <c r="K61" s="58"/>
      <c r="L61" s="58"/>
      <c r="M61" s="60"/>
      <c r="N61" s="58"/>
      <c r="O61" s="58"/>
      <c r="P61" s="58"/>
      <c r="Q61" s="60"/>
      <c r="R61" s="59">
        <f t="shared" si="70"/>
        <v>0</v>
      </c>
    </row>
    <row r="62" spans="1:18">
      <c r="A62" s="57" t="s">
        <v>106</v>
      </c>
      <c r="B62" s="62"/>
      <c r="C62" s="62"/>
      <c r="D62" s="58"/>
      <c r="E62" s="60">
        <f>SUM(B62:D62)</f>
        <v>0</v>
      </c>
      <c r="F62" s="73">
        <v>76200</v>
      </c>
      <c r="G62" s="58"/>
      <c r="H62" s="58"/>
      <c r="I62" s="60">
        <f>SUM(F62:H62)</f>
        <v>76200</v>
      </c>
      <c r="J62" s="93"/>
      <c r="K62" s="58"/>
      <c r="L62" s="58"/>
      <c r="M62" s="60">
        <f>SUM(J62:L62)</f>
        <v>0</v>
      </c>
      <c r="N62" s="58"/>
      <c r="O62" s="58"/>
      <c r="P62" s="58"/>
      <c r="Q62" s="60">
        <f>SUM(N62:P62)</f>
        <v>0</v>
      </c>
      <c r="R62" s="59">
        <f t="shared" si="70"/>
        <v>76200</v>
      </c>
    </row>
    <row r="63" spans="1:18">
      <c r="A63" s="57" t="s">
        <v>107</v>
      </c>
      <c r="B63" s="58"/>
      <c r="C63" s="58"/>
      <c r="D63" s="58"/>
      <c r="E63" s="60">
        <f t="shared" ref="E63:E64" si="71">SUM(B63:D63)</f>
        <v>0</v>
      </c>
      <c r="F63" s="58"/>
      <c r="G63" s="58"/>
      <c r="H63" s="58"/>
      <c r="I63" s="60">
        <f t="shared" ref="I63:I64" si="72">SUM(F63:H63)</f>
        <v>0</v>
      </c>
      <c r="J63" s="58"/>
      <c r="K63" s="58"/>
      <c r="L63" s="58"/>
      <c r="M63" s="60">
        <f t="shared" ref="M63:M64" si="73">SUM(J63:L63)</f>
        <v>0</v>
      </c>
      <c r="N63" s="58"/>
      <c r="O63" s="58"/>
      <c r="P63" s="58"/>
      <c r="Q63" s="60">
        <f t="shared" ref="Q63:Q64" si="74">SUM(N63:P63)</f>
        <v>0</v>
      </c>
      <c r="R63" s="59">
        <f t="shared" si="70"/>
        <v>0</v>
      </c>
    </row>
    <row r="64" spans="1:18">
      <c r="A64" s="57" t="s">
        <v>57</v>
      </c>
      <c r="B64" s="58"/>
      <c r="C64" s="58"/>
      <c r="D64" s="58"/>
      <c r="E64" s="60">
        <f t="shared" si="71"/>
        <v>0</v>
      </c>
      <c r="F64" s="58"/>
      <c r="G64" s="58"/>
      <c r="H64" s="58"/>
      <c r="I64" s="60">
        <f t="shared" si="72"/>
        <v>0</v>
      </c>
      <c r="J64" s="58"/>
      <c r="K64" s="58"/>
      <c r="L64" s="58"/>
      <c r="M64" s="60">
        <f t="shared" si="73"/>
        <v>0</v>
      </c>
      <c r="N64" s="58"/>
      <c r="O64" s="58"/>
      <c r="P64" s="58"/>
      <c r="Q64" s="60">
        <f t="shared" si="74"/>
        <v>0</v>
      </c>
      <c r="R64" s="59">
        <f t="shared" si="70"/>
        <v>0</v>
      </c>
    </row>
    <row r="65" spans="1:18">
      <c r="A65" s="57" t="s">
        <v>58</v>
      </c>
      <c r="B65" s="58">
        <f>+B62-B63-B64</f>
        <v>0</v>
      </c>
      <c r="C65" s="58">
        <f t="shared" ref="C65:E65" si="75">+C62-C63-C64</f>
        <v>0</v>
      </c>
      <c r="D65" s="58">
        <f t="shared" si="75"/>
        <v>0</v>
      </c>
      <c r="E65" s="58">
        <f t="shared" si="75"/>
        <v>0</v>
      </c>
      <c r="F65" s="58">
        <f>+F62-F63-F64</f>
        <v>76200</v>
      </c>
      <c r="G65" s="58">
        <f t="shared" ref="G65:I65" si="76">+G62-G63-G64</f>
        <v>0</v>
      </c>
      <c r="H65" s="58">
        <f t="shared" si="76"/>
        <v>0</v>
      </c>
      <c r="I65" s="58">
        <f t="shared" si="76"/>
        <v>76200</v>
      </c>
      <c r="J65" s="58">
        <f>+J62-J63-J64</f>
        <v>0</v>
      </c>
      <c r="K65" s="58">
        <f t="shared" ref="K65:M65" si="77">+K62-K63-K64</f>
        <v>0</v>
      </c>
      <c r="L65" s="58">
        <f t="shared" si="77"/>
        <v>0</v>
      </c>
      <c r="M65" s="58">
        <f t="shared" si="77"/>
        <v>0</v>
      </c>
      <c r="N65" s="58">
        <f>+N62-N63-N64</f>
        <v>0</v>
      </c>
      <c r="O65" s="58">
        <f t="shared" ref="O65:Q65" si="78">+O62-O63-O64</f>
        <v>0</v>
      </c>
      <c r="P65" s="58">
        <f t="shared" si="78"/>
        <v>0</v>
      </c>
      <c r="Q65" s="58">
        <f t="shared" si="78"/>
        <v>0</v>
      </c>
      <c r="R65" s="59">
        <f t="shared" si="70"/>
        <v>76200</v>
      </c>
    </row>
    <row r="66" spans="1:18">
      <c r="A66" s="57"/>
      <c r="B66" s="58"/>
      <c r="C66" s="58"/>
      <c r="D66" s="58"/>
      <c r="F66" s="58"/>
      <c r="G66" s="58"/>
      <c r="H66" s="58"/>
      <c r="J66" s="58"/>
      <c r="K66" s="58"/>
      <c r="L66" s="58"/>
      <c r="N66" s="58"/>
      <c r="O66" s="58"/>
      <c r="P66" s="58"/>
      <c r="R66" s="59">
        <f t="shared" si="70"/>
        <v>0</v>
      </c>
    </row>
    <row r="67" spans="1:18">
      <c r="A67" s="54" t="s">
        <v>172</v>
      </c>
      <c r="B67" s="58"/>
      <c r="C67" s="58"/>
      <c r="D67" s="58"/>
      <c r="E67" s="60"/>
      <c r="F67" s="58"/>
      <c r="G67" s="58"/>
      <c r="H67" s="58"/>
      <c r="I67" s="60"/>
      <c r="J67" s="58"/>
      <c r="K67" s="58"/>
      <c r="L67" s="58"/>
      <c r="M67" s="60"/>
      <c r="N67" s="58"/>
      <c r="O67" s="58"/>
      <c r="P67" s="58"/>
      <c r="Q67" s="60"/>
      <c r="R67" s="59">
        <f t="shared" si="70"/>
        <v>0</v>
      </c>
    </row>
    <row r="68" spans="1:18" ht="12.75">
      <c r="A68" s="57" t="s">
        <v>106</v>
      </c>
      <c r="B68" s="36">
        <v>12355187</v>
      </c>
      <c r="C68" s="36">
        <v>15651314</v>
      </c>
      <c r="D68" s="73">
        <v>16155085.999999996</v>
      </c>
      <c r="E68" s="60">
        <f>SUM(B68:D68)</f>
        <v>44161587</v>
      </c>
      <c r="F68" s="73">
        <v>18885769</v>
      </c>
      <c r="G68" s="73">
        <v>32083631</v>
      </c>
      <c r="H68" s="73">
        <v>3178489</v>
      </c>
      <c r="I68" s="60">
        <f>SUM(F68:H68)</f>
        <v>54147889</v>
      </c>
      <c r="J68" s="73">
        <v>5681785</v>
      </c>
      <c r="K68" s="118">
        <v>15907947</v>
      </c>
      <c r="L68" s="58"/>
      <c r="M68" s="60">
        <f>SUM(J68:L68)</f>
        <v>21589732</v>
      </c>
      <c r="N68" s="58"/>
      <c r="O68" s="58"/>
      <c r="P68" s="58"/>
      <c r="Q68" s="60">
        <f>SUM(N68:P68)</f>
        <v>0</v>
      </c>
      <c r="R68" s="59">
        <f t="shared" si="70"/>
        <v>119899208</v>
      </c>
    </row>
    <row r="69" spans="1:18">
      <c r="A69" s="57" t="s">
        <v>107</v>
      </c>
      <c r="B69" s="58"/>
      <c r="C69" s="58"/>
      <c r="D69" s="58"/>
      <c r="E69" s="60">
        <f t="shared" ref="E69:E70" si="79">SUM(B69:D69)</f>
        <v>0</v>
      </c>
      <c r="F69" s="58"/>
      <c r="G69" s="58"/>
      <c r="H69" s="58"/>
      <c r="I69" s="60">
        <f t="shared" ref="I69:I70" si="80">SUM(F69:H69)</f>
        <v>0</v>
      </c>
      <c r="J69" s="58"/>
      <c r="K69" s="58"/>
      <c r="L69" s="58"/>
      <c r="M69" s="60">
        <f t="shared" ref="M69:M70" si="81">SUM(J69:L69)</f>
        <v>0</v>
      </c>
      <c r="N69" s="58"/>
      <c r="O69" s="58"/>
      <c r="P69" s="58"/>
      <c r="Q69" s="60">
        <f t="shared" ref="Q69:Q70" si="82">SUM(N69:P69)</f>
        <v>0</v>
      </c>
      <c r="R69" s="59">
        <f t="shared" si="70"/>
        <v>0</v>
      </c>
    </row>
    <row r="70" spans="1:18">
      <c r="A70" s="57" t="s">
        <v>57</v>
      </c>
      <c r="B70" s="58"/>
      <c r="C70" s="58"/>
      <c r="D70" s="58"/>
      <c r="E70" s="60">
        <f t="shared" si="79"/>
        <v>0</v>
      </c>
      <c r="F70" s="58"/>
      <c r="G70" s="58"/>
      <c r="H70" s="58"/>
      <c r="I70" s="60">
        <f t="shared" si="80"/>
        <v>0</v>
      </c>
      <c r="J70" s="58"/>
      <c r="K70" s="58"/>
      <c r="L70" s="58"/>
      <c r="M70" s="60">
        <f t="shared" si="81"/>
        <v>0</v>
      </c>
      <c r="N70" s="58"/>
      <c r="O70" s="58"/>
      <c r="P70" s="58"/>
      <c r="Q70" s="60">
        <f t="shared" si="82"/>
        <v>0</v>
      </c>
      <c r="R70" s="59">
        <f t="shared" si="70"/>
        <v>0</v>
      </c>
    </row>
    <row r="71" spans="1:18">
      <c r="A71" s="57" t="s">
        <v>58</v>
      </c>
      <c r="B71" s="58">
        <f>+B68-B69-B70</f>
        <v>12355187</v>
      </c>
      <c r="C71" s="58">
        <f t="shared" ref="C71" si="83">+C68-C69-C70</f>
        <v>15651314</v>
      </c>
      <c r="D71" s="58">
        <f t="shared" ref="D71" si="84">+D68-D69-D70</f>
        <v>16155085.999999996</v>
      </c>
      <c r="E71" s="58">
        <f t="shared" ref="E71" si="85">+E68-E69-E70</f>
        <v>44161587</v>
      </c>
      <c r="F71" s="58">
        <f>+F68-F69-F70</f>
        <v>18885769</v>
      </c>
      <c r="G71" s="58">
        <f t="shared" ref="G71:I71" si="86">+G68-G69-G70</f>
        <v>32083631</v>
      </c>
      <c r="H71" s="58">
        <f t="shared" si="86"/>
        <v>3178489</v>
      </c>
      <c r="I71" s="58">
        <f t="shared" si="86"/>
        <v>54147889</v>
      </c>
      <c r="J71" s="58">
        <f>+J68-J69-J70</f>
        <v>5681785</v>
      </c>
      <c r="K71" s="58">
        <f t="shared" ref="K71:M71" si="87">+K68-K69-K70</f>
        <v>15907947</v>
      </c>
      <c r="L71" s="58">
        <f t="shared" si="87"/>
        <v>0</v>
      </c>
      <c r="M71" s="58">
        <f t="shared" si="87"/>
        <v>21589732</v>
      </c>
      <c r="N71" s="58">
        <f>+N68-N69-N70</f>
        <v>0</v>
      </c>
      <c r="O71" s="58">
        <f t="shared" ref="O71:Q71" si="88">+O68-O69-O70</f>
        <v>0</v>
      </c>
      <c r="P71" s="58">
        <f t="shared" si="88"/>
        <v>0</v>
      </c>
      <c r="Q71" s="58">
        <f t="shared" si="88"/>
        <v>0</v>
      </c>
      <c r="R71" s="59">
        <f t="shared" si="70"/>
        <v>119899208</v>
      </c>
    </row>
    <row r="72" spans="1:18">
      <c r="A72" s="57"/>
      <c r="B72" s="58"/>
      <c r="C72" s="58"/>
      <c r="D72" s="58"/>
      <c r="F72" s="58"/>
      <c r="G72" s="58"/>
      <c r="H72" s="58"/>
      <c r="J72" s="58"/>
      <c r="K72" s="58"/>
      <c r="L72" s="58"/>
      <c r="N72" s="58"/>
      <c r="O72" s="58"/>
      <c r="P72" s="58"/>
      <c r="R72" s="59">
        <f t="shared" si="70"/>
        <v>0</v>
      </c>
    </row>
    <row r="73" spans="1:18">
      <c r="A73" s="54" t="s">
        <v>174</v>
      </c>
      <c r="B73" s="58"/>
      <c r="C73" s="58"/>
      <c r="D73" s="58"/>
      <c r="E73" s="60"/>
      <c r="F73" s="58"/>
      <c r="G73" s="58"/>
      <c r="H73" s="58"/>
      <c r="I73" s="60"/>
      <c r="J73" s="58"/>
      <c r="K73" s="58"/>
      <c r="L73" s="58"/>
      <c r="M73" s="60"/>
      <c r="N73" s="58"/>
      <c r="O73" s="58"/>
      <c r="P73" s="58"/>
      <c r="Q73" s="60"/>
      <c r="R73" s="59">
        <f t="shared" si="70"/>
        <v>0</v>
      </c>
    </row>
    <row r="74" spans="1:18" ht="12.75">
      <c r="A74" s="57" t="s">
        <v>106</v>
      </c>
      <c r="B74" s="36">
        <v>305542</v>
      </c>
      <c r="C74" s="73">
        <v>2401561</v>
      </c>
      <c r="D74" s="73">
        <v>228644</v>
      </c>
      <c r="E74" s="60">
        <f>SUM(B74:D74)</f>
        <v>2935747</v>
      </c>
      <c r="F74" s="58"/>
      <c r="G74" s="73">
        <v>2547874</v>
      </c>
      <c r="H74" s="73">
        <v>797400</v>
      </c>
      <c r="I74" s="60">
        <f>SUM(F74:H74)</f>
        <v>3345274</v>
      </c>
      <c r="J74" s="93"/>
      <c r="K74" s="118">
        <v>3032294</v>
      </c>
      <c r="L74" s="58"/>
      <c r="M74" s="60">
        <f>SUM(J74:L74)</f>
        <v>3032294</v>
      </c>
      <c r="N74" s="58"/>
      <c r="O74" s="58"/>
      <c r="P74" s="58"/>
      <c r="Q74" s="60">
        <f>SUM(N74:P74)</f>
        <v>0</v>
      </c>
      <c r="R74" s="59">
        <f t="shared" si="70"/>
        <v>9313315</v>
      </c>
    </row>
    <row r="75" spans="1:18">
      <c r="A75" s="57" t="s">
        <v>107</v>
      </c>
      <c r="B75" s="58"/>
      <c r="C75" s="58"/>
      <c r="D75" s="58"/>
      <c r="E75" s="60">
        <f t="shared" ref="E75:E77" si="89">SUM(B75:D75)</f>
        <v>0</v>
      </c>
      <c r="F75" s="58"/>
      <c r="G75" s="58"/>
      <c r="H75" s="58"/>
      <c r="I75" s="60">
        <f t="shared" ref="I75:I77" si="90">SUM(F75:H75)</f>
        <v>0</v>
      </c>
      <c r="J75" s="58"/>
      <c r="K75" s="58"/>
      <c r="L75" s="58"/>
      <c r="M75" s="60">
        <f t="shared" ref="M75:M77" si="91">SUM(J75:L75)</f>
        <v>0</v>
      </c>
      <c r="N75" s="58"/>
      <c r="O75" s="58"/>
      <c r="P75" s="58"/>
      <c r="Q75" s="60">
        <f t="shared" ref="Q75:Q77" si="92">SUM(N75:P75)</f>
        <v>0</v>
      </c>
      <c r="R75" s="59">
        <f t="shared" si="70"/>
        <v>0</v>
      </c>
    </row>
    <row r="76" spans="1:18">
      <c r="A76" s="57" t="s">
        <v>57</v>
      </c>
      <c r="B76" s="58"/>
      <c r="C76" s="58"/>
      <c r="D76" s="58"/>
      <c r="E76" s="60">
        <f t="shared" si="89"/>
        <v>0</v>
      </c>
      <c r="F76" s="58"/>
      <c r="G76" s="58"/>
      <c r="H76" s="58"/>
      <c r="I76" s="60">
        <f t="shared" si="90"/>
        <v>0</v>
      </c>
      <c r="J76" s="58"/>
      <c r="K76" s="58"/>
      <c r="L76" s="58"/>
      <c r="M76" s="60">
        <f t="shared" si="91"/>
        <v>0</v>
      </c>
      <c r="N76" s="58"/>
      <c r="O76" s="58"/>
      <c r="P76" s="58"/>
      <c r="Q76" s="60">
        <f t="shared" si="92"/>
        <v>0</v>
      </c>
      <c r="R76" s="59">
        <f t="shared" si="70"/>
        <v>0</v>
      </c>
    </row>
    <row r="77" spans="1:18">
      <c r="A77" s="57" t="s">
        <v>58</v>
      </c>
      <c r="B77" s="58">
        <f>+B74-B75-B76</f>
        <v>305542</v>
      </c>
      <c r="C77" s="58">
        <f>+C74-C75-C76</f>
        <v>2401561</v>
      </c>
      <c r="D77" s="58">
        <f>+D74-D75-D76</f>
        <v>228644</v>
      </c>
      <c r="E77" s="60">
        <f t="shared" si="89"/>
        <v>2935747</v>
      </c>
      <c r="F77" s="58"/>
      <c r="G77" s="58">
        <f>+G74-G75-G76</f>
        <v>2547874</v>
      </c>
      <c r="H77" s="58">
        <f>+H74-H75-H76</f>
        <v>797400</v>
      </c>
      <c r="I77" s="60">
        <f t="shared" si="90"/>
        <v>3345274</v>
      </c>
      <c r="J77" s="58"/>
      <c r="K77" s="118">
        <v>3032294</v>
      </c>
      <c r="L77" s="58"/>
      <c r="M77" s="60">
        <f t="shared" si="91"/>
        <v>3032294</v>
      </c>
      <c r="N77" s="58"/>
      <c r="O77" s="58"/>
      <c r="P77" s="58"/>
      <c r="Q77" s="60">
        <f t="shared" si="92"/>
        <v>0</v>
      </c>
      <c r="R77" s="59">
        <f t="shared" si="70"/>
        <v>9313315</v>
      </c>
    </row>
    <row r="78" spans="1:18">
      <c r="A78" s="57"/>
      <c r="B78" s="58"/>
      <c r="C78" s="58"/>
      <c r="D78" s="58"/>
      <c r="F78" s="58"/>
      <c r="G78" s="58"/>
      <c r="H78" s="58"/>
      <c r="J78" s="58"/>
      <c r="K78" s="58"/>
      <c r="L78" s="58"/>
      <c r="N78" s="58"/>
      <c r="O78" s="58"/>
      <c r="P78" s="58"/>
      <c r="R78" s="59">
        <f t="shared" si="70"/>
        <v>0</v>
      </c>
    </row>
    <row r="79" spans="1:18">
      <c r="A79" s="54" t="s">
        <v>173</v>
      </c>
      <c r="B79" s="58"/>
      <c r="C79" s="58"/>
      <c r="D79" s="58"/>
      <c r="E79" s="60"/>
      <c r="F79" s="58"/>
      <c r="G79" s="58"/>
      <c r="H79" s="58"/>
      <c r="I79" s="60"/>
      <c r="J79" s="58"/>
      <c r="K79" s="58"/>
      <c r="L79" s="58"/>
      <c r="M79" s="60"/>
      <c r="N79" s="58"/>
      <c r="O79" s="58"/>
      <c r="P79" s="58"/>
      <c r="Q79" s="60"/>
      <c r="R79" s="59">
        <f t="shared" si="70"/>
        <v>0</v>
      </c>
    </row>
    <row r="80" spans="1:18">
      <c r="A80" s="57" t="s">
        <v>106</v>
      </c>
      <c r="B80" s="58"/>
      <c r="C80" s="58"/>
      <c r="D80" s="73">
        <v>152400</v>
      </c>
      <c r="E80" s="60">
        <f>SUM(B80:D80)</f>
        <v>152400</v>
      </c>
      <c r="F80" s="73">
        <v>868165</v>
      </c>
      <c r="G80" s="73">
        <v>516327</v>
      </c>
      <c r="H80" s="73">
        <v>856741</v>
      </c>
      <c r="I80" s="60">
        <f>SUM(F80:H80)</f>
        <v>2241233</v>
      </c>
      <c r="J80" s="58"/>
      <c r="K80" s="58"/>
      <c r="L80" s="58"/>
      <c r="M80" s="60">
        <f>SUM(J80:L80)</f>
        <v>0</v>
      </c>
      <c r="N80" s="58"/>
      <c r="O80" s="58"/>
      <c r="P80" s="58"/>
      <c r="Q80" s="60">
        <f>SUM(N80:P80)</f>
        <v>0</v>
      </c>
      <c r="R80" s="59">
        <f t="shared" si="70"/>
        <v>2393633</v>
      </c>
    </row>
    <row r="81" spans="1:18">
      <c r="A81" s="57" t="s">
        <v>107</v>
      </c>
      <c r="B81" s="58"/>
      <c r="C81" s="58"/>
      <c r="D81" s="58"/>
      <c r="E81" s="60">
        <f t="shared" ref="E81:E82" si="93">SUM(B81:D81)</f>
        <v>0</v>
      </c>
      <c r="F81" s="58"/>
      <c r="G81" s="58"/>
      <c r="H81" s="58"/>
      <c r="I81" s="60">
        <f t="shared" ref="I81:I82" si="94">SUM(F81:H81)</f>
        <v>0</v>
      </c>
      <c r="J81" s="58"/>
      <c r="K81" s="58"/>
      <c r="L81" s="58"/>
      <c r="M81" s="60">
        <f t="shared" ref="M81:M82" si="95">SUM(J81:L81)</f>
        <v>0</v>
      </c>
      <c r="N81" s="58"/>
      <c r="O81" s="58"/>
      <c r="P81" s="58"/>
      <c r="Q81" s="60">
        <f t="shared" ref="Q81:Q82" si="96">SUM(N81:P81)</f>
        <v>0</v>
      </c>
      <c r="R81" s="59">
        <f t="shared" si="70"/>
        <v>0</v>
      </c>
    </row>
    <row r="82" spans="1:18">
      <c r="A82" s="57" t="s">
        <v>57</v>
      </c>
      <c r="B82" s="58"/>
      <c r="C82" s="58"/>
      <c r="D82" s="58"/>
      <c r="E82" s="60">
        <f t="shared" si="93"/>
        <v>0</v>
      </c>
      <c r="F82" s="58"/>
      <c r="G82" s="58"/>
      <c r="H82" s="58"/>
      <c r="I82" s="60">
        <f t="shared" si="94"/>
        <v>0</v>
      </c>
      <c r="J82" s="58"/>
      <c r="K82" s="58"/>
      <c r="L82" s="58"/>
      <c r="M82" s="60">
        <f t="shared" si="95"/>
        <v>0</v>
      </c>
      <c r="N82" s="58"/>
      <c r="O82" s="58"/>
      <c r="P82" s="58"/>
      <c r="Q82" s="60">
        <f t="shared" si="96"/>
        <v>0</v>
      </c>
      <c r="R82" s="59">
        <f t="shared" si="70"/>
        <v>0</v>
      </c>
    </row>
    <row r="83" spans="1:18">
      <c r="A83" s="57" t="s">
        <v>58</v>
      </c>
      <c r="B83" s="58">
        <f>+B80-B81-B82</f>
        <v>0</v>
      </c>
      <c r="C83" s="58">
        <f t="shared" ref="C83:C85" si="97">+C80-C81-C82</f>
        <v>0</v>
      </c>
      <c r="D83" s="58">
        <f t="shared" ref="D83" si="98">+D80-D81-D82</f>
        <v>152400</v>
      </c>
      <c r="E83" s="58">
        <f t="shared" ref="E83" si="99">+E80-E81-E82</f>
        <v>152400</v>
      </c>
      <c r="F83" s="58">
        <f>+F80-F81-F82</f>
        <v>868165</v>
      </c>
      <c r="G83" s="58">
        <f t="shared" ref="G83:I83" si="100">+G80-G81-G82</f>
        <v>516327</v>
      </c>
      <c r="H83" s="58">
        <f t="shared" si="100"/>
        <v>856741</v>
      </c>
      <c r="I83" s="58">
        <f t="shared" si="100"/>
        <v>2241233</v>
      </c>
      <c r="J83" s="58">
        <f>+J80-J81-J82</f>
        <v>0</v>
      </c>
      <c r="K83" s="58">
        <f t="shared" ref="K83:M83" si="101">+K80-K81-K82</f>
        <v>0</v>
      </c>
      <c r="L83" s="58">
        <f t="shared" si="101"/>
        <v>0</v>
      </c>
      <c r="M83" s="58">
        <f t="shared" si="101"/>
        <v>0</v>
      </c>
      <c r="N83" s="58">
        <f>+N80-N81-N82</f>
        <v>0</v>
      </c>
      <c r="O83" s="58">
        <f t="shared" ref="O83:Q83" si="102">+O80-O81-O82</f>
        <v>0</v>
      </c>
      <c r="P83" s="58">
        <f t="shared" si="102"/>
        <v>0</v>
      </c>
      <c r="Q83" s="58">
        <f t="shared" si="102"/>
        <v>0</v>
      </c>
      <c r="R83" s="59">
        <f t="shared" si="70"/>
        <v>2393633</v>
      </c>
    </row>
    <row r="84" spans="1:18">
      <c r="A84" s="57"/>
      <c r="B84" s="58"/>
      <c r="C84" s="58">
        <f t="shared" si="97"/>
        <v>0</v>
      </c>
      <c r="D84" s="58"/>
      <c r="F84" s="58"/>
      <c r="G84" s="58"/>
      <c r="H84" s="58"/>
      <c r="J84" s="58"/>
      <c r="K84" s="58"/>
      <c r="L84" s="58"/>
      <c r="N84" s="58"/>
      <c r="O84" s="58"/>
      <c r="P84" s="58"/>
      <c r="R84" s="59">
        <f t="shared" si="70"/>
        <v>0</v>
      </c>
    </row>
    <row r="85" spans="1:18">
      <c r="A85" s="54" t="s">
        <v>119</v>
      </c>
      <c r="B85" s="58"/>
      <c r="C85" s="58">
        <f t="shared" si="97"/>
        <v>0</v>
      </c>
      <c r="D85" s="58"/>
      <c r="E85" s="60"/>
      <c r="F85" s="58"/>
      <c r="G85" s="58"/>
      <c r="H85" s="58"/>
      <c r="I85" s="60"/>
      <c r="J85" s="58"/>
      <c r="K85" s="58"/>
      <c r="L85" s="58"/>
      <c r="M85" s="60"/>
      <c r="N85" s="58"/>
      <c r="O85" s="58"/>
      <c r="P85" s="58"/>
      <c r="Q85" s="60"/>
      <c r="R85" s="59">
        <f t="shared" si="70"/>
        <v>0</v>
      </c>
    </row>
    <row r="86" spans="1:18" ht="12.75">
      <c r="A86" s="57" t="s">
        <v>106</v>
      </c>
      <c r="B86" s="36">
        <v>820392993.25</v>
      </c>
      <c r="C86" s="36">
        <v>1009907576</v>
      </c>
      <c r="D86" s="73">
        <v>1035802388.4200009</v>
      </c>
      <c r="E86" s="60">
        <f>SUM(B86:D86)</f>
        <v>2866102957.670001</v>
      </c>
      <c r="F86" s="73">
        <v>1028387603</v>
      </c>
      <c r="G86" s="73">
        <v>1125191065.2</v>
      </c>
      <c r="H86" s="73">
        <v>984542569.39999998</v>
      </c>
      <c r="I86" s="60">
        <f>SUM(F86:H86)</f>
        <v>3138121237.5999999</v>
      </c>
      <c r="J86" s="73">
        <v>803833728.1500001</v>
      </c>
      <c r="K86" s="118">
        <v>1048083637.15</v>
      </c>
      <c r="L86" s="58"/>
      <c r="M86" s="60">
        <f>SUM(J86:L86)</f>
        <v>1851917365.3000002</v>
      </c>
      <c r="N86" s="58"/>
      <c r="O86" s="58"/>
      <c r="P86" s="58"/>
      <c r="Q86" s="60">
        <f>SUM(N86:P86)</f>
        <v>0</v>
      </c>
      <c r="R86" s="59">
        <f t="shared" si="70"/>
        <v>7856141560.5700006</v>
      </c>
    </row>
    <row r="87" spans="1:18">
      <c r="A87" s="57" t="s">
        <v>107</v>
      </c>
      <c r="B87" s="58"/>
      <c r="C87" s="58"/>
      <c r="D87" s="58"/>
      <c r="E87" s="60">
        <f t="shared" ref="E87:E88" si="103">SUM(B87:D87)</f>
        <v>0</v>
      </c>
      <c r="F87" s="58"/>
      <c r="G87" s="58"/>
      <c r="H87" s="58"/>
      <c r="I87" s="60">
        <f t="shared" ref="I87" si="104">SUM(F87:H87)</f>
        <v>0</v>
      </c>
      <c r="J87" s="58"/>
      <c r="K87" s="58"/>
      <c r="L87" s="58"/>
      <c r="M87" s="60">
        <f t="shared" ref="M87" si="105">SUM(J87:L87)</f>
        <v>0</v>
      </c>
      <c r="N87" s="58"/>
      <c r="O87" s="58"/>
      <c r="P87" s="58"/>
      <c r="Q87" s="60">
        <f t="shared" ref="Q87" si="106">SUM(N87:P87)</f>
        <v>0</v>
      </c>
      <c r="R87" s="59">
        <f t="shared" si="70"/>
        <v>0</v>
      </c>
    </row>
    <row r="88" spans="1:18">
      <c r="A88" s="57" t="s">
        <v>57</v>
      </c>
      <c r="B88" s="58"/>
      <c r="C88" s="58"/>
      <c r="D88" s="58"/>
      <c r="E88" s="60">
        <f t="shared" si="103"/>
        <v>0</v>
      </c>
      <c r="F88" s="58"/>
      <c r="G88" s="58"/>
      <c r="H88" s="58"/>
      <c r="I88" s="60">
        <f t="shared" ref="I88" si="107">SUM(F88:H88)</f>
        <v>0</v>
      </c>
      <c r="J88" s="58"/>
      <c r="K88" s="58"/>
      <c r="L88" s="58"/>
      <c r="M88" s="60">
        <f t="shared" ref="M88" si="108">SUM(J88:L88)</f>
        <v>0</v>
      </c>
      <c r="N88" s="58"/>
      <c r="O88" s="58"/>
      <c r="P88" s="58"/>
      <c r="Q88" s="60">
        <f t="shared" ref="Q88" si="109">SUM(N88:P88)</f>
        <v>0</v>
      </c>
      <c r="R88" s="59">
        <f t="shared" si="70"/>
        <v>0</v>
      </c>
    </row>
    <row r="89" spans="1:18">
      <c r="A89" s="57" t="s">
        <v>58</v>
      </c>
      <c r="B89" s="58">
        <f t="shared" ref="B89:R89" si="110">+B86-B87-B88</f>
        <v>820392993.25</v>
      </c>
      <c r="C89" s="58">
        <f t="shared" si="110"/>
        <v>1009907576</v>
      </c>
      <c r="D89" s="58">
        <f t="shared" si="110"/>
        <v>1035802388.4200009</v>
      </c>
      <c r="E89" s="58">
        <f t="shared" si="110"/>
        <v>2866102957.670001</v>
      </c>
      <c r="F89" s="58">
        <f t="shared" si="110"/>
        <v>1028387603</v>
      </c>
      <c r="G89" s="58">
        <f t="shared" si="110"/>
        <v>1125191065.2</v>
      </c>
      <c r="H89" s="58">
        <f t="shared" si="110"/>
        <v>984542569.39999998</v>
      </c>
      <c r="I89" s="58">
        <f t="shared" si="110"/>
        <v>3138121237.5999999</v>
      </c>
      <c r="J89" s="58">
        <f t="shared" si="110"/>
        <v>803833728.1500001</v>
      </c>
      <c r="K89" s="58">
        <f t="shared" si="110"/>
        <v>1048083637.15</v>
      </c>
      <c r="L89" s="58">
        <f t="shared" si="110"/>
        <v>0</v>
      </c>
      <c r="M89" s="58">
        <f t="shared" si="110"/>
        <v>1851917365.3000002</v>
      </c>
      <c r="N89" s="58">
        <f t="shared" si="110"/>
        <v>0</v>
      </c>
      <c r="O89" s="58">
        <f t="shared" si="110"/>
        <v>0</v>
      </c>
      <c r="P89" s="58">
        <f t="shared" si="110"/>
        <v>0</v>
      </c>
      <c r="Q89" s="58">
        <f t="shared" si="110"/>
        <v>0</v>
      </c>
      <c r="R89" s="58">
        <f t="shared" si="110"/>
        <v>7856141560.5700006</v>
      </c>
    </row>
    <row r="90" spans="1:18">
      <c r="A90" s="57"/>
      <c r="B90" s="58"/>
      <c r="C90" s="58"/>
      <c r="D90" s="58"/>
      <c r="F90" s="58"/>
      <c r="G90" s="58"/>
      <c r="H90" s="58"/>
      <c r="J90" s="58"/>
      <c r="K90" s="58"/>
      <c r="L90" s="58"/>
      <c r="N90" s="58"/>
      <c r="O90" s="58"/>
      <c r="P90" s="58"/>
      <c r="R90" s="59">
        <f t="shared" si="70"/>
        <v>0</v>
      </c>
    </row>
    <row r="91" spans="1:18">
      <c r="A91" s="54" t="s">
        <v>120</v>
      </c>
      <c r="B91" s="58"/>
      <c r="C91" s="58"/>
      <c r="D91" s="58"/>
      <c r="E91" s="60"/>
      <c r="F91" s="58"/>
      <c r="G91" s="58"/>
      <c r="H91" s="58"/>
      <c r="I91" s="60"/>
      <c r="J91" s="58"/>
      <c r="K91" s="58"/>
      <c r="L91" s="58"/>
      <c r="M91" s="60"/>
      <c r="N91" s="58"/>
      <c r="O91" s="58"/>
      <c r="P91" s="58"/>
      <c r="Q91" s="60"/>
      <c r="R91" s="59">
        <f t="shared" si="70"/>
        <v>0</v>
      </c>
    </row>
    <row r="92" spans="1:18" ht="12.75">
      <c r="A92" s="57" t="s">
        <v>106</v>
      </c>
      <c r="B92" s="36">
        <v>445332823</v>
      </c>
      <c r="C92" s="73">
        <v>439713006</v>
      </c>
      <c r="D92" s="73">
        <v>432560379.99999946</v>
      </c>
      <c r="E92" s="60">
        <f>SUM(B92:D92)</f>
        <v>1317606208.9999995</v>
      </c>
      <c r="F92" s="73">
        <v>469330928.60000002</v>
      </c>
      <c r="G92" s="73">
        <v>454508724.98000002</v>
      </c>
      <c r="H92" s="73">
        <v>426902580</v>
      </c>
      <c r="I92" s="60">
        <f>SUM(F92:H92)</f>
        <v>1350742233.5799999</v>
      </c>
      <c r="J92" s="73">
        <v>454012455.94</v>
      </c>
      <c r="K92" s="118">
        <v>424694901.98000002</v>
      </c>
      <c r="L92" s="58"/>
      <c r="M92" s="60">
        <f>SUM(J92:L92)</f>
        <v>878707357.92000008</v>
      </c>
      <c r="N92" s="58"/>
      <c r="O92" s="58"/>
      <c r="P92" s="58"/>
      <c r="Q92" s="60">
        <f>SUM(N92:P92)</f>
        <v>0</v>
      </c>
      <c r="R92" s="59">
        <f t="shared" si="70"/>
        <v>3547055800.4999995</v>
      </c>
    </row>
    <row r="93" spans="1:18">
      <c r="A93" s="57" t="s">
        <v>107</v>
      </c>
      <c r="B93" s="58"/>
      <c r="C93" s="58"/>
      <c r="D93" s="58"/>
      <c r="E93" s="60">
        <f t="shared" ref="E93:E94" si="111">SUM(B93:D93)</f>
        <v>0</v>
      </c>
      <c r="F93" s="58"/>
      <c r="G93" s="58"/>
      <c r="H93" s="58"/>
      <c r="I93" s="60">
        <f t="shared" ref="I93:I94" si="112">SUM(F93:H93)</f>
        <v>0</v>
      </c>
      <c r="J93" s="58"/>
      <c r="K93" s="58"/>
      <c r="L93" s="58"/>
      <c r="M93" s="60">
        <f t="shared" ref="M93:M94" si="113">SUM(J93:L93)</f>
        <v>0</v>
      </c>
      <c r="N93" s="58"/>
      <c r="O93" s="58"/>
      <c r="P93" s="58"/>
      <c r="Q93" s="60">
        <f t="shared" ref="Q93:Q94" si="114">SUM(N93:P93)</f>
        <v>0</v>
      </c>
      <c r="R93" s="59">
        <f t="shared" si="70"/>
        <v>0</v>
      </c>
    </row>
    <row r="94" spans="1:18">
      <c r="A94" s="57" t="s">
        <v>57</v>
      </c>
      <c r="B94" s="58"/>
      <c r="C94" s="58"/>
      <c r="D94" s="58"/>
      <c r="E94" s="60">
        <f t="shared" si="111"/>
        <v>0</v>
      </c>
      <c r="F94" s="58"/>
      <c r="G94" s="58"/>
      <c r="H94" s="58"/>
      <c r="I94" s="60">
        <f t="shared" si="112"/>
        <v>0</v>
      </c>
      <c r="J94" s="58"/>
      <c r="K94" s="58"/>
      <c r="L94" s="58"/>
      <c r="M94" s="60">
        <f t="shared" si="113"/>
        <v>0</v>
      </c>
      <c r="N94" s="58"/>
      <c r="O94" s="58"/>
      <c r="P94" s="58"/>
      <c r="Q94" s="60">
        <f t="shared" si="114"/>
        <v>0</v>
      </c>
      <c r="R94" s="59">
        <f t="shared" si="70"/>
        <v>0</v>
      </c>
    </row>
    <row r="95" spans="1:18">
      <c r="A95" s="57" t="s">
        <v>58</v>
      </c>
      <c r="B95" s="58">
        <f>+B92-B93-B94</f>
        <v>445332823</v>
      </c>
      <c r="C95" s="58">
        <f t="shared" ref="C95" si="115">+C92-C93-C94</f>
        <v>439713006</v>
      </c>
      <c r="D95" s="58">
        <f t="shared" ref="D95" si="116">+D92-D93-D94</f>
        <v>432560379.99999946</v>
      </c>
      <c r="E95" s="58">
        <f t="shared" ref="E95" si="117">+E92-E93-E94</f>
        <v>1317606208.9999995</v>
      </c>
      <c r="F95" s="58">
        <f>+F92-F93-F94</f>
        <v>469330928.60000002</v>
      </c>
      <c r="G95" s="58">
        <f t="shared" ref="G95:I95" si="118">+G92-G93-G94</f>
        <v>454508724.98000002</v>
      </c>
      <c r="H95" s="58">
        <f t="shared" si="118"/>
        <v>426902580</v>
      </c>
      <c r="I95" s="58">
        <f t="shared" si="118"/>
        <v>1350742233.5799999</v>
      </c>
      <c r="J95" s="58">
        <f>+J92-J93-J94</f>
        <v>454012455.94</v>
      </c>
      <c r="K95" s="58">
        <f t="shared" ref="K95:M95" si="119">+K92-K93-K94</f>
        <v>424694901.98000002</v>
      </c>
      <c r="L95" s="58">
        <f t="shared" si="119"/>
        <v>0</v>
      </c>
      <c r="M95" s="58">
        <f t="shared" si="119"/>
        <v>878707357.92000008</v>
      </c>
      <c r="N95" s="58">
        <f>+N92-N93-N94</f>
        <v>0</v>
      </c>
      <c r="O95" s="58">
        <f t="shared" ref="O95:Q95" si="120">+O92-O93-O94</f>
        <v>0</v>
      </c>
      <c r="P95" s="58">
        <f t="shared" si="120"/>
        <v>0</v>
      </c>
      <c r="Q95" s="58">
        <f t="shared" si="120"/>
        <v>0</v>
      </c>
      <c r="R95" s="59">
        <f t="shared" si="70"/>
        <v>3547055800.4999995</v>
      </c>
    </row>
    <row r="96" spans="1:18">
      <c r="A96" s="57"/>
      <c r="B96" s="58"/>
      <c r="C96" s="58"/>
      <c r="D96" s="58"/>
      <c r="F96" s="58"/>
      <c r="G96" s="58"/>
      <c r="H96" s="58"/>
      <c r="J96" s="58"/>
      <c r="K96" s="58"/>
      <c r="L96" s="58"/>
      <c r="N96" s="58"/>
      <c r="O96" s="58"/>
      <c r="P96" s="58"/>
      <c r="R96" s="59">
        <f t="shared" si="70"/>
        <v>0</v>
      </c>
    </row>
    <row r="97" spans="1:18">
      <c r="A97" s="63" t="s">
        <v>140</v>
      </c>
      <c r="B97" s="58"/>
      <c r="C97" s="58"/>
      <c r="D97" s="58"/>
      <c r="E97" s="60"/>
      <c r="F97" s="58"/>
      <c r="G97" s="58"/>
      <c r="H97" s="58"/>
      <c r="I97" s="60"/>
      <c r="J97" s="58"/>
      <c r="K97" s="58"/>
      <c r="L97" s="58"/>
      <c r="M97" s="60"/>
      <c r="N97" s="58"/>
      <c r="O97" s="58"/>
      <c r="P97" s="58"/>
      <c r="Q97" s="60"/>
      <c r="R97" s="59">
        <f t="shared" si="70"/>
        <v>0</v>
      </c>
    </row>
    <row r="98" spans="1:18" ht="12.75">
      <c r="A98" s="57" t="s">
        <v>106</v>
      </c>
      <c r="B98" s="36">
        <v>16786903</v>
      </c>
      <c r="C98" s="73">
        <v>14957640</v>
      </c>
      <c r="D98" s="73">
        <v>21014206</v>
      </c>
      <c r="E98" s="45">
        <f>SUM(B98:D98)</f>
        <v>52758749</v>
      </c>
      <c r="F98" s="73">
        <v>37898092</v>
      </c>
      <c r="G98" s="73">
        <v>43313489</v>
      </c>
      <c r="H98" s="73">
        <v>5248316</v>
      </c>
      <c r="I98" s="45">
        <f>SUM(F98:H98)</f>
        <v>86459897</v>
      </c>
      <c r="J98" s="73">
        <v>17341491</v>
      </c>
      <c r="K98" s="118">
        <v>36638411</v>
      </c>
      <c r="L98" s="44"/>
      <c r="M98" s="45">
        <f>SUM(J98:L98)</f>
        <v>53979902</v>
      </c>
      <c r="N98" s="44"/>
      <c r="O98" s="44"/>
      <c r="P98" s="44"/>
      <c r="Q98" s="45">
        <f>SUM(N98:P98)</f>
        <v>0</v>
      </c>
      <c r="R98" s="59">
        <f t="shared" si="70"/>
        <v>193198548</v>
      </c>
    </row>
    <row r="99" spans="1:18">
      <c r="A99" s="57" t="s">
        <v>107</v>
      </c>
      <c r="E99" s="45">
        <f t="shared" ref="E99:E101" si="121">SUM(B99:D99)</f>
        <v>0</v>
      </c>
      <c r="I99" s="45">
        <f t="shared" ref="I99:I101" si="122">SUM(F99:H99)</f>
        <v>0</v>
      </c>
      <c r="J99" s="44"/>
      <c r="K99" s="44"/>
      <c r="L99" s="44"/>
      <c r="M99" s="45">
        <f t="shared" ref="M99:M101" si="123">SUM(J99:L99)</f>
        <v>0</v>
      </c>
      <c r="N99" s="44"/>
      <c r="O99" s="44"/>
      <c r="P99" s="44"/>
      <c r="Q99" s="45">
        <f t="shared" ref="Q99:Q101" si="124">SUM(N99:P99)</f>
        <v>0</v>
      </c>
      <c r="R99" s="59">
        <f t="shared" si="70"/>
        <v>0</v>
      </c>
    </row>
    <row r="100" spans="1:18">
      <c r="A100" s="57" t="s">
        <v>57</v>
      </c>
      <c r="E100" s="45">
        <f t="shared" si="121"/>
        <v>0</v>
      </c>
      <c r="I100" s="45">
        <f t="shared" si="122"/>
        <v>0</v>
      </c>
      <c r="J100" s="44"/>
      <c r="K100" s="44"/>
      <c r="L100" s="44"/>
      <c r="M100" s="45">
        <f t="shared" si="123"/>
        <v>0</v>
      </c>
      <c r="N100" s="44"/>
      <c r="O100" s="44"/>
      <c r="P100" s="44"/>
      <c r="Q100" s="45">
        <f t="shared" si="124"/>
        <v>0</v>
      </c>
      <c r="R100" s="59">
        <f t="shared" si="70"/>
        <v>0</v>
      </c>
    </row>
    <row r="101" spans="1:18">
      <c r="A101" s="57" t="s">
        <v>58</v>
      </c>
      <c r="B101" s="58">
        <f>+B98-B99-B100</f>
        <v>16786903</v>
      </c>
      <c r="C101" s="58">
        <f>+C98-C99-C100</f>
        <v>14957640</v>
      </c>
      <c r="D101" s="58">
        <f>+D98-D99-D100</f>
        <v>21014206</v>
      </c>
      <c r="E101" s="45">
        <f t="shared" si="121"/>
        <v>52758749</v>
      </c>
      <c r="F101" s="58">
        <f>+F98-F99-F100</f>
        <v>37898092</v>
      </c>
      <c r="G101" s="58">
        <f>+G98-G99-G100</f>
        <v>43313489</v>
      </c>
      <c r="H101" s="58">
        <f>+H98-H99-H100</f>
        <v>5248316</v>
      </c>
      <c r="I101" s="45">
        <f t="shared" si="122"/>
        <v>86459897</v>
      </c>
      <c r="J101" s="58">
        <f>+J98-J99-J100</f>
        <v>17341491</v>
      </c>
      <c r="K101" s="118">
        <v>36638411</v>
      </c>
      <c r="L101" s="44"/>
      <c r="M101" s="45">
        <f t="shared" si="123"/>
        <v>53979902</v>
      </c>
      <c r="N101" s="44"/>
      <c r="O101" s="44"/>
      <c r="P101" s="44"/>
      <c r="Q101" s="45">
        <f t="shared" si="124"/>
        <v>0</v>
      </c>
      <c r="R101" s="59">
        <f t="shared" si="70"/>
        <v>193198548</v>
      </c>
    </row>
    <row r="102" spans="1:18">
      <c r="A102" s="57"/>
      <c r="J102" s="44"/>
      <c r="K102" s="44"/>
      <c r="L102" s="44"/>
      <c r="N102" s="44"/>
      <c r="O102" s="44"/>
      <c r="P102" s="44"/>
      <c r="R102" s="59">
        <f t="shared" si="70"/>
        <v>0</v>
      </c>
    </row>
    <row r="103" spans="1:18">
      <c r="A103" s="64" t="s">
        <v>121</v>
      </c>
      <c r="E103" s="45"/>
      <c r="I103" s="45"/>
      <c r="J103" s="44"/>
      <c r="K103" s="44"/>
      <c r="L103" s="44"/>
      <c r="M103" s="45"/>
      <c r="N103" s="44"/>
      <c r="O103" s="44"/>
      <c r="P103" s="44"/>
      <c r="Q103" s="45"/>
      <c r="R103" s="59">
        <f t="shared" si="70"/>
        <v>0</v>
      </c>
    </row>
    <row r="104" spans="1:18" ht="12.75">
      <c r="A104" s="57" t="s">
        <v>106</v>
      </c>
      <c r="B104" s="36">
        <v>6246544.2000000011</v>
      </c>
      <c r="C104" s="73">
        <v>577742</v>
      </c>
      <c r="D104" s="73">
        <v>1315751.8999999999</v>
      </c>
      <c r="E104" s="45">
        <f>SUM(B104:D104)</f>
        <v>8140038.1000000015</v>
      </c>
      <c r="F104" s="73">
        <v>542490</v>
      </c>
      <c r="G104" s="73"/>
      <c r="H104" s="73"/>
      <c r="I104" s="45">
        <f>SUM(F104:H104)</f>
        <v>542490</v>
      </c>
      <c r="J104" s="93"/>
      <c r="K104" s="44"/>
      <c r="L104" s="44"/>
      <c r="M104" s="45">
        <f>SUM(J104:L104)</f>
        <v>0</v>
      </c>
      <c r="N104" s="44"/>
      <c r="O104" s="44"/>
      <c r="P104" s="44"/>
      <c r="Q104" s="45">
        <f>SUM(N104:P104)</f>
        <v>0</v>
      </c>
      <c r="R104" s="59">
        <f t="shared" si="70"/>
        <v>8682528.1000000015</v>
      </c>
    </row>
    <row r="105" spans="1:18">
      <c r="A105" s="57" t="s">
        <v>107</v>
      </c>
      <c r="C105" s="62"/>
      <c r="D105" s="62"/>
      <c r="E105" s="45">
        <f t="shared" ref="E105:E106" si="125">SUM(B105:D105)</f>
        <v>0</v>
      </c>
      <c r="I105" s="45">
        <f t="shared" ref="I105:I106" si="126">SUM(F105:H105)</f>
        <v>0</v>
      </c>
      <c r="J105" s="44"/>
      <c r="K105" s="44"/>
      <c r="L105" s="44"/>
      <c r="M105" s="45">
        <f t="shared" ref="M105:M106" si="127">SUM(J105:L105)</f>
        <v>0</v>
      </c>
      <c r="N105" s="44"/>
      <c r="O105" s="44"/>
      <c r="P105" s="44"/>
      <c r="Q105" s="45">
        <f t="shared" ref="Q105:Q106" si="128">SUM(N105:P105)</f>
        <v>0</v>
      </c>
      <c r="R105" s="59">
        <f t="shared" si="70"/>
        <v>0</v>
      </c>
    </row>
    <row r="106" spans="1:18">
      <c r="A106" s="57" t="s">
        <v>57</v>
      </c>
      <c r="B106" s="65"/>
      <c r="E106" s="45">
        <f t="shared" si="125"/>
        <v>0</v>
      </c>
      <c r="F106" s="65"/>
      <c r="I106" s="45">
        <f t="shared" si="126"/>
        <v>0</v>
      </c>
      <c r="J106" s="65"/>
      <c r="K106" s="44"/>
      <c r="L106" s="44"/>
      <c r="M106" s="45">
        <f t="shared" si="127"/>
        <v>0</v>
      </c>
      <c r="N106" s="65"/>
      <c r="O106" s="44"/>
      <c r="P106" s="44"/>
      <c r="Q106" s="45">
        <f t="shared" si="128"/>
        <v>0</v>
      </c>
      <c r="R106" s="59">
        <f t="shared" si="70"/>
        <v>0</v>
      </c>
    </row>
    <row r="107" spans="1:18">
      <c r="A107" s="57" t="s">
        <v>58</v>
      </c>
      <c r="B107" s="58">
        <f>+B104-B105-B106</f>
        <v>6246544.2000000011</v>
      </c>
      <c r="C107" s="58">
        <f t="shared" ref="C107" si="129">+C104-C105-C106</f>
        <v>577742</v>
      </c>
      <c r="D107" s="58">
        <f t="shared" ref="D107" si="130">+D104-D105-D106</f>
        <v>1315751.8999999999</v>
      </c>
      <c r="E107" s="58">
        <f t="shared" ref="E107" si="131">+E104-E105-E106</f>
        <v>8140038.1000000015</v>
      </c>
      <c r="F107" s="58">
        <f>+F104-F105-F106</f>
        <v>542490</v>
      </c>
      <c r="G107" s="58">
        <f t="shared" ref="G107:I107" si="132">+G104-G105-G106</f>
        <v>0</v>
      </c>
      <c r="H107" s="58">
        <f t="shared" si="132"/>
        <v>0</v>
      </c>
      <c r="I107" s="58">
        <f t="shared" si="132"/>
        <v>542490</v>
      </c>
      <c r="J107" s="58">
        <f>+J104-J105-J106</f>
        <v>0</v>
      </c>
      <c r="K107" s="58">
        <f t="shared" ref="K107:M107" si="133">+K104-K105-K106</f>
        <v>0</v>
      </c>
      <c r="L107" s="58">
        <f t="shared" si="133"/>
        <v>0</v>
      </c>
      <c r="M107" s="58">
        <f t="shared" si="133"/>
        <v>0</v>
      </c>
      <c r="N107" s="58">
        <f>+N104-N105-N106</f>
        <v>0</v>
      </c>
      <c r="O107" s="58">
        <f t="shared" ref="O107:Q107" si="134">+O104-O105-O106</f>
        <v>0</v>
      </c>
      <c r="P107" s="58">
        <f t="shared" si="134"/>
        <v>0</v>
      </c>
      <c r="Q107" s="58">
        <f t="shared" si="134"/>
        <v>0</v>
      </c>
      <c r="R107" s="59">
        <f t="shared" si="70"/>
        <v>8682528.1000000015</v>
      </c>
    </row>
    <row r="108" spans="1:18">
      <c r="A108" s="57"/>
      <c r="J108" s="44"/>
      <c r="K108" s="44"/>
      <c r="L108" s="44"/>
      <c r="N108" s="44"/>
      <c r="O108" s="44"/>
      <c r="P108" s="44"/>
      <c r="R108" s="59">
        <f t="shared" si="70"/>
        <v>0</v>
      </c>
    </row>
    <row r="109" spans="1:18">
      <c r="A109" s="64" t="s">
        <v>122</v>
      </c>
      <c r="E109" s="45"/>
      <c r="I109" s="45"/>
      <c r="J109" s="44"/>
      <c r="K109" s="44"/>
      <c r="L109" s="44"/>
      <c r="M109" s="45"/>
      <c r="N109" s="44"/>
      <c r="O109" s="44"/>
      <c r="P109" s="44"/>
      <c r="Q109" s="45"/>
      <c r="R109" s="59">
        <f t="shared" si="70"/>
        <v>0</v>
      </c>
    </row>
    <row r="110" spans="1:18" ht="12.75">
      <c r="A110" s="57" t="s">
        <v>106</v>
      </c>
      <c r="B110" s="36">
        <v>42441692</v>
      </c>
      <c r="C110" s="73">
        <v>41706948</v>
      </c>
      <c r="D110" s="73">
        <v>26921723</v>
      </c>
      <c r="E110" s="45">
        <f>SUM(B110:D110)</f>
        <v>111070363</v>
      </c>
      <c r="F110" s="62">
        <v>26290736</v>
      </c>
      <c r="G110" s="73">
        <v>21777116</v>
      </c>
      <c r="H110" s="73">
        <v>36836435</v>
      </c>
      <c r="I110" s="45">
        <f>SUM(F110:H110)</f>
        <v>84904287</v>
      </c>
      <c r="J110" s="73">
        <v>27617216</v>
      </c>
      <c r="K110" s="118">
        <v>28737894</v>
      </c>
      <c r="L110" s="44"/>
      <c r="M110" s="45">
        <f>SUM(J110:L110)</f>
        <v>56355110</v>
      </c>
      <c r="N110" s="44"/>
      <c r="O110" s="44"/>
      <c r="P110" s="44"/>
      <c r="Q110" s="45">
        <f>SUM(N110:P110)</f>
        <v>0</v>
      </c>
      <c r="R110" s="59">
        <f t="shared" si="70"/>
        <v>252329760</v>
      </c>
    </row>
    <row r="111" spans="1:18">
      <c r="A111" s="57" t="s">
        <v>107</v>
      </c>
      <c r="C111" s="62"/>
      <c r="E111" s="45">
        <f t="shared" ref="E111:E112" si="135">SUM(B111:D111)</f>
        <v>0</v>
      </c>
      <c r="I111" s="45">
        <f t="shared" ref="I111:I112" si="136">SUM(F111:H111)</f>
        <v>0</v>
      </c>
      <c r="J111" s="44"/>
      <c r="K111" s="44"/>
      <c r="L111" s="44"/>
      <c r="M111" s="45">
        <f t="shared" ref="M111:M112" si="137">SUM(J111:L111)</f>
        <v>0</v>
      </c>
      <c r="N111" s="44"/>
      <c r="O111" s="44"/>
      <c r="P111" s="44"/>
      <c r="Q111" s="45">
        <f t="shared" ref="Q111:Q112" si="138">SUM(N111:P111)</f>
        <v>0</v>
      </c>
      <c r="R111" s="59">
        <f t="shared" si="70"/>
        <v>0</v>
      </c>
    </row>
    <row r="112" spans="1:18">
      <c r="A112" s="57" t="s">
        <v>57</v>
      </c>
      <c r="E112" s="45">
        <f t="shared" si="135"/>
        <v>0</v>
      </c>
      <c r="I112" s="45">
        <f t="shared" si="136"/>
        <v>0</v>
      </c>
      <c r="J112" s="44"/>
      <c r="K112" s="44"/>
      <c r="L112" s="44"/>
      <c r="M112" s="45">
        <f t="shared" si="137"/>
        <v>0</v>
      </c>
      <c r="N112" s="44"/>
      <c r="O112" s="44"/>
      <c r="P112" s="44"/>
      <c r="Q112" s="45">
        <f t="shared" si="138"/>
        <v>0</v>
      </c>
      <c r="R112" s="59">
        <f t="shared" ref="R112:R143" si="139">+E112+I112+M112+Q112</f>
        <v>0</v>
      </c>
    </row>
    <row r="113" spans="1:18">
      <c r="A113" s="57" t="s">
        <v>58</v>
      </c>
      <c r="B113" s="58">
        <f>+B110-B111-B112</f>
        <v>42441692</v>
      </c>
      <c r="C113" s="58">
        <f t="shared" ref="C113" si="140">+C110-C111-C112</f>
        <v>41706948</v>
      </c>
      <c r="D113" s="58">
        <f t="shared" ref="D113" si="141">+D110-D111-D112</f>
        <v>26921723</v>
      </c>
      <c r="E113" s="58">
        <f t="shared" ref="E113" si="142">+E110-E111-E112</f>
        <v>111070363</v>
      </c>
      <c r="F113" s="58">
        <f>+F110-F111-F112</f>
        <v>26290736</v>
      </c>
      <c r="G113" s="58">
        <f t="shared" ref="G113:I113" si="143">+G110-G111-G112</f>
        <v>21777116</v>
      </c>
      <c r="H113" s="58">
        <f t="shared" si="143"/>
        <v>36836435</v>
      </c>
      <c r="I113" s="58">
        <f t="shared" si="143"/>
        <v>84904287</v>
      </c>
      <c r="J113" s="58">
        <f>+J110-J111-J112</f>
        <v>27617216</v>
      </c>
      <c r="K113" s="58">
        <f t="shared" ref="K113:M113" si="144">+K110-K111-K112</f>
        <v>28737894</v>
      </c>
      <c r="L113" s="58">
        <f t="shared" si="144"/>
        <v>0</v>
      </c>
      <c r="M113" s="58">
        <f t="shared" si="144"/>
        <v>56355110</v>
      </c>
      <c r="N113" s="58">
        <f>+N110-N111-N112</f>
        <v>0</v>
      </c>
      <c r="O113" s="58">
        <f t="shared" ref="O113:Q113" si="145">+O110-O111-O112</f>
        <v>0</v>
      </c>
      <c r="P113" s="58">
        <f t="shared" si="145"/>
        <v>0</v>
      </c>
      <c r="Q113" s="58">
        <f t="shared" si="145"/>
        <v>0</v>
      </c>
      <c r="R113" s="59">
        <f t="shared" si="139"/>
        <v>252329760</v>
      </c>
    </row>
    <row r="114" spans="1:18">
      <c r="A114" s="57"/>
      <c r="B114" s="58"/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  <c r="N114" s="58"/>
      <c r="O114" s="58"/>
      <c r="P114" s="58"/>
      <c r="Q114" s="58"/>
      <c r="R114" s="59"/>
    </row>
    <row r="115" spans="1:18">
      <c r="A115" s="64" t="s">
        <v>176</v>
      </c>
      <c r="E115" s="45"/>
      <c r="I115" s="45"/>
      <c r="J115" s="44"/>
      <c r="K115" s="44"/>
      <c r="L115" s="44"/>
      <c r="M115" s="45"/>
      <c r="N115" s="44"/>
      <c r="O115" s="44"/>
      <c r="P115" s="44"/>
      <c r="Q115" s="45"/>
      <c r="R115" s="59">
        <f t="shared" ref="R115:R119" si="146">+E115+I115+M115+Q115</f>
        <v>0</v>
      </c>
    </row>
    <row r="116" spans="1:18" ht="12.75">
      <c r="A116" s="57" t="s">
        <v>106</v>
      </c>
      <c r="B116" s="36">
        <v>337250</v>
      </c>
      <c r="C116" s="73">
        <v>671633</v>
      </c>
      <c r="D116" s="73">
        <v>912973</v>
      </c>
      <c r="E116" s="45">
        <f>SUM(B116:D116)</f>
        <v>1921856</v>
      </c>
      <c r="F116" s="73">
        <v>81352</v>
      </c>
      <c r="G116" s="73">
        <v>81352</v>
      </c>
      <c r="H116" s="73">
        <v>107570</v>
      </c>
      <c r="I116" s="45">
        <f>SUM(F116:H116)</f>
        <v>270274</v>
      </c>
      <c r="J116" s="73">
        <v>4317317</v>
      </c>
      <c r="K116" s="118">
        <v>833436</v>
      </c>
      <c r="L116" s="44"/>
      <c r="M116" s="45">
        <f>SUM(J116:L116)</f>
        <v>5150753</v>
      </c>
      <c r="N116" s="44"/>
      <c r="O116" s="44"/>
      <c r="P116" s="44"/>
      <c r="Q116" s="45">
        <f>SUM(N116:P116)</f>
        <v>0</v>
      </c>
      <c r="R116" s="59">
        <f t="shared" si="146"/>
        <v>7342883</v>
      </c>
    </row>
    <row r="117" spans="1:18">
      <c r="A117" s="57" t="s">
        <v>107</v>
      </c>
      <c r="C117" s="62"/>
      <c r="D117" s="62"/>
      <c r="E117" s="45">
        <f t="shared" ref="E117:E118" si="147">SUM(B117:D117)</f>
        <v>0</v>
      </c>
      <c r="I117" s="45">
        <f t="shared" ref="I117:I118" si="148">SUM(F117:H117)</f>
        <v>0</v>
      </c>
      <c r="J117" s="44"/>
      <c r="K117" s="44"/>
      <c r="L117" s="44"/>
      <c r="M117" s="45">
        <f t="shared" ref="M117:M118" si="149">SUM(J117:L117)</f>
        <v>0</v>
      </c>
      <c r="N117" s="44"/>
      <c r="O117" s="44"/>
      <c r="P117" s="44"/>
      <c r="Q117" s="45">
        <f t="shared" ref="Q117:Q118" si="150">SUM(N117:P117)</f>
        <v>0</v>
      </c>
      <c r="R117" s="59">
        <f t="shared" si="146"/>
        <v>0</v>
      </c>
    </row>
    <row r="118" spans="1:18">
      <c r="A118" s="57" t="s">
        <v>57</v>
      </c>
      <c r="E118" s="45">
        <f t="shared" si="147"/>
        <v>0</v>
      </c>
      <c r="I118" s="45">
        <f t="shared" si="148"/>
        <v>0</v>
      </c>
      <c r="J118" s="44"/>
      <c r="K118" s="44"/>
      <c r="L118" s="44"/>
      <c r="M118" s="45">
        <f t="shared" si="149"/>
        <v>0</v>
      </c>
      <c r="N118" s="44"/>
      <c r="O118" s="44"/>
      <c r="P118" s="44"/>
      <c r="Q118" s="45">
        <f t="shared" si="150"/>
        <v>0</v>
      </c>
      <c r="R118" s="59">
        <f t="shared" si="146"/>
        <v>0</v>
      </c>
    </row>
    <row r="119" spans="1:18">
      <c r="A119" s="57" t="s">
        <v>58</v>
      </c>
      <c r="B119" s="58">
        <f>+B116-B117-B118</f>
        <v>337250</v>
      </c>
      <c r="C119" s="58">
        <f t="shared" ref="C119:E119" si="151">+C116-C117-C118</f>
        <v>671633</v>
      </c>
      <c r="D119" s="58">
        <f t="shared" si="151"/>
        <v>912973</v>
      </c>
      <c r="E119" s="58">
        <f t="shared" si="151"/>
        <v>1921856</v>
      </c>
      <c r="F119" s="58">
        <f>+F116-F117-F118</f>
        <v>81352</v>
      </c>
      <c r="G119" s="58">
        <f t="shared" ref="G119:I119" si="152">+G116-G117-G118</f>
        <v>81352</v>
      </c>
      <c r="H119" s="58">
        <f t="shared" si="152"/>
        <v>107570</v>
      </c>
      <c r="I119" s="58">
        <f t="shared" si="152"/>
        <v>270274</v>
      </c>
      <c r="J119" s="58">
        <f>+J116-J117-J118</f>
        <v>4317317</v>
      </c>
      <c r="K119" s="58">
        <f t="shared" ref="K119:M119" si="153">+K116-K117-K118</f>
        <v>833436</v>
      </c>
      <c r="L119" s="58">
        <f t="shared" si="153"/>
        <v>0</v>
      </c>
      <c r="M119" s="58">
        <f t="shared" si="153"/>
        <v>5150753</v>
      </c>
      <c r="N119" s="58">
        <f>+N116-N117-N118</f>
        <v>0</v>
      </c>
      <c r="O119" s="58">
        <f t="shared" ref="O119:Q119" si="154">+O116-O117-O118</f>
        <v>0</v>
      </c>
      <c r="P119" s="58">
        <f t="shared" si="154"/>
        <v>0</v>
      </c>
      <c r="Q119" s="58">
        <f t="shared" si="154"/>
        <v>0</v>
      </c>
      <c r="R119" s="59">
        <f t="shared" si="146"/>
        <v>7342883</v>
      </c>
    </row>
    <row r="120" spans="1:18">
      <c r="A120" s="57"/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  <c r="N120" s="58"/>
      <c r="O120" s="58"/>
      <c r="P120" s="58"/>
      <c r="Q120" s="58"/>
      <c r="R120" s="59"/>
    </row>
    <row r="121" spans="1:18">
      <c r="A121" s="63" t="s">
        <v>179</v>
      </c>
      <c r="J121" s="44"/>
      <c r="K121" s="44"/>
      <c r="L121" s="44"/>
      <c r="N121" s="44"/>
      <c r="O121" s="44"/>
      <c r="P121" s="44"/>
      <c r="R121" s="59">
        <f t="shared" si="139"/>
        <v>0</v>
      </c>
    </row>
    <row r="122" spans="1:18" ht="12.75">
      <c r="A122" s="57" t="s">
        <v>106</v>
      </c>
      <c r="B122" s="36">
        <v>144262</v>
      </c>
      <c r="E122" s="45">
        <f>SUM(B122:D122)</f>
        <v>144262</v>
      </c>
      <c r="F122" s="73">
        <v>364192</v>
      </c>
      <c r="G122" s="73">
        <v>84136</v>
      </c>
      <c r="H122" s="73"/>
      <c r="I122" s="45">
        <f>SUM(F122:H122)</f>
        <v>448328</v>
      </c>
      <c r="J122" s="93"/>
      <c r="K122" s="118">
        <v>318100</v>
      </c>
      <c r="L122" s="44">
        <v>0</v>
      </c>
      <c r="M122" s="45">
        <f>SUM(J122:L122)</f>
        <v>318100</v>
      </c>
      <c r="N122" s="44">
        <v>0</v>
      </c>
      <c r="O122" s="44">
        <v>0</v>
      </c>
      <c r="P122" s="44">
        <v>0</v>
      </c>
      <c r="Q122" s="45">
        <f>SUM(N122:P122)</f>
        <v>0</v>
      </c>
      <c r="R122" s="59">
        <f t="shared" si="139"/>
        <v>910690</v>
      </c>
    </row>
    <row r="123" spans="1:18">
      <c r="A123" s="57" t="s">
        <v>107</v>
      </c>
      <c r="E123" s="45">
        <f t="shared" ref="E123:E124" si="155">SUM(B123:D123)</f>
        <v>0</v>
      </c>
      <c r="I123" s="45"/>
      <c r="J123" s="44"/>
      <c r="K123" s="44"/>
      <c r="L123" s="44"/>
      <c r="M123" s="45"/>
      <c r="N123" s="44"/>
      <c r="O123" s="44"/>
      <c r="P123" s="44"/>
      <c r="Q123" s="45"/>
      <c r="R123" s="59">
        <f t="shared" si="139"/>
        <v>0</v>
      </c>
    </row>
    <row r="124" spans="1:18">
      <c r="A124" s="57" t="s">
        <v>57</v>
      </c>
      <c r="E124" s="45">
        <f t="shared" si="155"/>
        <v>0</v>
      </c>
      <c r="I124" s="45">
        <f t="shared" ref="I124" si="156">SUM(F124:H124)</f>
        <v>0</v>
      </c>
      <c r="J124" s="44"/>
      <c r="K124" s="44"/>
      <c r="L124" s="44"/>
      <c r="M124" s="45">
        <f t="shared" ref="M124" si="157">SUM(J124:L124)</f>
        <v>0</v>
      </c>
      <c r="N124" s="44"/>
      <c r="O124" s="44"/>
      <c r="P124" s="44"/>
      <c r="Q124" s="45">
        <f t="shared" ref="Q124" si="158">SUM(N124:P124)</f>
        <v>0</v>
      </c>
      <c r="R124" s="59">
        <f t="shared" si="139"/>
        <v>0</v>
      </c>
    </row>
    <row r="125" spans="1:18">
      <c r="A125" s="57" t="s">
        <v>58</v>
      </c>
      <c r="B125" s="58">
        <f>+B122-B123-B124</f>
        <v>144262</v>
      </c>
      <c r="C125" s="58"/>
      <c r="D125" s="58"/>
      <c r="E125" s="58">
        <f t="shared" ref="E125" si="159">+E122-E123-E124</f>
        <v>144262</v>
      </c>
      <c r="F125" s="58"/>
      <c r="G125" s="58">
        <f t="shared" ref="G125:I125" si="160">+G122-G123-G124</f>
        <v>84136</v>
      </c>
      <c r="H125" s="58">
        <f t="shared" si="160"/>
        <v>0</v>
      </c>
      <c r="I125" s="58">
        <f t="shared" si="160"/>
        <v>448328</v>
      </c>
      <c r="J125" s="58">
        <f>+J122-J123-J124</f>
        <v>0</v>
      </c>
      <c r="K125" s="58">
        <f t="shared" ref="K125:M125" si="161">+K122-K123-K124</f>
        <v>318100</v>
      </c>
      <c r="L125" s="58">
        <f t="shared" si="161"/>
        <v>0</v>
      </c>
      <c r="M125" s="58">
        <f t="shared" si="161"/>
        <v>318100</v>
      </c>
      <c r="N125" s="58">
        <f>+N122-N123-N124</f>
        <v>0</v>
      </c>
      <c r="O125" s="58">
        <f t="shared" ref="O125:Q125" si="162">+O122-O123-O124</f>
        <v>0</v>
      </c>
      <c r="P125" s="58">
        <f t="shared" si="162"/>
        <v>0</v>
      </c>
      <c r="Q125" s="58">
        <f t="shared" si="162"/>
        <v>0</v>
      </c>
      <c r="R125" s="59">
        <f t="shared" si="139"/>
        <v>910690</v>
      </c>
    </row>
    <row r="126" spans="1:18">
      <c r="A126" s="57"/>
      <c r="J126" s="44"/>
      <c r="K126" s="44"/>
      <c r="L126" s="44"/>
      <c r="N126" s="44"/>
      <c r="O126" s="44"/>
      <c r="P126" s="44"/>
      <c r="R126" s="59">
        <f t="shared" si="139"/>
        <v>0</v>
      </c>
    </row>
    <row r="127" spans="1:18">
      <c r="A127" s="63" t="s">
        <v>197</v>
      </c>
      <c r="J127" s="44"/>
      <c r="K127" s="44"/>
      <c r="L127" s="44"/>
      <c r="N127" s="44"/>
      <c r="O127" s="44"/>
      <c r="P127" s="44"/>
      <c r="R127" s="59">
        <f t="shared" si="139"/>
        <v>0</v>
      </c>
    </row>
    <row r="128" spans="1:18" ht="12.75">
      <c r="A128" s="57" t="s">
        <v>106</v>
      </c>
      <c r="B128" s="36">
        <v>76200</v>
      </c>
      <c r="D128" s="73">
        <v>905499</v>
      </c>
      <c r="E128" s="45">
        <f>SUM(B128:D128)</f>
        <v>981699</v>
      </c>
      <c r="G128" s="44">
        <v>0</v>
      </c>
      <c r="H128" s="73"/>
      <c r="I128" s="45">
        <f>SUM(F128:H128)</f>
        <v>0</v>
      </c>
      <c r="J128" s="73">
        <v>613231</v>
      </c>
      <c r="K128" s="44">
        <v>0</v>
      </c>
      <c r="L128" s="44">
        <v>0</v>
      </c>
      <c r="M128" s="45">
        <f>SUM(J128:L128)</f>
        <v>613231</v>
      </c>
      <c r="N128" s="44">
        <v>0</v>
      </c>
      <c r="O128" s="44">
        <v>0</v>
      </c>
      <c r="P128" s="44">
        <v>0</v>
      </c>
      <c r="Q128" s="45">
        <f>SUM(N128:P128)</f>
        <v>0</v>
      </c>
      <c r="R128" s="59">
        <f t="shared" si="139"/>
        <v>1594930</v>
      </c>
    </row>
    <row r="129" spans="1:18">
      <c r="A129" s="57" t="s">
        <v>107</v>
      </c>
      <c r="E129" s="45">
        <f t="shared" ref="E129:E130" si="163">SUM(B129:D129)</f>
        <v>0</v>
      </c>
      <c r="I129" s="45"/>
      <c r="J129" s="44"/>
      <c r="K129" s="44"/>
      <c r="L129" s="44"/>
      <c r="M129" s="45"/>
      <c r="N129" s="44"/>
      <c r="O129" s="44"/>
      <c r="P129" s="44"/>
      <c r="Q129" s="45"/>
      <c r="R129" s="59"/>
    </row>
    <row r="130" spans="1:18">
      <c r="A130" s="57" t="s">
        <v>57</v>
      </c>
      <c r="E130" s="45">
        <f t="shared" si="163"/>
        <v>0</v>
      </c>
      <c r="I130" s="45">
        <f t="shared" ref="I130" si="164">SUM(F130:H130)</f>
        <v>0</v>
      </c>
      <c r="J130" s="44"/>
      <c r="K130" s="44"/>
      <c r="L130" s="44"/>
      <c r="M130" s="45">
        <f t="shared" ref="M130" si="165">SUM(J130:L130)</f>
        <v>0</v>
      </c>
      <c r="N130" s="44"/>
      <c r="O130" s="44"/>
      <c r="P130" s="44"/>
      <c r="Q130" s="45">
        <f t="shared" ref="Q130" si="166">SUM(N130:P130)</f>
        <v>0</v>
      </c>
      <c r="R130" s="59"/>
    </row>
    <row r="131" spans="1:18">
      <c r="A131" s="57" t="s">
        <v>58</v>
      </c>
      <c r="B131" s="58">
        <f>+B128-B129-B130</f>
        <v>76200</v>
      </c>
      <c r="C131" s="58"/>
      <c r="D131" s="58">
        <f>+D128-D129-D130</f>
        <v>905499</v>
      </c>
      <c r="E131" s="58">
        <f t="shared" ref="E131" si="167">+E128-E129-E130</f>
        <v>981699</v>
      </c>
      <c r="F131" s="58"/>
      <c r="G131" s="58">
        <f t="shared" ref="G131:I131" si="168">+G128-G129-G130</f>
        <v>0</v>
      </c>
      <c r="H131" s="58">
        <f t="shared" si="168"/>
        <v>0</v>
      </c>
      <c r="I131" s="58">
        <f t="shared" si="168"/>
        <v>0</v>
      </c>
      <c r="J131" s="58">
        <f>+J128-J129-J130</f>
        <v>613231</v>
      </c>
      <c r="K131" s="58">
        <f t="shared" ref="K131:M131" si="169">+K128-K129-K130</f>
        <v>0</v>
      </c>
      <c r="L131" s="58">
        <f t="shared" si="169"/>
        <v>0</v>
      </c>
      <c r="M131" s="58">
        <f t="shared" si="169"/>
        <v>613231</v>
      </c>
      <c r="N131" s="58">
        <f>+N128-N129-N130</f>
        <v>0</v>
      </c>
      <c r="O131" s="58">
        <f t="shared" ref="O131:Q131" si="170">+O128-O129-O130</f>
        <v>0</v>
      </c>
      <c r="P131" s="58">
        <f t="shared" si="170"/>
        <v>0</v>
      </c>
      <c r="Q131" s="58">
        <f t="shared" si="170"/>
        <v>0</v>
      </c>
      <c r="R131" s="59">
        <f t="shared" si="139"/>
        <v>1594930</v>
      </c>
    </row>
    <row r="132" spans="1:18">
      <c r="A132" s="57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  <c r="O132" s="58"/>
      <c r="P132" s="58"/>
      <c r="Q132" s="58"/>
      <c r="R132" s="59"/>
    </row>
    <row r="133" spans="1:18">
      <c r="A133" s="63" t="s">
        <v>204</v>
      </c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9"/>
    </row>
    <row r="134" spans="1:18">
      <c r="A134" s="57" t="s">
        <v>106</v>
      </c>
      <c r="B134" s="58"/>
      <c r="C134" s="58"/>
      <c r="D134" s="73">
        <v>221058</v>
      </c>
      <c r="E134" s="45">
        <f>SUM(B134:D134)</f>
        <v>221058</v>
      </c>
      <c r="F134" s="58"/>
      <c r="G134" s="58"/>
      <c r="H134" s="58"/>
      <c r="I134" s="58"/>
      <c r="J134" s="58"/>
      <c r="K134" s="118">
        <v>270204</v>
      </c>
      <c r="L134" s="58"/>
      <c r="M134" s="58"/>
      <c r="N134" s="58"/>
      <c r="O134" s="58"/>
      <c r="P134" s="58"/>
      <c r="Q134" s="58"/>
      <c r="R134" s="59"/>
    </row>
    <row r="135" spans="1:18">
      <c r="A135" s="57" t="s">
        <v>107</v>
      </c>
      <c r="B135" s="58"/>
      <c r="C135" s="58"/>
      <c r="D135" s="58"/>
      <c r="E135" s="45">
        <f t="shared" ref="E135:E136" si="171">SUM(B135:D135)</f>
        <v>0</v>
      </c>
      <c r="F135" s="58"/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8"/>
      <c r="R135" s="59"/>
    </row>
    <row r="136" spans="1:18">
      <c r="A136" s="57" t="s">
        <v>57</v>
      </c>
      <c r="B136" s="58"/>
      <c r="C136" s="58"/>
      <c r="D136" s="58"/>
      <c r="E136" s="45">
        <f t="shared" si="171"/>
        <v>0</v>
      </c>
      <c r="F136" s="58"/>
      <c r="G136" s="58"/>
      <c r="H136" s="58"/>
      <c r="I136" s="58"/>
      <c r="J136" s="58"/>
      <c r="K136" s="58"/>
      <c r="L136" s="58"/>
      <c r="M136" s="58"/>
      <c r="N136" s="58"/>
      <c r="O136" s="58"/>
      <c r="P136" s="58"/>
      <c r="Q136" s="58"/>
      <c r="R136" s="59"/>
    </row>
    <row r="137" spans="1:18">
      <c r="A137" s="57" t="s">
        <v>58</v>
      </c>
      <c r="D137" s="58">
        <f>+D134-D135-D136</f>
        <v>221058</v>
      </c>
      <c r="E137" s="58">
        <f t="shared" ref="E137" si="172">+E134-E135-E136</f>
        <v>221058</v>
      </c>
      <c r="J137" s="44"/>
      <c r="K137" s="118">
        <v>270204</v>
      </c>
      <c r="L137" s="44"/>
      <c r="N137" s="44"/>
      <c r="O137" s="44"/>
      <c r="P137" s="44"/>
      <c r="R137" s="59">
        <f t="shared" si="139"/>
        <v>221058</v>
      </c>
    </row>
    <row r="138" spans="1:18">
      <c r="A138" s="57"/>
      <c r="J138" s="44"/>
      <c r="K138" s="44"/>
      <c r="L138" s="44"/>
      <c r="N138" s="44"/>
      <c r="O138" s="44"/>
      <c r="P138" s="44"/>
      <c r="R138" s="59"/>
    </row>
    <row r="139" spans="1:18">
      <c r="A139" s="66" t="s">
        <v>201</v>
      </c>
      <c r="B139" s="67"/>
      <c r="C139" s="67"/>
      <c r="D139" s="67"/>
      <c r="E139" s="68"/>
      <c r="F139" s="67"/>
      <c r="G139" s="67"/>
      <c r="H139" s="67"/>
      <c r="I139" s="68"/>
      <c r="J139" s="67"/>
      <c r="K139" s="67"/>
      <c r="L139" s="67"/>
      <c r="M139" s="68"/>
      <c r="N139" s="67"/>
      <c r="O139" s="67"/>
      <c r="P139" s="67"/>
      <c r="Q139" s="68"/>
      <c r="R139" s="59">
        <f t="shared" si="139"/>
        <v>0</v>
      </c>
    </row>
    <row r="140" spans="1:18">
      <c r="A140" s="69" t="s">
        <v>106</v>
      </c>
      <c r="B140" s="67">
        <f t="shared" ref="B140:R140" si="173">B32+B38+B44+B50+B56+B62+B68+B74+B80+B86+B92+B98+B104+B110+B116+B122+B128</f>
        <v>1804004091.45</v>
      </c>
      <c r="C140" s="67">
        <f t="shared" si="173"/>
        <v>1941858125.7</v>
      </c>
      <c r="D140" s="67">
        <f>D32+D38+D44+D50+D56+D62+D68+D74+D80+D86+D92+D98+D104+D110+D116+D122+D128+D134</f>
        <v>1928528572.3500006</v>
      </c>
      <c r="E140" s="67">
        <f t="shared" si="173"/>
        <v>5674169731.500001</v>
      </c>
      <c r="F140" s="67">
        <f t="shared" si="173"/>
        <v>1982422402.5999999</v>
      </c>
      <c r="G140" s="67">
        <f t="shared" si="173"/>
        <v>2074013750.1800001</v>
      </c>
      <c r="H140" s="67">
        <f t="shared" si="173"/>
        <v>1793505315.4000001</v>
      </c>
      <c r="I140" s="67">
        <f t="shared" si="173"/>
        <v>5849941468.1800003</v>
      </c>
      <c r="J140" s="67">
        <f t="shared" si="173"/>
        <v>1795085551.7700002</v>
      </c>
      <c r="K140" s="67">
        <f>K32+K38+K44+K50+K56+K62+K68+K74+K80+K86+K92+K98+K104+K110+K116+K122+K128+K134</f>
        <v>1951413368.23</v>
      </c>
      <c r="L140" s="67">
        <f t="shared" si="173"/>
        <v>0</v>
      </c>
      <c r="M140" s="67">
        <f t="shared" si="173"/>
        <v>3707173302.3000002</v>
      </c>
      <c r="N140" s="67">
        <f t="shared" si="173"/>
        <v>0</v>
      </c>
      <c r="O140" s="67">
        <f t="shared" si="173"/>
        <v>0</v>
      </c>
      <c r="P140" s="67">
        <f t="shared" si="173"/>
        <v>0</v>
      </c>
      <c r="Q140" s="67">
        <f t="shared" si="173"/>
        <v>0</v>
      </c>
      <c r="R140" s="67">
        <f t="shared" si="173"/>
        <v>15231284501.980001</v>
      </c>
    </row>
    <row r="141" spans="1:18">
      <c r="A141" s="69" t="s">
        <v>107</v>
      </c>
      <c r="B141" s="67">
        <f t="shared" ref="B141:Q141" si="174">B33+B39+B45+B51+B57+B63+B69+B75+B81+B87+B93+B99+B105+B111+B117+B123+B129</f>
        <v>0</v>
      </c>
      <c r="C141" s="67">
        <f t="shared" si="174"/>
        <v>0</v>
      </c>
      <c r="D141" s="67">
        <f t="shared" si="174"/>
        <v>0</v>
      </c>
      <c r="E141" s="67">
        <f t="shared" si="174"/>
        <v>0</v>
      </c>
      <c r="F141" s="67">
        <f t="shared" si="174"/>
        <v>0</v>
      </c>
      <c r="G141" s="67">
        <f t="shared" si="174"/>
        <v>0</v>
      </c>
      <c r="H141" s="67">
        <f t="shared" si="174"/>
        <v>0</v>
      </c>
      <c r="I141" s="67">
        <f t="shared" si="174"/>
        <v>0</v>
      </c>
      <c r="J141" s="67">
        <f t="shared" si="174"/>
        <v>0</v>
      </c>
      <c r="K141" s="67">
        <f t="shared" si="174"/>
        <v>0</v>
      </c>
      <c r="L141" s="67">
        <f t="shared" si="174"/>
        <v>0</v>
      </c>
      <c r="M141" s="67">
        <f t="shared" si="174"/>
        <v>0</v>
      </c>
      <c r="N141" s="67">
        <f t="shared" si="174"/>
        <v>0</v>
      </c>
      <c r="O141" s="67">
        <f t="shared" si="174"/>
        <v>0</v>
      </c>
      <c r="P141" s="67">
        <f t="shared" si="174"/>
        <v>0</v>
      </c>
      <c r="Q141" s="67">
        <f t="shared" si="174"/>
        <v>0</v>
      </c>
      <c r="R141" s="59">
        <f t="shared" si="139"/>
        <v>0</v>
      </c>
    </row>
    <row r="142" spans="1:18">
      <c r="A142" s="69" t="s">
        <v>57</v>
      </c>
      <c r="B142" s="67">
        <f t="shared" ref="B142:M142" si="175">B34+B40+B46+B52+B58+B64+B70+B76+B82+B88+B94+B100+B106+B112+B118+B124+B130</f>
        <v>0</v>
      </c>
      <c r="C142" s="67">
        <f t="shared" si="175"/>
        <v>0</v>
      </c>
      <c r="D142" s="67">
        <f t="shared" si="175"/>
        <v>0</v>
      </c>
      <c r="E142" s="67">
        <f t="shared" si="175"/>
        <v>0</v>
      </c>
      <c r="F142" s="67">
        <f t="shared" si="175"/>
        <v>0</v>
      </c>
      <c r="G142" s="67">
        <f t="shared" si="175"/>
        <v>0</v>
      </c>
      <c r="H142" s="67">
        <f t="shared" si="175"/>
        <v>0</v>
      </c>
      <c r="I142" s="67">
        <f t="shared" si="175"/>
        <v>0</v>
      </c>
      <c r="J142" s="67">
        <f t="shared" si="175"/>
        <v>0</v>
      </c>
      <c r="K142" s="67">
        <f t="shared" si="175"/>
        <v>0</v>
      </c>
      <c r="L142" s="67">
        <f t="shared" si="175"/>
        <v>0</v>
      </c>
      <c r="M142" s="67">
        <f t="shared" si="175"/>
        <v>0</v>
      </c>
      <c r="N142" s="67">
        <v>0</v>
      </c>
      <c r="O142" s="67">
        <f t="shared" ref="O142:Q143" si="176">O34+O40+O46+O52+O58+O64+O70+O76+O82+O88+O94+O100+O106+O112+O118+O124+O130</f>
        <v>0</v>
      </c>
      <c r="P142" s="67">
        <f t="shared" si="176"/>
        <v>0</v>
      </c>
      <c r="Q142" s="67">
        <f t="shared" si="176"/>
        <v>0</v>
      </c>
      <c r="R142" s="59">
        <f t="shared" si="139"/>
        <v>0</v>
      </c>
    </row>
    <row r="143" spans="1:18">
      <c r="A143" s="69" t="s">
        <v>58</v>
      </c>
      <c r="B143" s="67">
        <f t="shared" ref="B143:M143" si="177">B35+B41+B47+B53+B59+B65+B71+B77+B83+B89+B95+B101+B107+B113+B119+B125+B131</f>
        <v>1804004091.45</v>
      </c>
      <c r="C143" s="67">
        <f t="shared" si="177"/>
        <v>1941858125.7</v>
      </c>
      <c r="D143" s="67">
        <f>D35+D41+D47+D53+D59+D65+D71+D77+D83+D89+D95+D101+D107+D113+D119+D125+D131+D137</f>
        <v>1928528572.3500006</v>
      </c>
      <c r="E143" s="67">
        <f t="shared" si="177"/>
        <v>5674169731.500001</v>
      </c>
      <c r="F143" s="67">
        <f t="shared" si="177"/>
        <v>1982058210.5999999</v>
      </c>
      <c r="G143" s="67">
        <f t="shared" si="177"/>
        <v>2074013750.1800001</v>
      </c>
      <c r="H143" s="67">
        <f t="shared" si="177"/>
        <v>1793505315.4000001</v>
      </c>
      <c r="I143" s="67">
        <f t="shared" si="177"/>
        <v>5849941468.1800003</v>
      </c>
      <c r="J143" s="67">
        <f t="shared" si="177"/>
        <v>1795085551.7700002</v>
      </c>
      <c r="K143" s="67">
        <f>K35+K41+K47+K53+K59+K65+K71+K77+K83+K89+K95+K101+K107+K113+K119+K125+K131+K137</f>
        <v>1951413368.23</v>
      </c>
      <c r="L143" s="67">
        <f t="shared" si="177"/>
        <v>0</v>
      </c>
      <c r="M143" s="67">
        <f t="shared" si="177"/>
        <v>3707173302.3000002</v>
      </c>
      <c r="N143" s="67">
        <f>N35+N41+N47+N53+N59+N65+N71+N77+N83+N89+N95+N101+N107+N113+N119+N125+N131</f>
        <v>0</v>
      </c>
      <c r="O143" s="67">
        <f t="shared" si="176"/>
        <v>0</v>
      </c>
      <c r="P143" s="67">
        <f t="shared" si="176"/>
        <v>0</v>
      </c>
      <c r="Q143" s="67">
        <f t="shared" si="176"/>
        <v>0</v>
      </c>
      <c r="R143" s="59">
        <f t="shared" si="139"/>
        <v>15231284501.98</v>
      </c>
    </row>
    <row r="145" spans="1:18">
      <c r="A145" s="66" t="s">
        <v>202</v>
      </c>
      <c r="B145" s="67"/>
      <c r="C145" s="67"/>
      <c r="D145" s="67"/>
      <c r="E145" s="68"/>
      <c r="F145" s="67"/>
      <c r="G145" s="67"/>
      <c r="H145" s="67"/>
      <c r="I145" s="68"/>
      <c r="J145" s="67"/>
      <c r="K145" s="67"/>
      <c r="L145" s="67"/>
      <c r="M145" s="68"/>
      <c r="N145" s="67"/>
      <c r="O145" s="67"/>
      <c r="P145" s="67"/>
      <c r="Q145" s="68"/>
      <c r="R145" s="59">
        <f t="shared" ref="R145" si="178">+E145+I145+M145+Q145</f>
        <v>0</v>
      </c>
    </row>
    <row r="146" spans="1:18">
      <c r="A146" s="69" t="s">
        <v>59</v>
      </c>
      <c r="B146" s="58">
        <f t="shared" ref="B146:C151" si="179">B16+B24</f>
        <v>5692</v>
      </c>
      <c r="C146" s="58">
        <f t="shared" si="179"/>
        <v>5692</v>
      </c>
      <c r="D146" s="58"/>
      <c r="E146" s="58">
        <f t="shared" ref="E146:E149" si="180">SUM(B146:D146)</f>
        <v>11384</v>
      </c>
      <c r="F146" s="58">
        <f t="shared" ref="F146:H151" si="181">F16+F24</f>
        <v>5904</v>
      </c>
      <c r="G146" s="58">
        <f t="shared" si="181"/>
        <v>6895</v>
      </c>
      <c r="H146" s="58">
        <f t="shared" si="181"/>
        <v>6914</v>
      </c>
      <c r="I146" s="56"/>
      <c r="J146" s="58">
        <f t="shared" ref="J146:Q146" si="182">J16+J24</f>
        <v>20159.189999999999</v>
      </c>
      <c r="K146" s="58">
        <f t="shared" si="182"/>
        <v>7146</v>
      </c>
      <c r="L146" s="58">
        <f t="shared" si="182"/>
        <v>0</v>
      </c>
      <c r="M146" s="58">
        <f t="shared" si="182"/>
        <v>0</v>
      </c>
      <c r="N146" s="58">
        <f t="shared" si="182"/>
        <v>0</v>
      </c>
      <c r="O146" s="58">
        <f t="shared" si="182"/>
        <v>0</v>
      </c>
      <c r="P146" s="58">
        <f t="shared" si="182"/>
        <v>0</v>
      </c>
      <c r="Q146" s="58">
        <f t="shared" si="182"/>
        <v>0</v>
      </c>
      <c r="R146" s="59">
        <f>+E146+I146+M146+Q146</f>
        <v>11384</v>
      </c>
    </row>
    <row r="147" spans="1:18">
      <c r="A147" s="69" t="s">
        <v>56</v>
      </c>
      <c r="B147" s="58">
        <f t="shared" si="179"/>
        <v>38000</v>
      </c>
      <c r="C147" s="58">
        <f t="shared" si="179"/>
        <v>38000</v>
      </c>
      <c r="D147" s="58"/>
      <c r="E147" s="58">
        <f t="shared" si="180"/>
        <v>76000</v>
      </c>
      <c r="F147" s="58">
        <f t="shared" si="181"/>
        <v>38000</v>
      </c>
      <c r="G147" s="58">
        <f t="shared" si="181"/>
        <v>38002</v>
      </c>
      <c r="H147" s="58">
        <f t="shared" si="181"/>
        <v>38002</v>
      </c>
      <c r="I147" s="60"/>
      <c r="J147" s="58">
        <f t="shared" ref="J147:Q151" si="183">J17+J25</f>
        <v>38003.19</v>
      </c>
      <c r="K147" s="58">
        <f t="shared" si="183"/>
        <v>38200.715375351268</v>
      </c>
      <c r="L147" s="58">
        <f t="shared" si="183"/>
        <v>0</v>
      </c>
      <c r="M147" s="58">
        <f t="shared" si="183"/>
        <v>0</v>
      </c>
      <c r="N147" s="58">
        <f t="shared" si="183"/>
        <v>0</v>
      </c>
      <c r="O147" s="58">
        <f t="shared" si="183"/>
        <v>0</v>
      </c>
      <c r="P147" s="58">
        <f t="shared" si="183"/>
        <v>0</v>
      </c>
      <c r="Q147" s="58">
        <f t="shared" si="183"/>
        <v>0</v>
      </c>
      <c r="R147" s="59">
        <f t="shared" ref="R147:R151" si="184">+E147+I147+M147+Q147</f>
        <v>76000</v>
      </c>
    </row>
    <row r="148" spans="1:18">
      <c r="A148" s="69" t="s">
        <v>106</v>
      </c>
      <c r="B148" s="58">
        <f t="shared" si="179"/>
        <v>104744000</v>
      </c>
      <c r="C148" s="58">
        <f t="shared" si="179"/>
        <v>104744000</v>
      </c>
      <c r="D148" s="58"/>
      <c r="E148" s="58">
        <f t="shared" si="180"/>
        <v>209488000</v>
      </c>
      <c r="F148" s="58">
        <f t="shared" si="181"/>
        <v>108560000</v>
      </c>
      <c r="G148" s="58">
        <f t="shared" si="181"/>
        <v>106736172</v>
      </c>
      <c r="H148" s="58">
        <f t="shared" si="181"/>
        <v>107174160</v>
      </c>
      <c r="I148" s="60">
        <f t="shared" ref="I148:I150" si="185">SUM(F148:H148)</f>
        <v>322470332</v>
      </c>
      <c r="J148" s="58">
        <f t="shared" si="183"/>
        <v>112254152.02999999</v>
      </c>
      <c r="K148" s="58">
        <f t="shared" si="183"/>
        <v>112308164</v>
      </c>
      <c r="L148" s="58">
        <f t="shared" si="183"/>
        <v>0</v>
      </c>
      <c r="M148" s="58">
        <f t="shared" si="183"/>
        <v>224562316.02999997</v>
      </c>
      <c r="N148" s="58">
        <f t="shared" si="183"/>
        <v>0</v>
      </c>
      <c r="O148" s="58">
        <f t="shared" si="183"/>
        <v>0</v>
      </c>
      <c r="P148" s="58">
        <f t="shared" si="183"/>
        <v>0</v>
      </c>
      <c r="Q148" s="58">
        <f t="shared" si="183"/>
        <v>0</v>
      </c>
      <c r="R148" s="59">
        <f t="shared" si="184"/>
        <v>756520648.02999997</v>
      </c>
    </row>
    <row r="149" spans="1:18">
      <c r="A149" s="69" t="s">
        <v>107</v>
      </c>
      <c r="B149" s="58">
        <f t="shared" si="179"/>
        <v>0</v>
      </c>
      <c r="C149" s="58">
        <f t="shared" si="179"/>
        <v>0</v>
      </c>
      <c r="D149" s="58"/>
      <c r="E149" s="60">
        <f t="shared" si="180"/>
        <v>0</v>
      </c>
      <c r="F149" s="58">
        <f t="shared" si="181"/>
        <v>0</v>
      </c>
      <c r="G149" s="58">
        <f t="shared" si="181"/>
        <v>0</v>
      </c>
      <c r="H149" s="58">
        <f t="shared" si="181"/>
        <v>0</v>
      </c>
      <c r="I149" s="60">
        <f t="shared" si="185"/>
        <v>0</v>
      </c>
      <c r="J149" s="58">
        <f t="shared" si="183"/>
        <v>0</v>
      </c>
      <c r="K149" s="58">
        <f t="shared" si="183"/>
        <v>0</v>
      </c>
      <c r="L149" s="58">
        <f t="shared" si="183"/>
        <v>0</v>
      </c>
      <c r="M149" s="58">
        <f t="shared" si="183"/>
        <v>0</v>
      </c>
      <c r="N149" s="58">
        <f t="shared" si="183"/>
        <v>0</v>
      </c>
      <c r="O149" s="58">
        <f t="shared" si="183"/>
        <v>0</v>
      </c>
      <c r="P149" s="58">
        <f t="shared" si="183"/>
        <v>0</v>
      </c>
      <c r="Q149" s="58">
        <f t="shared" si="183"/>
        <v>0</v>
      </c>
      <c r="R149" s="59">
        <f t="shared" si="184"/>
        <v>0</v>
      </c>
    </row>
    <row r="150" spans="1:18">
      <c r="A150" s="69" t="s">
        <v>57</v>
      </c>
      <c r="B150" s="58">
        <f t="shared" si="179"/>
        <v>0</v>
      </c>
      <c r="C150" s="58">
        <f t="shared" si="179"/>
        <v>0</v>
      </c>
      <c r="D150" s="58">
        <v>0</v>
      </c>
      <c r="E150" s="60">
        <f t="shared" ref="E150" si="186">SUM(B150:D150)</f>
        <v>0</v>
      </c>
      <c r="F150" s="58">
        <f t="shared" si="181"/>
        <v>0</v>
      </c>
      <c r="G150" s="58">
        <f t="shared" si="181"/>
        <v>0</v>
      </c>
      <c r="H150" s="58">
        <f t="shared" si="181"/>
        <v>0</v>
      </c>
      <c r="I150" s="60">
        <f t="shared" si="185"/>
        <v>0</v>
      </c>
      <c r="J150" s="58">
        <f t="shared" si="183"/>
        <v>0</v>
      </c>
      <c r="K150" s="58">
        <f t="shared" si="183"/>
        <v>0</v>
      </c>
      <c r="L150" s="58">
        <f t="shared" si="183"/>
        <v>0</v>
      </c>
      <c r="M150" s="58">
        <f t="shared" si="183"/>
        <v>0</v>
      </c>
      <c r="N150" s="58">
        <f t="shared" si="183"/>
        <v>0</v>
      </c>
      <c r="O150" s="58">
        <f t="shared" si="183"/>
        <v>0</v>
      </c>
      <c r="P150" s="58">
        <f t="shared" si="183"/>
        <v>0</v>
      </c>
      <c r="Q150" s="58">
        <f t="shared" si="183"/>
        <v>0</v>
      </c>
      <c r="R150" s="59">
        <f t="shared" si="184"/>
        <v>0</v>
      </c>
    </row>
    <row r="151" spans="1:18">
      <c r="A151" s="69" t="s">
        <v>58</v>
      </c>
      <c r="B151" s="58">
        <f t="shared" si="179"/>
        <v>104744000</v>
      </c>
      <c r="C151" s="58">
        <f t="shared" si="179"/>
        <v>104744000</v>
      </c>
      <c r="D151" s="58">
        <f t="shared" ref="D151:E151" si="187">+D148+D149-D150</f>
        <v>0</v>
      </c>
      <c r="E151" s="58">
        <f t="shared" si="187"/>
        <v>209488000</v>
      </c>
      <c r="F151" s="58">
        <f t="shared" si="181"/>
        <v>108560000</v>
      </c>
      <c r="G151" s="58">
        <f t="shared" si="181"/>
        <v>106736172</v>
      </c>
      <c r="H151" s="58">
        <f t="shared" si="181"/>
        <v>107174160</v>
      </c>
      <c r="I151" s="58">
        <f t="shared" ref="I151" si="188">+I148+I149-I150</f>
        <v>322470332</v>
      </c>
      <c r="J151" s="58">
        <f t="shared" si="183"/>
        <v>112254152.02999999</v>
      </c>
      <c r="K151" s="58">
        <f t="shared" si="183"/>
        <v>112308164</v>
      </c>
      <c r="L151" s="58">
        <f t="shared" si="183"/>
        <v>0</v>
      </c>
      <c r="M151" s="58">
        <f t="shared" si="183"/>
        <v>224562316.02999997</v>
      </c>
      <c r="N151" s="58">
        <f t="shared" si="183"/>
        <v>0</v>
      </c>
      <c r="O151" s="58">
        <f t="shared" si="183"/>
        <v>0</v>
      </c>
      <c r="P151" s="58">
        <f t="shared" si="183"/>
        <v>0</v>
      </c>
      <c r="Q151" s="58">
        <f t="shared" si="183"/>
        <v>0</v>
      </c>
      <c r="R151" s="77">
        <f t="shared" si="184"/>
        <v>756520648.02999997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R145"/>
  <sheetViews>
    <sheetView topLeftCell="A7" zoomScale="86" zoomScaleNormal="86" workbookViewId="0">
      <pane xSplit="1" ySplit="7" topLeftCell="J126" activePane="bottomRight" state="frozen"/>
      <selection activeCell="D43" sqref="D43"/>
      <selection pane="topRight" activeCell="D43" sqref="D43"/>
      <selection pane="bottomLeft" activeCell="D43" sqref="D43"/>
      <selection pane="bottomRight" activeCell="M135" sqref="M135"/>
    </sheetView>
  </sheetViews>
  <sheetFormatPr baseColWidth="10" defaultRowHeight="12"/>
  <cols>
    <col min="1" max="1" width="56.5703125" style="44" customWidth="1"/>
    <col min="2" max="2" width="16.85546875" style="44" bestFit="1" customWidth="1"/>
    <col min="3" max="3" width="14.5703125" style="44" customWidth="1"/>
    <col min="4" max="4" width="15.42578125" style="44" customWidth="1"/>
    <col min="5" max="5" width="15.28515625" style="44" customWidth="1"/>
    <col min="6" max="6" width="15.5703125" style="44" customWidth="1"/>
    <col min="7" max="7" width="14.85546875" style="44" customWidth="1"/>
    <col min="8" max="8" width="14.85546875" style="44" bestFit="1" customWidth="1"/>
    <col min="9" max="9" width="17.7109375" style="44" customWidth="1"/>
    <col min="10" max="10" width="16.5703125" style="44" customWidth="1"/>
    <col min="11" max="18" width="16.7109375" style="44" customWidth="1"/>
    <col min="19" max="16384" width="11.42578125" style="44"/>
  </cols>
  <sheetData>
    <row r="1" spans="1:18" s="40" customFormat="1">
      <c r="A1" s="96"/>
      <c r="B1" s="38"/>
      <c r="C1" s="38"/>
      <c r="D1" s="38"/>
    </row>
    <row r="2" spans="1:18" s="40" customFormat="1">
      <c r="A2" s="96"/>
      <c r="B2" s="38"/>
      <c r="C2" s="38"/>
      <c r="D2" s="38"/>
    </row>
    <row r="3" spans="1:18" s="40" customFormat="1">
      <c r="A3" s="96"/>
      <c r="B3" s="38"/>
      <c r="C3" s="38"/>
      <c r="D3" s="38"/>
    </row>
    <row r="4" spans="1:18" s="40" customFormat="1">
      <c r="A4" s="96"/>
      <c r="B4" s="38"/>
      <c r="C4" s="38"/>
      <c r="D4" s="38"/>
    </row>
    <row r="5" spans="1:18" s="40" customFormat="1">
      <c r="A5" s="96"/>
      <c r="B5" s="38"/>
      <c r="C5" s="38"/>
      <c r="D5" s="38"/>
    </row>
    <row r="6" spans="1:18" s="40" customFormat="1">
      <c r="A6" s="97"/>
      <c r="B6" s="38"/>
      <c r="C6" s="38"/>
      <c r="D6" s="38"/>
    </row>
    <row r="7" spans="1:18" s="40" customFormat="1" ht="19.5" customHeight="1">
      <c r="A7" s="97" t="s">
        <v>76</v>
      </c>
      <c r="B7" s="38"/>
      <c r="C7" s="38"/>
      <c r="D7" s="38"/>
    </row>
    <row r="8" spans="1:18" s="40" customFormat="1" ht="19.5" customHeight="1">
      <c r="A8" s="98" t="s">
        <v>190</v>
      </c>
      <c r="B8" s="38"/>
      <c r="C8" s="38"/>
      <c r="D8" s="38"/>
    </row>
    <row r="9" spans="1:18" s="40" customFormat="1" ht="19.5" customHeight="1">
      <c r="A9" s="98" t="str">
        <f>+'EJEC PPTAL'!A9</f>
        <v>E.S.E. HOSPITAL REGIONAL DE MONIQUIRÁ</v>
      </c>
      <c r="B9" s="99">
        <f>+'EJEC PPTAL'!F9</f>
        <v>1546900823</v>
      </c>
      <c r="C9" s="38"/>
      <c r="D9" s="38"/>
    </row>
    <row r="11" spans="1:18">
      <c r="A11" s="72" t="s">
        <v>86</v>
      </c>
    </row>
    <row r="13" spans="1:18" ht="24">
      <c r="A13" s="48" t="s">
        <v>74</v>
      </c>
      <c r="B13" s="48" t="s">
        <v>60</v>
      </c>
      <c r="C13" s="48" t="s">
        <v>61</v>
      </c>
      <c r="D13" s="48" t="s">
        <v>62</v>
      </c>
      <c r="E13" s="48" t="s">
        <v>72</v>
      </c>
      <c r="F13" s="48" t="s">
        <v>63</v>
      </c>
      <c r="G13" s="48" t="s">
        <v>64</v>
      </c>
      <c r="H13" s="48" t="s">
        <v>65</v>
      </c>
      <c r="I13" s="48" t="s">
        <v>73</v>
      </c>
      <c r="J13" s="48" t="s">
        <v>66</v>
      </c>
      <c r="K13" s="100" t="s">
        <v>67</v>
      </c>
      <c r="L13" s="100" t="s">
        <v>68</v>
      </c>
      <c r="M13" s="100" t="s">
        <v>148</v>
      </c>
      <c r="N13" s="100" t="s">
        <v>69</v>
      </c>
      <c r="O13" s="100" t="s">
        <v>70</v>
      </c>
      <c r="P13" s="100" t="s">
        <v>71</v>
      </c>
      <c r="Q13" s="100" t="s">
        <v>149</v>
      </c>
      <c r="R13" s="100" t="s">
        <v>150</v>
      </c>
    </row>
    <row r="14" spans="1:18" s="40" customFormat="1">
      <c r="A14" s="52"/>
      <c r="B14" s="52"/>
      <c r="C14" s="52"/>
      <c r="D14" s="52"/>
      <c r="E14" s="52"/>
      <c r="F14" s="52"/>
      <c r="G14" s="52"/>
      <c r="H14" s="52"/>
      <c r="I14" s="52"/>
      <c r="J14" s="52"/>
    </row>
    <row r="15" spans="1:18" s="40" customFormat="1">
      <c r="A15" s="101" t="s">
        <v>167</v>
      </c>
      <c r="B15" s="70"/>
      <c r="C15" s="70"/>
      <c r="D15" s="70"/>
      <c r="E15" s="70"/>
      <c r="F15" s="70"/>
      <c r="G15" s="70"/>
      <c r="H15" s="70"/>
      <c r="I15" s="70"/>
      <c r="J15" s="70"/>
    </row>
    <row r="16" spans="1:18">
      <c r="A16" s="102" t="s">
        <v>106</v>
      </c>
      <c r="B16" s="62">
        <v>551612</v>
      </c>
      <c r="C16" s="73">
        <v>3019911</v>
      </c>
      <c r="D16" s="73">
        <v>3363002</v>
      </c>
      <c r="E16" s="44">
        <f>SUM(B16:D16)</f>
        <v>6934525</v>
      </c>
      <c r="F16" s="73">
        <v>1618077</v>
      </c>
      <c r="G16" s="73">
        <v>6056568</v>
      </c>
      <c r="H16" s="73">
        <v>14116430</v>
      </c>
      <c r="I16" s="44">
        <f>SUM(F16:H16)</f>
        <v>21791075</v>
      </c>
      <c r="J16" s="73">
        <v>3623277</v>
      </c>
      <c r="K16" s="118">
        <v>3235542</v>
      </c>
      <c r="M16" s="44">
        <f>SUM(J16:L16)</f>
        <v>6858819</v>
      </c>
      <c r="Q16" s="44">
        <f>SUM(N16:P16)</f>
        <v>0</v>
      </c>
      <c r="R16" s="44">
        <f>+E16+I16+M16+Q16</f>
        <v>35584419</v>
      </c>
    </row>
    <row r="17" spans="1:18">
      <c r="A17" s="102" t="s">
        <v>107</v>
      </c>
      <c r="E17" s="44">
        <f t="shared" ref="E17:E18" si="0">SUM(B17:D17)</f>
        <v>0</v>
      </c>
      <c r="I17" s="44">
        <f t="shared" ref="I17:I18" si="1">SUM(F17:H17)</f>
        <v>0</v>
      </c>
      <c r="L17" s="44">
        <v>0</v>
      </c>
      <c r="M17" s="44">
        <f t="shared" ref="M17:M18" si="2">SUM(J17:L17)</f>
        <v>0</v>
      </c>
      <c r="Q17" s="44">
        <f t="shared" ref="Q17:Q18" si="3">SUM(N17:P17)</f>
        <v>0</v>
      </c>
      <c r="R17" s="44">
        <f t="shared" ref="R17:R80" si="4">+E17+I17+M17+Q17</f>
        <v>0</v>
      </c>
    </row>
    <row r="18" spans="1:18">
      <c r="A18" s="102" t="s">
        <v>57</v>
      </c>
      <c r="E18" s="44">
        <f t="shared" si="0"/>
        <v>0</v>
      </c>
      <c r="I18" s="44">
        <f t="shared" si="1"/>
        <v>0</v>
      </c>
      <c r="M18" s="44">
        <f t="shared" si="2"/>
        <v>0</v>
      </c>
      <c r="Q18" s="44">
        <f t="shared" si="3"/>
        <v>0</v>
      </c>
      <c r="R18" s="44">
        <f t="shared" si="4"/>
        <v>0</v>
      </c>
    </row>
    <row r="19" spans="1:18">
      <c r="A19" s="102" t="s">
        <v>58</v>
      </c>
      <c r="B19" s="44">
        <f>+B16+B17-B18</f>
        <v>551612</v>
      </c>
      <c r="C19" s="44">
        <f t="shared" ref="C19:E19" si="5">+C16+C17-C18</f>
        <v>3019911</v>
      </c>
      <c r="D19" s="44">
        <f t="shared" si="5"/>
        <v>3363002</v>
      </c>
      <c r="E19" s="44">
        <f t="shared" si="5"/>
        <v>6934525</v>
      </c>
      <c r="F19" s="44">
        <f>+F16+F17-F18</f>
        <v>1618077</v>
      </c>
      <c r="G19" s="44">
        <f t="shared" ref="G19:I19" si="6">+G16+G17-G18</f>
        <v>6056568</v>
      </c>
      <c r="H19" s="44">
        <f t="shared" si="6"/>
        <v>14116430</v>
      </c>
      <c r="I19" s="44">
        <f t="shared" si="6"/>
        <v>21791075</v>
      </c>
      <c r="J19" s="44">
        <f>+J16+J17-J18</f>
        <v>3623277</v>
      </c>
      <c r="K19" s="44">
        <f t="shared" ref="K19:M19" si="7">+K16+K17-K18</f>
        <v>3235542</v>
      </c>
      <c r="L19" s="44">
        <f t="shared" si="7"/>
        <v>0</v>
      </c>
      <c r="M19" s="44">
        <f t="shared" si="7"/>
        <v>6858819</v>
      </c>
      <c r="N19" s="44">
        <f>+N16+N17-N18</f>
        <v>0</v>
      </c>
      <c r="O19" s="44">
        <f t="shared" ref="O19:Q19" si="8">+O16+O17-O18</f>
        <v>0</v>
      </c>
      <c r="P19" s="44">
        <f t="shared" si="8"/>
        <v>0</v>
      </c>
      <c r="Q19" s="44">
        <f t="shared" si="8"/>
        <v>0</v>
      </c>
      <c r="R19" s="44">
        <f t="shared" si="4"/>
        <v>35584419</v>
      </c>
    </row>
    <row r="20" spans="1:18">
      <c r="A20" s="102"/>
      <c r="B20" s="102"/>
      <c r="C20" s="102"/>
      <c r="D20" s="102"/>
      <c r="E20" s="102"/>
      <c r="R20" s="44">
        <f t="shared" si="4"/>
        <v>0</v>
      </c>
    </row>
    <row r="21" spans="1:18" s="40" customFormat="1">
      <c r="A21" s="101" t="s">
        <v>170</v>
      </c>
      <c r="B21" s="101"/>
      <c r="C21" s="101"/>
      <c r="D21" s="101"/>
      <c r="E21" s="101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44">
        <f t="shared" si="4"/>
        <v>0</v>
      </c>
    </row>
    <row r="22" spans="1:18">
      <c r="A22" s="102" t="s">
        <v>106</v>
      </c>
      <c r="B22" s="62">
        <v>55013537</v>
      </c>
      <c r="C22" s="62">
        <v>22876844</v>
      </c>
      <c r="D22" s="73">
        <v>57608713</v>
      </c>
      <c r="E22" s="44">
        <f>SUM(B22:D22)</f>
        <v>135499094</v>
      </c>
      <c r="F22" s="73">
        <v>1820450</v>
      </c>
      <c r="G22" s="73">
        <v>25463135</v>
      </c>
      <c r="H22" s="73">
        <v>41213317</v>
      </c>
      <c r="I22" s="44">
        <f>SUM(F22:H22)</f>
        <v>68496902</v>
      </c>
      <c r="J22" s="73">
        <v>35283572</v>
      </c>
      <c r="K22" s="118">
        <v>27817797</v>
      </c>
      <c r="M22" s="44">
        <f>SUM(J22:L22)</f>
        <v>63101369</v>
      </c>
      <c r="Q22" s="44">
        <f>SUM(N22:P22)</f>
        <v>0</v>
      </c>
      <c r="R22" s="44">
        <f t="shared" si="4"/>
        <v>267097365</v>
      </c>
    </row>
    <row r="23" spans="1:18">
      <c r="A23" s="102" t="s">
        <v>107</v>
      </c>
      <c r="R23" s="44">
        <f t="shared" si="4"/>
        <v>0</v>
      </c>
    </row>
    <row r="24" spans="1:18">
      <c r="A24" s="102" t="s">
        <v>57</v>
      </c>
      <c r="E24" s="44">
        <f t="shared" ref="E24" si="9">SUM(B24:D24)</f>
        <v>0</v>
      </c>
      <c r="I24" s="44">
        <f t="shared" ref="I24" si="10">SUM(F24:H24)</f>
        <v>0</v>
      </c>
      <c r="M24" s="44">
        <f t="shared" ref="M24" si="11">SUM(J24:L24)</f>
        <v>0</v>
      </c>
      <c r="Q24" s="44">
        <f t="shared" ref="Q24" si="12">SUM(N24:P24)</f>
        <v>0</v>
      </c>
      <c r="R24" s="44">
        <f t="shared" si="4"/>
        <v>0</v>
      </c>
    </row>
    <row r="25" spans="1:18">
      <c r="A25" s="102" t="s">
        <v>58</v>
      </c>
      <c r="B25" s="44">
        <f>+B22+B23-B24</f>
        <v>55013537</v>
      </c>
      <c r="C25" s="44">
        <f t="shared" ref="C25:E25" si="13">+C22+C23-C24</f>
        <v>22876844</v>
      </c>
      <c r="D25" s="44">
        <f t="shared" si="13"/>
        <v>57608713</v>
      </c>
      <c r="E25" s="44">
        <f t="shared" si="13"/>
        <v>135499094</v>
      </c>
      <c r="F25" s="44">
        <f>+F22+F23-F24</f>
        <v>1820450</v>
      </c>
      <c r="G25" s="44">
        <f t="shared" ref="G25:I25" si="14">+G22+G23-G24</f>
        <v>25463135</v>
      </c>
      <c r="H25" s="44">
        <f t="shared" si="14"/>
        <v>41213317</v>
      </c>
      <c r="I25" s="44">
        <f t="shared" si="14"/>
        <v>68496902</v>
      </c>
      <c r="J25" s="44">
        <f>+J22+J23-J24</f>
        <v>35283572</v>
      </c>
      <c r="K25" s="44">
        <f t="shared" ref="K25:M25" si="15">+K22+K23-K24</f>
        <v>27817797</v>
      </c>
      <c r="L25" s="44">
        <f t="shared" si="15"/>
        <v>0</v>
      </c>
      <c r="M25" s="44">
        <f t="shared" si="15"/>
        <v>63101369</v>
      </c>
      <c r="N25" s="44">
        <f>+N22+N23-N24</f>
        <v>0</v>
      </c>
      <c r="O25" s="44">
        <f t="shared" ref="O25:Q25" si="16">+O22+O23-O24</f>
        <v>0</v>
      </c>
      <c r="P25" s="44">
        <f t="shared" si="16"/>
        <v>0</v>
      </c>
      <c r="Q25" s="44">
        <f t="shared" si="16"/>
        <v>0</v>
      </c>
      <c r="R25" s="44">
        <f t="shared" si="4"/>
        <v>267097365</v>
      </c>
    </row>
    <row r="26" spans="1:18">
      <c r="R26" s="44">
        <f t="shared" si="4"/>
        <v>0</v>
      </c>
    </row>
    <row r="27" spans="1:18" s="40" customFormat="1">
      <c r="A27" s="101" t="s">
        <v>126</v>
      </c>
      <c r="B27" s="70"/>
      <c r="C27" s="70"/>
      <c r="D27" s="70"/>
      <c r="E27" s="70"/>
      <c r="F27" s="73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44">
        <f t="shared" si="4"/>
        <v>0</v>
      </c>
    </row>
    <row r="28" spans="1:18">
      <c r="A28" s="102" t="s">
        <v>106</v>
      </c>
      <c r="B28" s="62">
        <v>57096799</v>
      </c>
      <c r="C28" s="73">
        <v>21794140</v>
      </c>
      <c r="D28" s="73">
        <v>15086107</v>
      </c>
      <c r="E28" s="44">
        <f>SUM(B28:D28)</f>
        <v>93977046</v>
      </c>
      <c r="F28" s="73">
        <v>53952382</v>
      </c>
      <c r="G28" s="73">
        <v>41871321</v>
      </c>
      <c r="H28" s="73">
        <v>3213969</v>
      </c>
      <c r="I28" s="44">
        <f>SUM(F28:H28)</f>
        <v>99037672</v>
      </c>
      <c r="J28" s="73">
        <v>38963538</v>
      </c>
      <c r="K28" s="118">
        <v>1900147</v>
      </c>
      <c r="M28" s="44">
        <f>SUM(J28:L28)</f>
        <v>40863685</v>
      </c>
      <c r="Q28" s="44">
        <f>SUM(N28:P28)</f>
        <v>0</v>
      </c>
      <c r="R28" s="44">
        <f t="shared" si="4"/>
        <v>233878403</v>
      </c>
    </row>
    <row r="29" spans="1:18">
      <c r="A29" s="102" t="s">
        <v>107</v>
      </c>
      <c r="R29" s="44">
        <f t="shared" si="4"/>
        <v>0</v>
      </c>
    </row>
    <row r="30" spans="1:18">
      <c r="A30" s="102" t="s">
        <v>57</v>
      </c>
      <c r="E30" s="44">
        <f t="shared" ref="E30" si="17">SUM(B30:D30)</f>
        <v>0</v>
      </c>
      <c r="I30" s="44">
        <f t="shared" ref="I30" si="18">SUM(F30:H30)</f>
        <v>0</v>
      </c>
      <c r="M30" s="44">
        <f t="shared" ref="M30" si="19">SUM(J30:L30)</f>
        <v>0</v>
      </c>
      <c r="Q30" s="44">
        <f t="shared" ref="Q30" si="20">SUM(N30:P30)</f>
        <v>0</v>
      </c>
      <c r="R30" s="44">
        <f t="shared" si="4"/>
        <v>0</v>
      </c>
    </row>
    <row r="31" spans="1:18">
      <c r="A31" s="102" t="s">
        <v>58</v>
      </c>
      <c r="B31" s="44">
        <f>+B28+B29-B30</f>
        <v>57096799</v>
      </c>
      <c r="C31" s="44">
        <f t="shared" ref="C31:E31" si="21">+C28+C29-C30</f>
        <v>21794140</v>
      </c>
      <c r="D31" s="44">
        <f t="shared" si="21"/>
        <v>15086107</v>
      </c>
      <c r="E31" s="44">
        <f t="shared" si="21"/>
        <v>93977046</v>
      </c>
      <c r="F31" s="44">
        <f>+F28+F29-F30</f>
        <v>53952382</v>
      </c>
      <c r="G31" s="44">
        <f t="shared" ref="G31:I31" si="22">+G28+G29-G30</f>
        <v>41871321</v>
      </c>
      <c r="H31" s="44">
        <f t="shared" si="22"/>
        <v>3213969</v>
      </c>
      <c r="I31" s="44">
        <f t="shared" si="22"/>
        <v>99037672</v>
      </c>
      <c r="J31" s="44">
        <f>+J28+J29-J30</f>
        <v>38963538</v>
      </c>
      <c r="K31" s="44">
        <f t="shared" ref="K31:M31" si="23">+K28+K29-K30</f>
        <v>1900147</v>
      </c>
      <c r="L31" s="44">
        <f t="shared" si="23"/>
        <v>0</v>
      </c>
      <c r="M31" s="44">
        <f t="shared" si="23"/>
        <v>40863685</v>
      </c>
      <c r="N31" s="44">
        <f>+N28+N29-N30</f>
        <v>0</v>
      </c>
      <c r="O31" s="44">
        <f t="shared" ref="O31:Q31" si="24">+O28+O29-O30</f>
        <v>0</v>
      </c>
      <c r="P31" s="44">
        <f t="shared" si="24"/>
        <v>0</v>
      </c>
      <c r="Q31" s="44">
        <f t="shared" si="24"/>
        <v>0</v>
      </c>
      <c r="R31" s="44">
        <f t="shared" si="4"/>
        <v>233878403</v>
      </c>
    </row>
    <row r="32" spans="1:18">
      <c r="R32" s="44">
        <f t="shared" si="4"/>
        <v>0</v>
      </c>
    </row>
    <row r="33" spans="1:18">
      <c r="R33" s="44">
        <f t="shared" si="4"/>
        <v>0</v>
      </c>
    </row>
    <row r="34" spans="1:18" ht="16.5" customHeight="1">
      <c r="A34" s="101" t="s">
        <v>198</v>
      </c>
      <c r="R34" s="44">
        <f t="shared" si="4"/>
        <v>0</v>
      </c>
    </row>
    <row r="35" spans="1:18">
      <c r="A35" s="102" t="s">
        <v>106</v>
      </c>
      <c r="B35" s="62">
        <v>150100</v>
      </c>
      <c r="C35" s="73">
        <v>66900</v>
      </c>
      <c r="D35" s="73">
        <v>164283</v>
      </c>
      <c r="E35" s="44">
        <f>SUM(B35:D35)</f>
        <v>381283</v>
      </c>
      <c r="F35" s="73">
        <v>66900</v>
      </c>
      <c r="G35" s="103"/>
      <c r="H35" s="73">
        <v>1422979</v>
      </c>
      <c r="I35" s="44">
        <f>SUM(F35:H35)</f>
        <v>1489879</v>
      </c>
      <c r="J35" s="104"/>
      <c r="K35" s="118">
        <v>2602368</v>
      </c>
      <c r="L35" s="44">
        <v>0</v>
      </c>
      <c r="M35" s="44">
        <f>SUM(J35:L35)</f>
        <v>2602368</v>
      </c>
      <c r="Q35" s="44">
        <f>SUM(N35:P35)</f>
        <v>0</v>
      </c>
      <c r="R35" s="44">
        <f t="shared" si="4"/>
        <v>4473530</v>
      </c>
    </row>
    <row r="36" spans="1:18">
      <c r="A36" s="102" t="s">
        <v>107</v>
      </c>
      <c r="R36" s="44">
        <f t="shared" si="4"/>
        <v>0</v>
      </c>
    </row>
    <row r="37" spans="1:18">
      <c r="A37" s="102" t="s">
        <v>57</v>
      </c>
      <c r="E37" s="44">
        <f t="shared" ref="E37" si="25">SUM(B37:D37)</f>
        <v>0</v>
      </c>
      <c r="I37" s="44">
        <f t="shared" ref="I37" si="26">SUM(F37:H37)</f>
        <v>0</v>
      </c>
      <c r="M37" s="44">
        <f t="shared" ref="M37" si="27">SUM(J37:L37)</f>
        <v>0</v>
      </c>
      <c r="Q37" s="44">
        <f t="shared" ref="Q37" si="28">SUM(N37:P37)</f>
        <v>0</v>
      </c>
      <c r="R37" s="44">
        <f t="shared" si="4"/>
        <v>0</v>
      </c>
    </row>
    <row r="38" spans="1:18">
      <c r="A38" s="102" t="s">
        <v>58</v>
      </c>
      <c r="B38" s="44">
        <f>+B35+B36-B37</f>
        <v>150100</v>
      </c>
      <c r="C38" s="44">
        <f t="shared" ref="C38" si="29">+C35+C36-C37</f>
        <v>66900</v>
      </c>
      <c r="D38" s="44">
        <f t="shared" ref="D38" si="30">+D35+D36-D37</f>
        <v>164283</v>
      </c>
      <c r="E38" s="44">
        <f t="shared" ref="E38" si="31">+E35+E36-E37</f>
        <v>381283</v>
      </c>
      <c r="F38" s="44">
        <f>+F35+F36-F37</f>
        <v>66900</v>
      </c>
      <c r="G38" s="44">
        <f t="shared" ref="G38:I38" si="32">+G35+G36-G37</f>
        <v>0</v>
      </c>
      <c r="H38" s="44">
        <f t="shared" si="32"/>
        <v>1422979</v>
      </c>
      <c r="I38" s="44">
        <f t="shared" si="32"/>
        <v>1489879</v>
      </c>
      <c r="J38" s="44">
        <f>+J35+J36-J37</f>
        <v>0</v>
      </c>
      <c r="K38" s="44">
        <f t="shared" ref="K38:M38" si="33">+K35+K36-K37</f>
        <v>2602368</v>
      </c>
      <c r="L38" s="44">
        <f t="shared" si="33"/>
        <v>0</v>
      </c>
      <c r="M38" s="44">
        <f t="shared" si="33"/>
        <v>2602368</v>
      </c>
      <c r="N38" s="44">
        <f>+N35+N36-N37</f>
        <v>0</v>
      </c>
      <c r="O38" s="44">
        <f t="shared" ref="O38:Q38" si="34">+O35+O36-O37</f>
        <v>0</v>
      </c>
      <c r="P38" s="44">
        <f t="shared" si="34"/>
        <v>0</v>
      </c>
      <c r="Q38" s="44">
        <f t="shared" si="34"/>
        <v>0</v>
      </c>
      <c r="R38" s="44">
        <f t="shared" si="4"/>
        <v>4473530</v>
      </c>
    </row>
    <row r="39" spans="1:18">
      <c r="A39" s="102"/>
      <c r="R39" s="44">
        <f t="shared" si="4"/>
        <v>0</v>
      </c>
    </row>
    <row r="40" spans="1:18" ht="16.5" customHeight="1">
      <c r="A40" s="101" t="s">
        <v>135</v>
      </c>
      <c r="R40" s="44">
        <f t="shared" si="4"/>
        <v>0</v>
      </c>
    </row>
    <row r="41" spans="1:18">
      <c r="A41" s="102" t="s">
        <v>106</v>
      </c>
      <c r="B41" s="62">
        <v>4482963</v>
      </c>
      <c r="C41" s="62">
        <v>1112801</v>
      </c>
      <c r="D41" s="73">
        <v>273900</v>
      </c>
      <c r="E41" s="44">
        <f>SUM(B41:D41)</f>
        <v>5869664</v>
      </c>
      <c r="F41" s="73">
        <v>2077830</v>
      </c>
      <c r="G41" s="73">
        <v>456269</v>
      </c>
      <c r="H41" s="73">
        <v>303000</v>
      </c>
      <c r="I41" s="44">
        <f>SUM(F41:H41)</f>
        <v>2837099</v>
      </c>
      <c r="J41" s="73">
        <v>151846</v>
      </c>
      <c r="K41" s="118">
        <v>2605133</v>
      </c>
      <c r="M41" s="44">
        <f>SUM(J41:L41)</f>
        <v>2756979</v>
      </c>
      <c r="Q41" s="44">
        <f>SUM(N41:P41)</f>
        <v>0</v>
      </c>
      <c r="R41" s="44">
        <f t="shared" si="4"/>
        <v>11463742</v>
      </c>
    </row>
    <row r="42" spans="1:18">
      <c r="A42" s="102" t="s">
        <v>107</v>
      </c>
      <c r="R42" s="44">
        <f t="shared" si="4"/>
        <v>0</v>
      </c>
    </row>
    <row r="43" spans="1:18">
      <c r="A43" s="102" t="s">
        <v>57</v>
      </c>
      <c r="E43" s="44">
        <f t="shared" ref="E43" si="35">SUM(B43:D43)</f>
        <v>0</v>
      </c>
      <c r="I43" s="44">
        <f t="shared" ref="I43" si="36">SUM(F43:H43)</f>
        <v>0</v>
      </c>
      <c r="M43" s="44">
        <f t="shared" ref="M43" si="37">SUM(J43:L43)</f>
        <v>0</v>
      </c>
      <c r="Q43" s="44">
        <f t="shared" ref="Q43" si="38">SUM(N43:P43)</f>
        <v>0</v>
      </c>
      <c r="R43" s="44">
        <f t="shared" si="4"/>
        <v>0</v>
      </c>
    </row>
    <row r="44" spans="1:18">
      <c r="A44" s="102" t="s">
        <v>58</v>
      </c>
      <c r="B44" s="44">
        <f>+B41+B42-B43</f>
        <v>4482963</v>
      </c>
      <c r="C44" s="44">
        <f t="shared" ref="C44" si="39">+C41+C42-C43</f>
        <v>1112801</v>
      </c>
      <c r="D44" s="44">
        <f t="shared" ref="D44" si="40">+D41+D42-D43</f>
        <v>273900</v>
      </c>
      <c r="E44" s="44">
        <f t="shared" ref="E44" si="41">+E41+E42-E43</f>
        <v>5869664</v>
      </c>
      <c r="F44" s="44">
        <f>+F41+F42-F43</f>
        <v>2077830</v>
      </c>
      <c r="G44" s="44">
        <f t="shared" ref="G44:I44" si="42">+G41+G42-G43</f>
        <v>456269</v>
      </c>
      <c r="H44" s="44">
        <f t="shared" si="42"/>
        <v>303000</v>
      </c>
      <c r="I44" s="44">
        <f t="shared" si="42"/>
        <v>2837099</v>
      </c>
      <c r="J44" s="44">
        <f>+J41+J42-J43</f>
        <v>151846</v>
      </c>
      <c r="K44" s="44">
        <f t="shared" ref="K44:M44" si="43">+K41+K42-K43</f>
        <v>2605133</v>
      </c>
      <c r="L44" s="44">
        <f t="shared" si="43"/>
        <v>0</v>
      </c>
      <c r="M44" s="44">
        <f t="shared" si="43"/>
        <v>2756979</v>
      </c>
      <c r="N44" s="44">
        <f>+N41+N42-N43</f>
        <v>0</v>
      </c>
      <c r="O44" s="44">
        <f t="shared" ref="O44:Q44" si="44">+O41+O42-O43</f>
        <v>0</v>
      </c>
      <c r="P44" s="44">
        <f t="shared" si="44"/>
        <v>0</v>
      </c>
      <c r="Q44" s="44">
        <f t="shared" si="44"/>
        <v>0</v>
      </c>
      <c r="R44" s="44">
        <f t="shared" si="4"/>
        <v>11463742</v>
      </c>
    </row>
    <row r="45" spans="1:18">
      <c r="R45" s="44">
        <f t="shared" si="4"/>
        <v>0</v>
      </c>
    </row>
    <row r="46" spans="1:18">
      <c r="A46" s="101" t="s">
        <v>125</v>
      </c>
      <c r="R46" s="44">
        <f t="shared" si="4"/>
        <v>0</v>
      </c>
    </row>
    <row r="47" spans="1:18">
      <c r="A47" s="102" t="s">
        <v>106</v>
      </c>
      <c r="B47" s="62">
        <v>26666667</v>
      </c>
      <c r="C47" s="73">
        <v>3233356</v>
      </c>
      <c r="D47" s="73">
        <v>1557200</v>
      </c>
      <c r="E47" s="44">
        <f>SUM(B47:D47)</f>
        <v>31457223</v>
      </c>
      <c r="F47" s="73">
        <v>743286</v>
      </c>
      <c r="G47" s="73">
        <v>229300</v>
      </c>
      <c r="H47" s="73">
        <v>11442000</v>
      </c>
      <c r="I47" s="44">
        <f>SUM(F47:H47)</f>
        <v>12414586</v>
      </c>
      <c r="J47" s="73">
        <v>826681</v>
      </c>
      <c r="K47" s="118">
        <v>531754</v>
      </c>
      <c r="L47" s="44">
        <v>0</v>
      </c>
      <c r="M47" s="44">
        <f>SUM(J47:L47)</f>
        <v>1358435</v>
      </c>
      <c r="Q47" s="44">
        <f>SUM(N47:P47)</f>
        <v>0</v>
      </c>
      <c r="R47" s="44">
        <f t="shared" si="4"/>
        <v>45230244</v>
      </c>
    </row>
    <row r="48" spans="1:18">
      <c r="A48" s="102" t="s">
        <v>107</v>
      </c>
      <c r="R48" s="44">
        <f t="shared" si="4"/>
        <v>0</v>
      </c>
    </row>
    <row r="49" spans="1:18">
      <c r="A49" s="102" t="s">
        <v>57</v>
      </c>
      <c r="E49" s="44">
        <f t="shared" ref="E49" si="45">SUM(B49:D49)</f>
        <v>0</v>
      </c>
      <c r="I49" s="44">
        <f t="shared" ref="I49" si="46">SUM(F49:H49)</f>
        <v>0</v>
      </c>
      <c r="M49" s="44">
        <f t="shared" ref="M49" si="47">SUM(J49:L49)</f>
        <v>0</v>
      </c>
      <c r="Q49" s="44">
        <f t="shared" ref="Q49" si="48">SUM(N49:P49)</f>
        <v>0</v>
      </c>
      <c r="R49" s="44">
        <f t="shared" si="4"/>
        <v>0</v>
      </c>
    </row>
    <row r="50" spans="1:18">
      <c r="A50" s="102" t="s">
        <v>58</v>
      </c>
      <c r="B50" s="44">
        <f>+B47+B48-B49</f>
        <v>26666667</v>
      </c>
      <c r="C50" s="44">
        <f t="shared" ref="C50" si="49">+C47+C48-C49</f>
        <v>3233356</v>
      </c>
      <c r="D50" s="44">
        <f t="shared" ref="D50" si="50">+D47+D48-D49</f>
        <v>1557200</v>
      </c>
      <c r="E50" s="44">
        <f t="shared" ref="E50" si="51">+E47+E48-E49</f>
        <v>31457223</v>
      </c>
      <c r="F50" s="44">
        <f>+F47+F48-F49</f>
        <v>743286</v>
      </c>
      <c r="G50" s="44">
        <f t="shared" ref="G50:I50" si="52">+G47+G48-G49</f>
        <v>229300</v>
      </c>
      <c r="H50" s="44">
        <f t="shared" si="52"/>
        <v>11442000</v>
      </c>
      <c r="I50" s="44">
        <f t="shared" si="52"/>
        <v>12414586</v>
      </c>
      <c r="J50" s="44">
        <f>+J47+J48-J49</f>
        <v>826681</v>
      </c>
      <c r="K50" s="44">
        <f t="shared" ref="K50:M50" si="53">+K47+K48-K49</f>
        <v>531754</v>
      </c>
      <c r="L50" s="44">
        <f t="shared" si="53"/>
        <v>0</v>
      </c>
      <c r="M50" s="44">
        <f t="shared" si="53"/>
        <v>1358435</v>
      </c>
      <c r="N50" s="44">
        <f>+N47+N48-N49</f>
        <v>0</v>
      </c>
      <c r="O50" s="44">
        <f t="shared" ref="O50:Q50" si="54">+O47+O48-O49</f>
        <v>0</v>
      </c>
      <c r="P50" s="44">
        <f t="shared" si="54"/>
        <v>0</v>
      </c>
      <c r="Q50" s="44">
        <f t="shared" si="54"/>
        <v>0</v>
      </c>
      <c r="R50" s="44">
        <f t="shared" si="4"/>
        <v>45230244</v>
      </c>
    </row>
    <row r="51" spans="1:18">
      <c r="R51" s="44">
        <f t="shared" si="4"/>
        <v>0</v>
      </c>
    </row>
    <row r="52" spans="1:18">
      <c r="A52" s="101" t="s">
        <v>124</v>
      </c>
      <c r="C52" s="73"/>
      <c r="R52" s="44">
        <f t="shared" si="4"/>
        <v>0</v>
      </c>
    </row>
    <row r="53" spans="1:18">
      <c r="A53" s="102" t="s">
        <v>106</v>
      </c>
      <c r="C53" s="44">
        <v>66900</v>
      </c>
      <c r="D53" s="73">
        <v>1246457</v>
      </c>
      <c r="E53" s="44">
        <f>SUM(B53:D53)</f>
        <v>1313357</v>
      </c>
      <c r="F53" s="73">
        <v>212831</v>
      </c>
      <c r="G53" s="73">
        <v>278140</v>
      </c>
      <c r="H53" s="73">
        <v>613303</v>
      </c>
      <c r="I53" s="44">
        <f>SUM(F53:H53)</f>
        <v>1104274</v>
      </c>
      <c r="J53" s="73">
        <v>792303</v>
      </c>
      <c r="K53" s="118">
        <v>483506</v>
      </c>
      <c r="M53" s="44">
        <f>SUM(J53:L53)</f>
        <v>1275809</v>
      </c>
      <c r="Q53" s="44">
        <f>SUM(N53:P53)</f>
        <v>0</v>
      </c>
      <c r="R53" s="44">
        <f t="shared" si="4"/>
        <v>3693440</v>
      </c>
    </row>
    <row r="54" spans="1:18">
      <c r="A54" s="102" t="s">
        <v>107</v>
      </c>
      <c r="R54" s="44">
        <f t="shared" si="4"/>
        <v>0</v>
      </c>
    </row>
    <row r="55" spans="1:18">
      <c r="A55" s="102" t="s">
        <v>57</v>
      </c>
      <c r="E55" s="44">
        <f t="shared" ref="E55" si="55">SUM(B55:D55)</f>
        <v>0</v>
      </c>
      <c r="I55" s="44">
        <f t="shared" ref="I55" si="56">SUM(F55:H55)</f>
        <v>0</v>
      </c>
      <c r="M55" s="44">
        <f t="shared" ref="M55" si="57">SUM(J55:L55)</f>
        <v>0</v>
      </c>
      <c r="Q55" s="44">
        <f t="shared" ref="Q55" si="58">SUM(N55:P55)</f>
        <v>0</v>
      </c>
      <c r="R55" s="44">
        <f t="shared" si="4"/>
        <v>0</v>
      </c>
    </row>
    <row r="56" spans="1:18">
      <c r="A56" s="102" t="s">
        <v>58</v>
      </c>
      <c r="B56" s="44">
        <f>+B53+B54-B55</f>
        <v>0</v>
      </c>
      <c r="C56" s="44">
        <f t="shared" ref="C56" si="59">+C53+C54-C55</f>
        <v>66900</v>
      </c>
      <c r="D56" s="44">
        <f>+D53+D54-D55</f>
        <v>1246457</v>
      </c>
      <c r="E56" s="44">
        <f t="shared" ref="E56" si="60">+E53+E54-E55</f>
        <v>1313357</v>
      </c>
      <c r="F56" s="44">
        <f>+F53+F54-F55</f>
        <v>212831</v>
      </c>
      <c r="G56" s="44">
        <f t="shared" ref="G56" si="61">+G53+G54-G55</f>
        <v>278140</v>
      </c>
      <c r="H56" s="44">
        <f>+H53+H54-H55</f>
        <v>613303</v>
      </c>
      <c r="I56" s="44">
        <f t="shared" ref="I56" si="62">+I53+I54-I55</f>
        <v>1104274</v>
      </c>
      <c r="J56" s="44">
        <f>+J53+J54-J55</f>
        <v>792303</v>
      </c>
      <c r="K56" s="44">
        <f t="shared" ref="K56" si="63">+K53+K54-K55</f>
        <v>483506</v>
      </c>
      <c r="L56" s="44">
        <f>+L53+L54-L55</f>
        <v>0</v>
      </c>
      <c r="M56" s="44">
        <f t="shared" ref="M56" si="64">+M53+M54-M55</f>
        <v>1275809</v>
      </c>
      <c r="N56" s="44">
        <f>+N53+N54-N55</f>
        <v>0</v>
      </c>
      <c r="O56" s="44">
        <f t="shared" ref="O56" si="65">+O53+O54-O55</f>
        <v>0</v>
      </c>
      <c r="P56" s="44">
        <f>+P53+P54-P55</f>
        <v>0</v>
      </c>
      <c r="Q56" s="44">
        <f t="shared" ref="Q56" si="66">+Q53+Q54-Q55</f>
        <v>0</v>
      </c>
      <c r="R56" s="44">
        <f t="shared" si="4"/>
        <v>3693440</v>
      </c>
    </row>
    <row r="57" spans="1:18">
      <c r="A57" s="102"/>
      <c r="R57" s="44">
        <f t="shared" si="4"/>
        <v>0</v>
      </c>
    </row>
    <row r="58" spans="1:18">
      <c r="A58" s="101" t="s">
        <v>127</v>
      </c>
      <c r="R58" s="44">
        <f t="shared" si="4"/>
        <v>0</v>
      </c>
    </row>
    <row r="59" spans="1:18">
      <c r="A59" s="102" t="s">
        <v>106</v>
      </c>
      <c r="B59" s="62">
        <v>790002</v>
      </c>
      <c r="C59" s="73">
        <v>937752</v>
      </c>
      <c r="D59" s="73">
        <v>1293980</v>
      </c>
      <c r="E59" s="44">
        <f>SUM(B59:D59)</f>
        <v>3021734</v>
      </c>
      <c r="F59" s="73">
        <v>328800</v>
      </c>
      <c r="G59" s="73">
        <v>10140305</v>
      </c>
      <c r="H59" s="73">
        <v>4762369</v>
      </c>
      <c r="I59" s="44">
        <f>SUM(F59:H59)</f>
        <v>15231474</v>
      </c>
      <c r="J59" s="73">
        <v>291600</v>
      </c>
      <c r="K59" s="118">
        <v>5202761</v>
      </c>
      <c r="M59" s="44">
        <f>SUM(J59:L59)</f>
        <v>5494361</v>
      </c>
      <c r="Q59" s="44">
        <f>SUM(N59:P59)</f>
        <v>0</v>
      </c>
      <c r="R59" s="44">
        <f t="shared" si="4"/>
        <v>23747569</v>
      </c>
    </row>
    <row r="60" spans="1:18">
      <c r="A60" s="102" t="s">
        <v>107</v>
      </c>
      <c r="R60" s="44">
        <f t="shared" si="4"/>
        <v>0</v>
      </c>
    </row>
    <row r="61" spans="1:18">
      <c r="A61" s="102" t="s">
        <v>57</v>
      </c>
      <c r="E61" s="44">
        <f t="shared" ref="E61" si="67">SUM(B61:D61)</f>
        <v>0</v>
      </c>
      <c r="I61" s="44">
        <f t="shared" ref="I61" si="68">SUM(F61:H61)</f>
        <v>0</v>
      </c>
      <c r="M61" s="44">
        <f t="shared" ref="M61" si="69">SUM(J61:L61)</f>
        <v>0</v>
      </c>
      <c r="Q61" s="44">
        <f t="shared" ref="Q61" si="70">SUM(N61:P61)</f>
        <v>0</v>
      </c>
      <c r="R61" s="44">
        <f t="shared" si="4"/>
        <v>0</v>
      </c>
    </row>
    <row r="62" spans="1:18">
      <c r="A62" s="102" t="s">
        <v>58</v>
      </c>
      <c r="B62" s="44">
        <f>+B59+B60-B61</f>
        <v>790002</v>
      </c>
      <c r="C62" s="44">
        <f t="shared" ref="C62" si="71">+C59+C60-C61</f>
        <v>937752</v>
      </c>
      <c r="D62" s="44">
        <f t="shared" ref="D62" si="72">+D59+D60-D61</f>
        <v>1293980</v>
      </c>
      <c r="E62" s="44">
        <f t="shared" ref="E62" si="73">+E59+E60-E61</f>
        <v>3021734</v>
      </c>
      <c r="F62" s="44">
        <f>+F59+F60-F61</f>
        <v>328800</v>
      </c>
      <c r="G62" s="44">
        <f t="shared" ref="G62:I62" si="74">+G59+G60-G61</f>
        <v>10140305</v>
      </c>
      <c r="H62" s="44">
        <f t="shared" si="74"/>
        <v>4762369</v>
      </c>
      <c r="I62" s="44">
        <f t="shared" si="74"/>
        <v>15231474</v>
      </c>
      <c r="J62" s="44">
        <f>+J59+J60-J61</f>
        <v>291600</v>
      </c>
      <c r="K62" s="44">
        <f t="shared" ref="K62:M62" si="75">+K59+K60-K61</f>
        <v>5202761</v>
      </c>
      <c r="L62" s="44">
        <f t="shared" si="75"/>
        <v>0</v>
      </c>
      <c r="M62" s="44">
        <f t="shared" si="75"/>
        <v>5494361</v>
      </c>
      <c r="N62" s="44">
        <f>+N59+N60-N61</f>
        <v>0</v>
      </c>
      <c r="O62" s="44">
        <f t="shared" ref="O62:Q62" si="76">+O59+O60-O61</f>
        <v>0</v>
      </c>
      <c r="P62" s="44">
        <f t="shared" si="76"/>
        <v>0</v>
      </c>
      <c r="Q62" s="44">
        <f t="shared" si="76"/>
        <v>0</v>
      </c>
      <c r="R62" s="44">
        <f t="shared" si="4"/>
        <v>23747569</v>
      </c>
    </row>
    <row r="63" spans="1:18">
      <c r="A63" s="102"/>
      <c r="R63" s="44">
        <f t="shared" si="4"/>
        <v>0</v>
      </c>
    </row>
    <row r="64" spans="1:18">
      <c r="A64" s="101" t="s">
        <v>128</v>
      </c>
      <c r="R64" s="44">
        <f t="shared" si="4"/>
        <v>0</v>
      </c>
    </row>
    <row r="65" spans="1:18">
      <c r="A65" s="102" t="s">
        <v>106</v>
      </c>
      <c r="B65" s="62">
        <v>31765681</v>
      </c>
      <c r="C65" s="73">
        <v>15137199</v>
      </c>
      <c r="D65" s="73">
        <v>43503255</v>
      </c>
      <c r="E65" s="44">
        <f>SUM(B65:D65)</f>
        <v>90406135</v>
      </c>
      <c r="F65" s="73">
        <v>12975774</v>
      </c>
      <c r="G65" s="73">
        <v>13115752</v>
      </c>
      <c r="H65" s="73">
        <v>20149436</v>
      </c>
      <c r="I65" s="44">
        <f>SUM(F65:H65)</f>
        <v>46240962</v>
      </c>
      <c r="J65" s="73">
        <v>19405294</v>
      </c>
      <c r="K65" s="118">
        <v>16836994</v>
      </c>
      <c r="M65" s="44">
        <f>SUM(J65:L65)</f>
        <v>36242288</v>
      </c>
      <c r="Q65" s="44">
        <f>SUM(N65:P65)</f>
        <v>0</v>
      </c>
      <c r="R65" s="44">
        <f t="shared" si="4"/>
        <v>172889385</v>
      </c>
    </row>
    <row r="66" spans="1:18">
      <c r="A66" s="102" t="s">
        <v>107</v>
      </c>
      <c r="E66" s="44">
        <f t="shared" ref="E66:E69" si="77">SUM(B66:D66)</f>
        <v>0</v>
      </c>
      <c r="I66" s="44">
        <f t="shared" ref="I66:I69" si="78">SUM(F66:H66)</f>
        <v>0</v>
      </c>
      <c r="M66" s="44">
        <f t="shared" ref="M66:M69" si="79">SUM(J66:L66)</f>
        <v>0</v>
      </c>
      <c r="Q66" s="44">
        <f t="shared" ref="Q66:Q69" si="80">SUM(N66:P66)</f>
        <v>0</v>
      </c>
      <c r="R66" s="44">
        <f t="shared" si="4"/>
        <v>0</v>
      </c>
    </row>
    <row r="67" spans="1:18">
      <c r="A67" s="102" t="s">
        <v>144</v>
      </c>
      <c r="E67" s="44">
        <f t="shared" si="77"/>
        <v>0</v>
      </c>
      <c r="I67" s="44">
        <f t="shared" si="78"/>
        <v>0</v>
      </c>
      <c r="M67" s="44">
        <f t="shared" si="79"/>
        <v>0</v>
      </c>
      <c r="Q67" s="44">
        <f t="shared" si="80"/>
        <v>0</v>
      </c>
      <c r="R67" s="44">
        <f t="shared" si="4"/>
        <v>0</v>
      </c>
    </row>
    <row r="68" spans="1:18">
      <c r="A68" s="102" t="s">
        <v>145</v>
      </c>
      <c r="E68" s="44">
        <f t="shared" si="77"/>
        <v>0</v>
      </c>
      <c r="I68" s="44">
        <f t="shared" si="78"/>
        <v>0</v>
      </c>
      <c r="M68" s="44">
        <f t="shared" si="79"/>
        <v>0</v>
      </c>
      <c r="Q68" s="44">
        <f t="shared" si="80"/>
        <v>0</v>
      </c>
      <c r="R68" s="44">
        <f t="shared" si="4"/>
        <v>0</v>
      </c>
    </row>
    <row r="69" spans="1:18">
      <c r="A69" s="102" t="s">
        <v>57</v>
      </c>
      <c r="E69" s="44">
        <f t="shared" si="77"/>
        <v>0</v>
      </c>
      <c r="I69" s="44">
        <f t="shared" si="78"/>
        <v>0</v>
      </c>
      <c r="M69" s="44">
        <f t="shared" si="79"/>
        <v>0</v>
      </c>
      <c r="Q69" s="44">
        <f t="shared" si="80"/>
        <v>0</v>
      </c>
      <c r="R69" s="44">
        <f t="shared" si="4"/>
        <v>0</v>
      </c>
    </row>
    <row r="70" spans="1:18">
      <c r="A70" s="102" t="s">
        <v>58</v>
      </c>
      <c r="B70" s="44">
        <f>+B65+B66-B67-B68-B69</f>
        <v>31765681</v>
      </c>
      <c r="C70" s="44">
        <f t="shared" ref="C70:E70" si="81">+C65+C66-C67-C68-C69</f>
        <v>15137199</v>
      </c>
      <c r="D70" s="44">
        <f t="shared" si="81"/>
        <v>43503255</v>
      </c>
      <c r="E70" s="44">
        <f t="shared" si="81"/>
        <v>90406135</v>
      </c>
      <c r="F70" s="44">
        <f>+F65+F66-F67-F68-F69</f>
        <v>12975774</v>
      </c>
      <c r="G70" s="44">
        <f t="shared" ref="G70:I70" si="82">+G65+G66-G67-G68-G69</f>
        <v>13115752</v>
      </c>
      <c r="H70" s="44">
        <f t="shared" si="82"/>
        <v>20149436</v>
      </c>
      <c r="I70" s="44">
        <f t="shared" si="82"/>
        <v>46240962</v>
      </c>
      <c r="J70" s="44">
        <f>+J65+J66-J67-J68-J69</f>
        <v>19405294</v>
      </c>
      <c r="K70" s="44">
        <f t="shared" ref="K70:M70" si="83">+K65+K66-K67-K68-K69</f>
        <v>16836994</v>
      </c>
      <c r="L70" s="44">
        <f t="shared" si="83"/>
        <v>0</v>
      </c>
      <c r="M70" s="44">
        <f t="shared" si="83"/>
        <v>36242288</v>
      </c>
      <c r="N70" s="44">
        <f>+N65+N66-N67-N68-N69</f>
        <v>0</v>
      </c>
      <c r="O70" s="44">
        <f t="shared" ref="O70:Q70" si="84">+O65+O66-O67-O68-O69</f>
        <v>0</v>
      </c>
      <c r="P70" s="44">
        <f t="shared" si="84"/>
        <v>0</v>
      </c>
      <c r="Q70" s="44">
        <f t="shared" si="84"/>
        <v>0</v>
      </c>
      <c r="R70" s="44">
        <f t="shared" si="4"/>
        <v>172889385</v>
      </c>
    </row>
    <row r="71" spans="1:18">
      <c r="A71" s="102"/>
      <c r="R71" s="44">
        <f t="shared" si="4"/>
        <v>0</v>
      </c>
    </row>
    <row r="72" spans="1:18">
      <c r="A72" s="101" t="s">
        <v>129</v>
      </c>
      <c r="R72" s="44">
        <f t="shared" si="4"/>
        <v>0</v>
      </c>
    </row>
    <row r="73" spans="1:18">
      <c r="A73" s="102" t="s">
        <v>106</v>
      </c>
      <c r="B73" s="62">
        <v>25863906</v>
      </c>
      <c r="C73" s="62">
        <v>24243763</v>
      </c>
      <c r="D73" s="73">
        <v>13260805</v>
      </c>
      <c r="E73" s="44">
        <f>SUM(B73:D73)</f>
        <v>63368474</v>
      </c>
      <c r="F73" s="73">
        <v>1945033</v>
      </c>
      <c r="G73" s="73">
        <v>3081847</v>
      </c>
      <c r="H73" s="73">
        <v>20118187</v>
      </c>
      <c r="I73" s="44">
        <f>SUM(F73:H73)</f>
        <v>25145067</v>
      </c>
      <c r="J73" s="73">
        <v>11441102</v>
      </c>
      <c r="K73" s="118">
        <v>940043</v>
      </c>
      <c r="M73" s="44">
        <f>SUM(J73:L73)</f>
        <v>12381145</v>
      </c>
      <c r="Q73" s="44">
        <f>SUM(N73:P73)</f>
        <v>0</v>
      </c>
      <c r="R73" s="44">
        <f t="shared" si="4"/>
        <v>100894686</v>
      </c>
    </row>
    <row r="74" spans="1:18">
      <c r="A74" s="102" t="s">
        <v>107</v>
      </c>
      <c r="E74" s="44">
        <f>SUM(B74:D74)</f>
        <v>0</v>
      </c>
      <c r="I74" s="44">
        <f>SUM(F74:H74)</f>
        <v>0</v>
      </c>
      <c r="M74" s="44">
        <f>SUM(J74:L74)</f>
        <v>0</v>
      </c>
      <c r="Q74" s="44">
        <f>SUM(N74:P74)</f>
        <v>0</v>
      </c>
      <c r="R74" s="44">
        <f t="shared" si="4"/>
        <v>0</v>
      </c>
    </row>
    <row r="75" spans="1:18">
      <c r="A75" s="102" t="s">
        <v>57</v>
      </c>
      <c r="E75" s="44">
        <f t="shared" ref="E75" si="85">SUM(B75:D75)</f>
        <v>0</v>
      </c>
      <c r="I75" s="44">
        <f t="shared" ref="I75" si="86">SUM(F75:H75)</f>
        <v>0</v>
      </c>
      <c r="M75" s="44">
        <f t="shared" ref="M75" si="87">SUM(J75:L75)</f>
        <v>0</v>
      </c>
      <c r="Q75" s="44">
        <f t="shared" ref="Q75" si="88">SUM(N75:P75)</f>
        <v>0</v>
      </c>
      <c r="R75" s="44">
        <f t="shared" si="4"/>
        <v>0</v>
      </c>
    </row>
    <row r="76" spans="1:18">
      <c r="A76" s="102" t="s">
        <v>58</v>
      </c>
      <c r="B76" s="44">
        <f>+B73+B74-B75</f>
        <v>25863906</v>
      </c>
      <c r="C76" s="44">
        <f t="shared" ref="C76" si="89">+C73+C74-C75</f>
        <v>24243763</v>
      </c>
      <c r="D76" s="44">
        <f t="shared" ref="D76" si="90">+D73+D74-D75</f>
        <v>13260805</v>
      </c>
      <c r="E76" s="44">
        <f t="shared" ref="E76" si="91">+E73+E74-E75</f>
        <v>63368474</v>
      </c>
      <c r="F76" s="44">
        <f>+F73+F74-F75</f>
        <v>1945033</v>
      </c>
      <c r="G76" s="44">
        <f t="shared" ref="G76:I76" si="92">+G73+G74-G75</f>
        <v>3081847</v>
      </c>
      <c r="H76" s="44">
        <f t="shared" si="92"/>
        <v>20118187</v>
      </c>
      <c r="I76" s="44">
        <f t="shared" si="92"/>
        <v>25145067</v>
      </c>
      <c r="J76" s="44">
        <f>+J73+J74-J75</f>
        <v>11441102</v>
      </c>
      <c r="K76" s="44">
        <f t="shared" ref="K76:M76" si="93">+K73+K74-K75</f>
        <v>940043</v>
      </c>
      <c r="L76" s="44">
        <f t="shared" si="93"/>
        <v>0</v>
      </c>
      <c r="M76" s="44">
        <f t="shared" si="93"/>
        <v>12381145</v>
      </c>
      <c r="N76" s="44">
        <f>+N73+N74-N75</f>
        <v>0</v>
      </c>
      <c r="O76" s="44">
        <f t="shared" ref="O76:Q76" si="94">+O73+O74-O75</f>
        <v>0</v>
      </c>
      <c r="P76" s="44">
        <f t="shared" si="94"/>
        <v>0</v>
      </c>
      <c r="Q76" s="44">
        <f t="shared" si="94"/>
        <v>0</v>
      </c>
      <c r="R76" s="44">
        <f t="shared" si="4"/>
        <v>100894686</v>
      </c>
    </row>
    <row r="77" spans="1:18">
      <c r="A77" s="102"/>
      <c r="R77" s="44">
        <f t="shared" si="4"/>
        <v>0</v>
      </c>
    </row>
    <row r="78" spans="1:18">
      <c r="A78" s="101" t="s">
        <v>136</v>
      </c>
      <c r="R78" s="44">
        <f t="shared" si="4"/>
        <v>0</v>
      </c>
    </row>
    <row r="79" spans="1:18">
      <c r="A79" s="102" t="s">
        <v>106</v>
      </c>
      <c r="B79" s="62">
        <v>304740</v>
      </c>
      <c r="C79" s="62"/>
      <c r="D79" s="73">
        <v>924220</v>
      </c>
      <c r="E79" s="44">
        <f>SUM(B79:D79)</f>
        <v>1228960</v>
      </c>
      <c r="H79" s="103"/>
      <c r="I79" s="44">
        <f>SUM(F79:H79)</f>
        <v>0</v>
      </c>
      <c r="J79" s="73">
        <v>8546964</v>
      </c>
      <c r="K79" s="118">
        <v>210446</v>
      </c>
      <c r="M79" s="44">
        <f>SUM(J79:L79)</f>
        <v>8757410</v>
      </c>
      <c r="Q79" s="44">
        <f>SUM(N79:P79)</f>
        <v>0</v>
      </c>
      <c r="R79" s="44">
        <f t="shared" si="4"/>
        <v>9986370</v>
      </c>
    </row>
    <row r="80" spans="1:18">
      <c r="A80" s="102" t="s">
        <v>107</v>
      </c>
      <c r="E80" s="44">
        <f>SUM(B80:D80)</f>
        <v>0</v>
      </c>
      <c r="I80" s="44">
        <f>SUM(F80:H80)</f>
        <v>0</v>
      </c>
      <c r="M80" s="44">
        <f>SUM(J80:L80)</f>
        <v>0</v>
      </c>
      <c r="Q80" s="44">
        <f>SUM(N80:P80)</f>
        <v>0</v>
      </c>
      <c r="R80" s="44">
        <f t="shared" si="4"/>
        <v>0</v>
      </c>
    </row>
    <row r="81" spans="1:18">
      <c r="A81" s="102" t="s">
        <v>57</v>
      </c>
      <c r="E81" s="44">
        <f t="shared" ref="E81" si="95">SUM(B81:D81)</f>
        <v>0</v>
      </c>
      <c r="I81" s="44">
        <f t="shared" ref="I81" si="96">SUM(F81:H81)</f>
        <v>0</v>
      </c>
      <c r="M81" s="44">
        <f t="shared" ref="M81" si="97">SUM(J81:L81)</f>
        <v>0</v>
      </c>
      <c r="Q81" s="44">
        <f t="shared" ref="Q81" si="98">SUM(N81:P81)</f>
        <v>0</v>
      </c>
      <c r="R81" s="44">
        <f t="shared" ref="R81:R145" si="99">+E81+I81+M81+Q81</f>
        <v>0</v>
      </c>
    </row>
    <row r="82" spans="1:18">
      <c r="A82" s="102" t="s">
        <v>58</v>
      </c>
      <c r="B82" s="44">
        <f>+B79+B80-B81</f>
        <v>304740</v>
      </c>
      <c r="C82" s="44">
        <f t="shared" ref="C82:E82" si="100">+C79+C80-C81</f>
        <v>0</v>
      </c>
      <c r="D82" s="44">
        <f t="shared" si="100"/>
        <v>924220</v>
      </c>
      <c r="E82" s="44">
        <f t="shared" si="100"/>
        <v>1228960</v>
      </c>
      <c r="F82" s="44">
        <f>+F79+F80-F81</f>
        <v>0</v>
      </c>
      <c r="G82" s="44">
        <f t="shared" ref="G82:I82" si="101">+G79+G80-G81</f>
        <v>0</v>
      </c>
      <c r="H82" s="44">
        <f t="shared" si="101"/>
        <v>0</v>
      </c>
      <c r="I82" s="44">
        <f t="shared" si="101"/>
        <v>0</v>
      </c>
      <c r="J82" s="44">
        <f>+J79+J80-J81</f>
        <v>8546964</v>
      </c>
      <c r="K82" s="44">
        <f t="shared" ref="K82:M82" si="102">+K79+K80-K81</f>
        <v>210446</v>
      </c>
      <c r="L82" s="44">
        <f t="shared" si="102"/>
        <v>0</v>
      </c>
      <c r="M82" s="44">
        <f t="shared" si="102"/>
        <v>8757410</v>
      </c>
      <c r="N82" s="44">
        <f>+N79+N80-N81</f>
        <v>0</v>
      </c>
      <c r="O82" s="44">
        <f t="shared" ref="O82:Q82" si="103">+O79+O80-O81</f>
        <v>0</v>
      </c>
      <c r="P82" s="44">
        <f t="shared" si="103"/>
        <v>0</v>
      </c>
      <c r="Q82" s="44">
        <f t="shared" si="103"/>
        <v>0</v>
      </c>
      <c r="R82" s="44">
        <f t="shared" si="99"/>
        <v>9986370</v>
      </c>
    </row>
    <row r="83" spans="1:18">
      <c r="A83" s="102"/>
      <c r="R83" s="44">
        <f t="shared" si="99"/>
        <v>0</v>
      </c>
    </row>
    <row r="84" spans="1:18" ht="17.25" customHeight="1">
      <c r="A84" s="101" t="s">
        <v>130</v>
      </c>
      <c r="B84" s="62"/>
      <c r="C84" s="62"/>
      <c r="D84" s="62"/>
      <c r="R84" s="44">
        <f t="shared" si="99"/>
        <v>0</v>
      </c>
    </row>
    <row r="85" spans="1:18">
      <c r="A85" s="102" t="s">
        <v>106</v>
      </c>
      <c r="C85" s="44">
        <v>27925967</v>
      </c>
      <c r="D85" s="73">
        <v>2646964</v>
      </c>
      <c r="E85" s="44">
        <f>SUM(B85:D85)</f>
        <v>30572931</v>
      </c>
      <c r="F85" s="73">
        <v>21732546</v>
      </c>
      <c r="G85" s="73">
        <v>1773543</v>
      </c>
      <c r="H85" s="73">
        <v>1252413</v>
      </c>
      <c r="I85" s="44">
        <f>SUM(F85:H85)</f>
        <v>24758502</v>
      </c>
      <c r="J85" s="73">
        <v>2352954</v>
      </c>
      <c r="K85" s="118">
        <v>4195673</v>
      </c>
      <c r="M85" s="44">
        <f>SUM(J85:L85)</f>
        <v>6548627</v>
      </c>
      <c r="Q85" s="44">
        <f>SUM(N85:P85)</f>
        <v>0</v>
      </c>
      <c r="R85" s="44">
        <f t="shared" si="99"/>
        <v>61880060</v>
      </c>
    </row>
    <row r="86" spans="1:18">
      <c r="A86" s="102" t="s">
        <v>107</v>
      </c>
      <c r="E86" s="44">
        <f t="shared" ref="E86:E89" si="104">SUM(B86:D86)</f>
        <v>0</v>
      </c>
      <c r="I86" s="44">
        <f t="shared" ref="I86:I89" si="105">SUM(F86:H86)</f>
        <v>0</v>
      </c>
      <c r="M86" s="44">
        <f t="shared" ref="M86:M89" si="106">SUM(J86:L86)</f>
        <v>0</v>
      </c>
      <c r="Q86" s="44">
        <f t="shared" ref="Q86:Q89" si="107">SUM(N86:P86)</f>
        <v>0</v>
      </c>
      <c r="R86" s="44">
        <f t="shared" si="99"/>
        <v>0</v>
      </c>
    </row>
    <row r="87" spans="1:18">
      <c r="A87" s="102" t="s">
        <v>144</v>
      </c>
      <c r="E87" s="44">
        <f t="shared" si="104"/>
        <v>0</v>
      </c>
      <c r="I87" s="44">
        <f t="shared" si="105"/>
        <v>0</v>
      </c>
      <c r="M87" s="44">
        <f t="shared" si="106"/>
        <v>0</v>
      </c>
      <c r="Q87" s="44">
        <f t="shared" si="107"/>
        <v>0</v>
      </c>
      <c r="R87" s="44">
        <f t="shared" si="99"/>
        <v>0</v>
      </c>
    </row>
    <row r="88" spans="1:18">
      <c r="A88" s="102" t="s">
        <v>145</v>
      </c>
      <c r="E88" s="44">
        <f t="shared" si="104"/>
        <v>0</v>
      </c>
      <c r="I88" s="44">
        <f t="shared" si="105"/>
        <v>0</v>
      </c>
      <c r="M88" s="44">
        <f t="shared" si="106"/>
        <v>0</v>
      </c>
      <c r="Q88" s="44">
        <f t="shared" si="107"/>
        <v>0</v>
      </c>
      <c r="R88" s="44">
        <f t="shared" si="99"/>
        <v>0</v>
      </c>
    </row>
    <row r="89" spans="1:18">
      <c r="A89" s="102" t="s">
        <v>57</v>
      </c>
      <c r="E89" s="44">
        <f t="shared" si="104"/>
        <v>0</v>
      </c>
      <c r="I89" s="44">
        <f t="shared" si="105"/>
        <v>0</v>
      </c>
      <c r="M89" s="44">
        <f t="shared" si="106"/>
        <v>0</v>
      </c>
      <c r="Q89" s="44">
        <f t="shared" si="107"/>
        <v>0</v>
      </c>
      <c r="R89" s="44">
        <f t="shared" si="99"/>
        <v>0</v>
      </c>
    </row>
    <row r="90" spans="1:18">
      <c r="A90" s="102" t="s">
        <v>58</v>
      </c>
      <c r="B90" s="44">
        <f>+B85+B86-B87-B88-B89</f>
        <v>0</v>
      </c>
      <c r="C90" s="44">
        <f t="shared" ref="C90:E90" si="108">+C85+C86-C87-C88-C89</f>
        <v>27925967</v>
      </c>
      <c r="D90" s="44">
        <f t="shared" si="108"/>
        <v>2646964</v>
      </c>
      <c r="E90" s="44">
        <f t="shared" si="108"/>
        <v>30572931</v>
      </c>
      <c r="F90" s="44">
        <f>+F85+F86-F87-F88-F89</f>
        <v>21732546</v>
      </c>
      <c r="G90" s="44">
        <f t="shared" ref="G90:I90" si="109">+G85+G86-G87-G88-G89</f>
        <v>1773543</v>
      </c>
      <c r="H90" s="44">
        <f t="shared" si="109"/>
        <v>1252413</v>
      </c>
      <c r="I90" s="44">
        <f t="shared" si="109"/>
        <v>24758502</v>
      </c>
      <c r="J90" s="44">
        <f>+J85+J86-J87-J88-J89</f>
        <v>2352954</v>
      </c>
      <c r="K90" s="44">
        <f t="shared" ref="K90:M90" si="110">+K85+K86-K87-K88-K89</f>
        <v>4195673</v>
      </c>
      <c r="L90" s="44">
        <f t="shared" si="110"/>
        <v>0</v>
      </c>
      <c r="M90" s="44">
        <f t="shared" si="110"/>
        <v>6548627</v>
      </c>
      <c r="N90" s="44">
        <f>+N85+N86-N87-N88-N89</f>
        <v>0</v>
      </c>
      <c r="O90" s="44">
        <f t="shared" ref="O90:Q90" si="111">+O85+O86-O87-O88-O89</f>
        <v>0</v>
      </c>
      <c r="P90" s="44">
        <f t="shared" si="111"/>
        <v>0</v>
      </c>
      <c r="Q90" s="44">
        <f t="shared" si="111"/>
        <v>0</v>
      </c>
      <c r="R90" s="44">
        <f t="shared" si="99"/>
        <v>61880060</v>
      </c>
    </row>
    <row r="91" spans="1:18">
      <c r="A91" s="102"/>
      <c r="R91" s="44">
        <f t="shared" si="99"/>
        <v>0</v>
      </c>
    </row>
    <row r="92" spans="1:18">
      <c r="A92" s="101" t="s">
        <v>131</v>
      </c>
      <c r="R92" s="44">
        <f t="shared" si="99"/>
        <v>0</v>
      </c>
    </row>
    <row r="93" spans="1:18">
      <c r="A93" s="102" t="s">
        <v>106</v>
      </c>
      <c r="C93" s="73">
        <v>413363</v>
      </c>
      <c r="D93" s="73">
        <v>1183722</v>
      </c>
      <c r="E93" s="44">
        <f>SUM(B93:D93)</f>
        <v>1597085</v>
      </c>
      <c r="F93" s="73">
        <v>5565990</v>
      </c>
      <c r="H93" s="103"/>
      <c r="I93" s="44">
        <f>SUM(F93:H93)</f>
        <v>5565990</v>
      </c>
      <c r="K93" s="118">
        <v>24226763</v>
      </c>
      <c r="M93" s="44">
        <f>SUM(J93:L93)</f>
        <v>24226763</v>
      </c>
      <c r="Q93" s="44">
        <f>SUM(N93:P93)</f>
        <v>0</v>
      </c>
      <c r="R93" s="44">
        <f t="shared" si="99"/>
        <v>31389838</v>
      </c>
    </row>
    <row r="94" spans="1:18">
      <c r="A94" s="102" t="s">
        <v>107</v>
      </c>
      <c r="I94" s="44">
        <f t="shared" ref="I94:I95" si="112">SUM(F94:H94)</f>
        <v>0</v>
      </c>
      <c r="M94" s="44">
        <f t="shared" ref="M94:M95" si="113">SUM(J94:L94)</f>
        <v>0</v>
      </c>
      <c r="Q94" s="44">
        <f t="shared" ref="Q94:Q95" si="114">SUM(N94:P94)</f>
        <v>0</v>
      </c>
      <c r="R94" s="44">
        <f t="shared" si="99"/>
        <v>0</v>
      </c>
    </row>
    <row r="95" spans="1:18">
      <c r="A95" s="102" t="s">
        <v>57</v>
      </c>
      <c r="I95" s="44">
        <f t="shared" si="112"/>
        <v>0</v>
      </c>
      <c r="M95" s="44">
        <f t="shared" si="113"/>
        <v>0</v>
      </c>
      <c r="Q95" s="44">
        <f t="shared" si="114"/>
        <v>0</v>
      </c>
      <c r="R95" s="44">
        <f t="shared" si="99"/>
        <v>0</v>
      </c>
    </row>
    <row r="96" spans="1:18">
      <c r="A96" s="102" t="s">
        <v>58</v>
      </c>
      <c r="B96" s="44">
        <f>+B93+B94-B95</f>
        <v>0</v>
      </c>
      <c r="C96" s="44">
        <f t="shared" ref="C96" si="115">+C93+C94-C95</f>
        <v>413363</v>
      </c>
      <c r="D96" s="44">
        <v>1183722</v>
      </c>
      <c r="E96" s="44">
        <f t="shared" ref="E96" si="116">+E91+E92-E93-E94-E95</f>
        <v>-1597085</v>
      </c>
      <c r="F96" s="44">
        <f>+F93+F94-F95</f>
        <v>5565990</v>
      </c>
      <c r="G96" s="44">
        <f t="shared" ref="G96:I96" si="117">+G93+G94-G95</f>
        <v>0</v>
      </c>
      <c r="H96" s="44">
        <f t="shared" si="117"/>
        <v>0</v>
      </c>
      <c r="I96" s="44">
        <f t="shared" si="117"/>
        <v>5565990</v>
      </c>
      <c r="J96" s="44">
        <f>+J93+J94-J95</f>
        <v>0</v>
      </c>
      <c r="K96" s="44">
        <f t="shared" ref="K96:M96" si="118">+K93+K94-K95</f>
        <v>24226763</v>
      </c>
      <c r="L96" s="44">
        <f t="shared" si="118"/>
        <v>0</v>
      </c>
      <c r="M96" s="44">
        <f t="shared" si="118"/>
        <v>24226763</v>
      </c>
      <c r="N96" s="44">
        <f>+N93+N94-N95</f>
        <v>0</v>
      </c>
      <c r="O96" s="44">
        <f t="shared" ref="O96:Q96" si="119">+O93+O94-O95</f>
        <v>0</v>
      </c>
      <c r="P96" s="44">
        <f t="shared" si="119"/>
        <v>0</v>
      </c>
      <c r="Q96" s="44">
        <f t="shared" si="119"/>
        <v>0</v>
      </c>
      <c r="R96" s="44">
        <f t="shared" si="99"/>
        <v>28195668</v>
      </c>
    </row>
    <row r="97" spans="1:18">
      <c r="A97" s="102"/>
      <c r="R97" s="44">
        <f t="shared" si="99"/>
        <v>0</v>
      </c>
    </row>
    <row r="98" spans="1:18">
      <c r="A98" s="101" t="s">
        <v>132</v>
      </c>
      <c r="R98" s="44">
        <f t="shared" si="99"/>
        <v>0</v>
      </c>
    </row>
    <row r="99" spans="1:18">
      <c r="A99" s="102" t="s">
        <v>106</v>
      </c>
      <c r="B99" s="62">
        <v>8827716</v>
      </c>
      <c r="C99" s="62">
        <v>17895295</v>
      </c>
      <c r="D99" s="73">
        <v>2023100</v>
      </c>
      <c r="E99" s="44">
        <f>SUM(B99:D99)</f>
        <v>28746111</v>
      </c>
      <c r="F99" s="73">
        <v>15475632</v>
      </c>
      <c r="G99" s="73">
        <v>27744202</v>
      </c>
      <c r="H99" s="73">
        <v>11884466</v>
      </c>
      <c r="I99" s="44">
        <f>SUM(F99:H99)</f>
        <v>55104300</v>
      </c>
      <c r="J99" s="73">
        <v>14168359</v>
      </c>
      <c r="K99" s="118">
        <v>26677512</v>
      </c>
      <c r="M99" s="44">
        <f>SUM(J99:L99)</f>
        <v>40845871</v>
      </c>
      <c r="Q99" s="44">
        <f>SUM(N99:P99)</f>
        <v>0</v>
      </c>
      <c r="R99" s="44">
        <f t="shared" si="99"/>
        <v>124696282</v>
      </c>
    </row>
    <row r="100" spans="1:18">
      <c r="A100" s="102" t="s">
        <v>107</v>
      </c>
      <c r="E100" s="44">
        <f>SUM(B100:D100)</f>
        <v>0</v>
      </c>
      <c r="I100" s="44">
        <f>SUM(F100:H100)</f>
        <v>0</v>
      </c>
      <c r="M100" s="44">
        <f>SUM(J100:L100)</f>
        <v>0</v>
      </c>
      <c r="Q100" s="44">
        <f>SUM(N100:P100)</f>
        <v>0</v>
      </c>
      <c r="R100" s="44">
        <f t="shared" si="99"/>
        <v>0</v>
      </c>
    </row>
    <row r="101" spans="1:18">
      <c r="A101" s="102" t="s">
        <v>57</v>
      </c>
      <c r="E101" s="44">
        <f t="shared" ref="E101" si="120">SUM(B101:D101)</f>
        <v>0</v>
      </c>
      <c r="I101" s="44">
        <f t="shared" ref="I101" si="121">SUM(F101:H101)</f>
        <v>0</v>
      </c>
      <c r="M101" s="44">
        <f t="shared" ref="M101" si="122">SUM(J101:L101)</f>
        <v>0</v>
      </c>
      <c r="Q101" s="44">
        <f t="shared" ref="Q101" si="123">SUM(N101:P101)</f>
        <v>0</v>
      </c>
      <c r="R101" s="44">
        <f t="shared" si="99"/>
        <v>0</v>
      </c>
    </row>
    <row r="102" spans="1:18">
      <c r="A102" s="102" t="s">
        <v>58</v>
      </c>
      <c r="B102" s="44">
        <f>+B99+B100-B101</f>
        <v>8827716</v>
      </c>
      <c r="C102" s="44">
        <f t="shared" ref="C102" si="124">+C99+C100-C101</f>
        <v>17895295</v>
      </c>
      <c r="D102" s="44">
        <f t="shared" ref="D102" si="125">+D99+D100-D101</f>
        <v>2023100</v>
      </c>
      <c r="E102" s="44">
        <f t="shared" ref="E102" si="126">+E99+E100-E101</f>
        <v>28746111</v>
      </c>
      <c r="F102" s="44">
        <f>+F99+F100-F101</f>
        <v>15475632</v>
      </c>
      <c r="G102" s="44">
        <f t="shared" ref="G102:I102" si="127">+G99+G100-G101</f>
        <v>27744202</v>
      </c>
      <c r="H102" s="44">
        <f t="shared" si="127"/>
        <v>11884466</v>
      </c>
      <c r="I102" s="44">
        <f t="shared" si="127"/>
        <v>55104300</v>
      </c>
      <c r="J102" s="44">
        <f>+J99+J100-J101</f>
        <v>14168359</v>
      </c>
      <c r="K102" s="44">
        <f t="shared" ref="K102:M102" si="128">+K99+K100-K101</f>
        <v>26677512</v>
      </c>
      <c r="L102" s="44">
        <f t="shared" si="128"/>
        <v>0</v>
      </c>
      <c r="M102" s="44">
        <f t="shared" si="128"/>
        <v>40845871</v>
      </c>
      <c r="N102" s="44">
        <f>+N99+N100-N101</f>
        <v>0</v>
      </c>
      <c r="O102" s="44">
        <f t="shared" ref="O102:Q102" si="129">+O99+O100-O101</f>
        <v>0</v>
      </c>
      <c r="P102" s="44">
        <f t="shared" si="129"/>
        <v>0</v>
      </c>
      <c r="Q102" s="44">
        <f t="shared" si="129"/>
        <v>0</v>
      </c>
      <c r="R102" s="44">
        <f t="shared" si="99"/>
        <v>124696282</v>
      </c>
    </row>
    <row r="103" spans="1:18">
      <c r="A103" s="102"/>
      <c r="R103" s="44">
        <f t="shared" si="99"/>
        <v>0</v>
      </c>
    </row>
    <row r="104" spans="1:18">
      <c r="A104" s="101" t="s">
        <v>133</v>
      </c>
      <c r="R104" s="44">
        <f t="shared" si="99"/>
        <v>0</v>
      </c>
    </row>
    <row r="105" spans="1:18">
      <c r="A105" s="102" t="s">
        <v>106</v>
      </c>
      <c r="B105" s="62">
        <v>25163916</v>
      </c>
      <c r="C105" s="73">
        <v>2956061</v>
      </c>
      <c r="D105" s="73">
        <v>49400204</v>
      </c>
      <c r="E105" s="44">
        <f>B105+C105+D105</f>
        <v>77520181</v>
      </c>
      <c r="F105" s="73">
        <v>56075851</v>
      </c>
      <c r="G105" s="73">
        <v>25558179</v>
      </c>
      <c r="H105" s="73">
        <v>16874712</v>
      </c>
      <c r="I105" s="44">
        <f>SUM(F105:H105)</f>
        <v>98508742</v>
      </c>
      <c r="J105" s="73">
        <v>20141567</v>
      </c>
      <c r="K105" s="118">
        <v>11173945</v>
      </c>
      <c r="M105" s="44">
        <f>SUM(K105:L105)</f>
        <v>11173945</v>
      </c>
      <c r="Q105" s="44">
        <f>SUM(O105:P105)</f>
        <v>0</v>
      </c>
      <c r="R105" s="44">
        <f t="shared" si="99"/>
        <v>187202868</v>
      </c>
    </row>
    <row r="106" spans="1:18">
      <c r="A106" s="102" t="s">
        <v>107</v>
      </c>
      <c r="E106" s="44">
        <f>SUM(C106:D106)</f>
        <v>0</v>
      </c>
      <c r="I106" s="44">
        <f>SUM(F106:H106)</f>
        <v>0</v>
      </c>
      <c r="M106" s="44">
        <f>SUM(K106:L106)</f>
        <v>0</v>
      </c>
      <c r="Q106" s="44">
        <f>SUM(O106:P106)</f>
        <v>0</v>
      </c>
      <c r="R106" s="44">
        <f t="shared" si="99"/>
        <v>0</v>
      </c>
    </row>
    <row r="107" spans="1:18">
      <c r="A107" s="102" t="s">
        <v>57</v>
      </c>
      <c r="E107" s="44">
        <f t="shared" ref="E107" si="130">SUM(B107:D107)</f>
        <v>0</v>
      </c>
      <c r="I107" s="44">
        <f t="shared" ref="I107" si="131">SUM(F107:H107)</f>
        <v>0</v>
      </c>
      <c r="M107" s="44">
        <f t="shared" ref="M107" si="132">SUM(J107:L107)</f>
        <v>0</v>
      </c>
      <c r="Q107" s="44">
        <f t="shared" ref="Q107" si="133">SUM(N107:P107)</f>
        <v>0</v>
      </c>
      <c r="R107" s="44">
        <f t="shared" si="99"/>
        <v>0</v>
      </c>
    </row>
    <row r="108" spans="1:18">
      <c r="A108" s="102" t="s">
        <v>58</v>
      </c>
      <c r="B108" s="44">
        <f>+B105+B106-B107</f>
        <v>25163916</v>
      </c>
      <c r="C108" s="44">
        <f t="shared" ref="C108" si="134">+C105+C106-C107</f>
        <v>2956061</v>
      </c>
      <c r="D108" s="44">
        <f t="shared" ref="D108" si="135">+D105+D106-D107</f>
        <v>49400204</v>
      </c>
      <c r="E108" s="44">
        <f t="shared" ref="E108" si="136">+E105+E106-E107</f>
        <v>77520181</v>
      </c>
      <c r="F108" s="44">
        <f>+F105+F106-F107</f>
        <v>56075851</v>
      </c>
      <c r="G108" s="44">
        <f t="shared" ref="G108:I108" si="137">+G105+G106-G107</f>
        <v>25558179</v>
      </c>
      <c r="H108" s="44">
        <f t="shared" si="137"/>
        <v>16874712</v>
      </c>
      <c r="I108" s="44">
        <f t="shared" si="137"/>
        <v>98508742</v>
      </c>
      <c r="J108" s="44">
        <f>+J105+J106-J107</f>
        <v>20141567</v>
      </c>
      <c r="K108" s="44">
        <f t="shared" ref="K108:M108" si="138">+K105+K106-K107</f>
        <v>11173945</v>
      </c>
      <c r="L108" s="44">
        <f t="shared" si="138"/>
        <v>0</v>
      </c>
      <c r="M108" s="44">
        <f t="shared" si="138"/>
        <v>11173945</v>
      </c>
      <c r="N108" s="44">
        <f>+N105+N106-N107</f>
        <v>0</v>
      </c>
      <c r="O108" s="44">
        <f t="shared" ref="O108:Q108" si="139">+O105+O106-O107</f>
        <v>0</v>
      </c>
      <c r="P108" s="44">
        <f t="shared" si="139"/>
        <v>0</v>
      </c>
      <c r="Q108" s="44">
        <f t="shared" si="139"/>
        <v>0</v>
      </c>
      <c r="R108" s="44">
        <f t="shared" si="99"/>
        <v>187202868</v>
      </c>
    </row>
    <row r="109" spans="1:18">
      <c r="A109" s="102"/>
      <c r="R109" s="44">
        <f t="shared" si="99"/>
        <v>0</v>
      </c>
    </row>
    <row r="110" spans="1:18">
      <c r="A110" s="101" t="s">
        <v>177</v>
      </c>
      <c r="R110" s="44">
        <f t="shared" si="99"/>
        <v>0</v>
      </c>
    </row>
    <row r="111" spans="1:18">
      <c r="A111" s="102" t="s">
        <v>106</v>
      </c>
      <c r="B111" s="62">
        <v>65400</v>
      </c>
      <c r="C111" s="73">
        <v>1861396</v>
      </c>
      <c r="E111" s="44">
        <f>SUM(B111:D111)</f>
        <v>1926796</v>
      </c>
      <c r="F111" s="73">
        <v>1302677</v>
      </c>
      <c r="I111" s="44">
        <f>SUM(F111:H111)</f>
        <v>1302677</v>
      </c>
      <c r="M111" s="44">
        <f>SUM(J111:L111)</f>
        <v>0</v>
      </c>
      <c r="Q111" s="44">
        <f>SUM(N111:P111)</f>
        <v>0</v>
      </c>
      <c r="R111" s="44">
        <f t="shared" si="99"/>
        <v>3229473</v>
      </c>
    </row>
    <row r="112" spans="1:18">
      <c r="A112" s="102" t="s">
        <v>107</v>
      </c>
      <c r="R112" s="44">
        <f t="shared" si="99"/>
        <v>0</v>
      </c>
    </row>
    <row r="113" spans="1:18">
      <c r="A113" s="102" t="s">
        <v>57</v>
      </c>
      <c r="E113" s="44">
        <f t="shared" ref="E113" si="140">SUM(B113:D113)</f>
        <v>0</v>
      </c>
      <c r="I113" s="44">
        <f t="shared" ref="I113" si="141">SUM(F113:H113)</f>
        <v>0</v>
      </c>
      <c r="M113" s="44">
        <f t="shared" ref="M113" si="142">SUM(J113:L113)</f>
        <v>0</v>
      </c>
      <c r="Q113" s="44">
        <f t="shared" ref="Q113" si="143">SUM(N113:P113)</f>
        <v>0</v>
      </c>
      <c r="R113" s="44">
        <f t="shared" si="99"/>
        <v>0</v>
      </c>
    </row>
    <row r="114" spans="1:18">
      <c r="A114" s="102" t="s">
        <v>58</v>
      </c>
      <c r="B114" s="44">
        <f>+B111+B112-B113</f>
        <v>65400</v>
      </c>
      <c r="C114" s="44">
        <f t="shared" ref="C114" si="144">+C111+C112-C113</f>
        <v>1861396</v>
      </c>
      <c r="D114" s="44">
        <f t="shared" ref="D114" si="145">+D111+D112-D113</f>
        <v>0</v>
      </c>
      <c r="E114" s="44">
        <f t="shared" ref="E114" si="146">+E111+E112-E113</f>
        <v>1926796</v>
      </c>
      <c r="F114" s="44">
        <f>+F111+F112-F113</f>
        <v>1302677</v>
      </c>
      <c r="G114" s="44">
        <f t="shared" ref="G114:I114" si="147">+G111+G112-G113</f>
        <v>0</v>
      </c>
      <c r="H114" s="44">
        <f t="shared" si="147"/>
        <v>0</v>
      </c>
      <c r="I114" s="44">
        <f t="shared" si="147"/>
        <v>1302677</v>
      </c>
      <c r="J114" s="44">
        <f>+J111+J112-J113</f>
        <v>0</v>
      </c>
      <c r="K114" s="44">
        <f t="shared" ref="K114:M114" si="148">+K111+K112-K113</f>
        <v>0</v>
      </c>
      <c r="L114" s="44">
        <f t="shared" si="148"/>
        <v>0</v>
      </c>
      <c r="M114" s="44">
        <f t="shared" si="148"/>
        <v>0</v>
      </c>
      <c r="N114" s="44">
        <f>+N111+N112-N113</f>
        <v>0</v>
      </c>
      <c r="O114" s="44">
        <f t="shared" ref="O114:Q114" si="149">+O111+O112-O113</f>
        <v>0</v>
      </c>
      <c r="P114" s="44">
        <f t="shared" si="149"/>
        <v>0</v>
      </c>
      <c r="Q114" s="44">
        <f t="shared" si="149"/>
        <v>0</v>
      </c>
      <c r="R114" s="44">
        <f t="shared" si="99"/>
        <v>3229473</v>
      </c>
    </row>
    <row r="115" spans="1:18">
      <c r="A115" s="102"/>
      <c r="R115" s="44">
        <f t="shared" si="99"/>
        <v>0</v>
      </c>
    </row>
    <row r="116" spans="1:18">
      <c r="A116" s="101" t="s">
        <v>134</v>
      </c>
      <c r="R116" s="44">
        <f t="shared" si="99"/>
        <v>0</v>
      </c>
    </row>
    <row r="117" spans="1:18">
      <c r="A117" s="102" t="s">
        <v>106</v>
      </c>
      <c r="B117" s="73"/>
      <c r="C117" s="73">
        <v>31845944</v>
      </c>
      <c r="D117" s="73">
        <v>27478667</v>
      </c>
      <c r="E117" s="44">
        <f>SUM(B117:D117)</f>
        <v>59324611</v>
      </c>
      <c r="F117" s="73">
        <v>449738</v>
      </c>
      <c r="G117" s="73">
        <v>132300</v>
      </c>
      <c r="H117" s="73">
        <v>8108171</v>
      </c>
      <c r="I117" s="44">
        <f>SUM(F117:H117)</f>
        <v>8690209</v>
      </c>
      <c r="J117" s="73">
        <v>11912465</v>
      </c>
      <c r="K117" s="118">
        <v>21201976</v>
      </c>
      <c r="M117" s="44">
        <f>SUM(J117:L117)</f>
        <v>33114441</v>
      </c>
      <c r="Q117" s="44">
        <f>SUM(N117:P117)</f>
        <v>0</v>
      </c>
      <c r="R117" s="44">
        <f t="shared" si="99"/>
        <v>101129261</v>
      </c>
    </row>
    <row r="118" spans="1:18">
      <c r="A118" s="102" t="s">
        <v>107</v>
      </c>
      <c r="E118" s="44">
        <f t="shared" ref="E118:E121" si="150">SUM(B118:D118)</f>
        <v>0</v>
      </c>
      <c r="I118" s="44">
        <f t="shared" ref="I118:I121" si="151">SUM(F118:H118)</f>
        <v>0</v>
      </c>
      <c r="M118" s="44">
        <f t="shared" ref="M118:M121" si="152">SUM(J118:L118)</f>
        <v>0</v>
      </c>
      <c r="Q118" s="44">
        <f t="shared" ref="Q118:Q121" si="153">SUM(N118:P118)</f>
        <v>0</v>
      </c>
      <c r="R118" s="44">
        <f t="shared" si="99"/>
        <v>0</v>
      </c>
    </row>
    <row r="119" spans="1:18">
      <c r="A119" s="102" t="s">
        <v>144</v>
      </c>
      <c r="E119" s="44">
        <f t="shared" si="150"/>
        <v>0</v>
      </c>
      <c r="I119" s="44">
        <f t="shared" si="151"/>
        <v>0</v>
      </c>
      <c r="M119" s="44">
        <f t="shared" si="152"/>
        <v>0</v>
      </c>
      <c r="Q119" s="44">
        <f t="shared" si="153"/>
        <v>0</v>
      </c>
      <c r="R119" s="44">
        <f t="shared" si="99"/>
        <v>0</v>
      </c>
    </row>
    <row r="120" spans="1:18">
      <c r="A120" s="102" t="s">
        <v>145</v>
      </c>
      <c r="E120" s="44">
        <f t="shared" si="150"/>
        <v>0</v>
      </c>
      <c r="I120" s="44">
        <f t="shared" si="151"/>
        <v>0</v>
      </c>
      <c r="M120" s="44">
        <f t="shared" si="152"/>
        <v>0</v>
      </c>
      <c r="Q120" s="44">
        <f t="shared" si="153"/>
        <v>0</v>
      </c>
      <c r="R120" s="44">
        <f t="shared" si="99"/>
        <v>0</v>
      </c>
    </row>
    <row r="121" spans="1:18">
      <c r="A121" s="102" t="s">
        <v>57</v>
      </c>
      <c r="E121" s="44">
        <f t="shared" si="150"/>
        <v>0</v>
      </c>
      <c r="I121" s="44">
        <f t="shared" si="151"/>
        <v>0</v>
      </c>
      <c r="M121" s="44">
        <f t="shared" si="152"/>
        <v>0</v>
      </c>
      <c r="Q121" s="44">
        <f t="shared" si="153"/>
        <v>0</v>
      </c>
      <c r="R121" s="44">
        <f t="shared" si="99"/>
        <v>0</v>
      </c>
    </row>
    <row r="122" spans="1:18">
      <c r="A122" s="102" t="s">
        <v>58</v>
      </c>
      <c r="B122" s="44">
        <f t="shared" ref="B122:Q122" si="154">+B117+B118-B119-B120-B121</f>
        <v>0</v>
      </c>
      <c r="C122" s="44">
        <f t="shared" si="154"/>
        <v>31845944</v>
      </c>
      <c r="D122" s="44">
        <f t="shared" si="154"/>
        <v>27478667</v>
      </c>
      <c r="E122" s="44">
        <f t="shared" si="154"/>
        <v>59324611</v>
      </c>
      <c r="F122" s="44">
        <f t="shared" si="154"/>
        <v>449738</v>
      </c>
      <c r="G122" s="44">
        <f t="shared" si="154"/>
        <v>132300</v>
      </c>
      <c r="H122" s="44">
        <f t="shared" si="154"/>
        <v>8108171</v>
      </c>
      <c r="I122" s="44">
        <f t="shared" si="154"/>
        <v>8690209</v>
      </c>
      <c r="J122" s="44">
        <f t="shared" si="154"/>
        <v>11912465</v>
      </c>
      <c r="K122" s="44">
        <f t="shared" si="154"/>
        <v>21201976</v>
      </c>
      <c r="L122" s="44">
        <f t="shared" si="154"/>
        <v>0</v>
      </c>
      <c r="M122" s="44">
        <f t="shared" si="154"/>
        <v>33114441</v>
      </c>
      <c r="N122" s="44">
        <f t="shared" si="154"/>
        <v>0</v>
      </c>
      <c r="O122" s="44">
        <f t="shared" si="154"/>
        <v>0</v>
      </c>
      <c r="P122" s="44">
        <f t="shared" si="154"/>
        <v>0</v>
      </c>
      <c r="Q122" s="44">
        <f t="shared" si="154"/>
        <v>0</v>
      </c>
      <c r="R122" s="44">
        <f t="shared" si="99"/>
        <v>101129261</v>
      </c>
    </row>
    <row r="123" spans="1:18">
      <c r="A123" s="102"/>
    </row>
    <row r="124" spans="1:18">
      <c r="A124" s="101" t="s">
        <v>178</v>
      </c>
      <c r="R124" s="44">
        <f t="shared" ref="R124:R130" si="155">+E124+I124+M124+Q124</f>
        <v>0</v>
      </c>
    </row>
    <row r="125" spans="1:18">
      <c r="A125" s="102" t="s">
        <v>106</v>
      </c>
      <c r="E125" s="44">
        <f>SUM(B125:D125)</f>
        <v>0</v>
      </c>
      <c r="G125" s="103"/>
      <c r="H125" s="105"/>
      <c r="I125" s="44">
        <f>SUM(F125:H125)</f>
        <v>0</v>
      </c>
      <c r="J125" s="73">
        <v>5726746</v>
      </c>
      <c r="K125" s="118">
        <v>129900</v>
      </c>
      <c r="L125" s="44">
        <v>0</v>
      </c>
      <c r="M125" s="44">
        <f>SUM(J125:L125)</f>
        <v>5856646</v>
      </c>
      <c r="Q125" s="44">
        <f>SUM(N125:P125)</f>
        <v>0</v>
      </c>
      <c r="R125" s="44">
        <f t="shared" si="155"/>
        <v>5856646</v>
      </c>
    </row>
    <row r="126" spans="1:18">
      <c r="A126" s="102" t="s">
        <v>107</v>
      </c>
      <c r="E126" s="44">
        <f t="shared" ref="E126:E129" si="156">SUM(B126:D126)</f>
        <v>0</v>
      </c>
      <c r="I126" s="44">
        <f t="shared" ref="I126:I129" si="157">SUM(F126:H126)</f>
        <v>0</v>
      </c>
      <c r="M126" s="44">
        <f t="shared" ref="M126:M129" si="158">SUM(J126:L126)</f>
        <v>0</v>
      </c>
      <c r="Q126" s="44">
        <f t="shared" ref="Q126:Q129" si="159">SUM(N126:P126)</f>
        <v>0</v>
      </c>
      <c r="R126" s="44">
        <f t="shared" si="155"/>
        <v>0</v>
      </c>
    </row>
    <row r="127" spans="1:18">
      <c r="A127" s="102" t="s">
        <v>144</v>
      </c>
      <c r="E127" s="44">
        <f t="shared" si="156"/>
        <v>0</v>
      </c>
      <c r="I127" s="44">
        <f t="shared" si="157"/>
        <v>0</v>
      </c>
      <c r="M127" s="44">
        <f t="shared" si="158"/>
        <v>0</v>
      </c>
      <c r="Q127" s="44">
        <f t="shared" si="159"/>
        <v>0</v>
      </c>
      <c r="R127" s="44">
        <f t="shared" si="155"/>
        <v>0</v>
      </c>
    </row>
    <row r="128" spans="1:18">
      <c r="A128" s="102" t="s">
        <v>145</v>
      </c>
      <c r="E128" s="44">
        <f t="shared" si="156"/>
        <v>0</v>
      </c>
      <c r="I128" s="44">
        <f t="shared" si="157"/>
        <v>0</v>
      </c>
      <c r="M128" s="44">
        <f t="shared" si="158"/>
        <v>0</v>
      </c>
      <c r="Q128" s="44">
        <f t="shared" si="159"/>
        <v>0</v>
      </c>
      <c r="R128" s="44">
        <f t="shared" si="155"/>
        <v>0</v>
      </c>
    </row>
    <row r="129" spans="1:18">
      <c r="A129" s="102" t="s">
        <v>57</v>
      </c>
      <c r="E129" s="44">
        <f t="shared" si="156"/>
        <v>0</v>
      </c>
      <c r="I129" s="44">
        <f t="shared" si="157"/>
        <v>0</v>
      </c>
      <c r="M129" s="44">
        <f t="shared" si="158"/>
        <v>0</v>
      </c>
      <c r="Q129" s="44">
        <f t="shared" si="159"/>
        <v>0</v>
      </c>
      <c r="R129" s="44">
        <f t="shared" si="155"/>
        <v>0</v>
      </c>
    </row>
    <row r="130" spans="1:18">
      <c r="A130" s="102" t="s">
        <v>58</v>
      </c>
      <c r="B130" s="44">
        <f>+B125+B126-B127-B128-B129</f>
        <v>0</v>
      </c>
      <c r="C130" s="44">
        <f t="shared" ref="C130:E130" si="160">+C125+C126-C127-C128-C129</f>
        <v>0</v>
      </c>
      <c r="D130" s="44">
        <f t="shared" si="160"/>
        <v>0</v>
      </c>
      <c r="E130" s="44">
        <f t="shared" si="160"/>
        <v>0</v>
      </c>
      <c r="F130" s="44">
        <f>+F125+F126-F127-F128-F129</f>
        <v>0</v>
      </c>
      <c r="G130" s="44">
        <f t="shared" ref="G130:I130" si="161">+G125+G126-G127-G128-G129</f>
        <v>0</v>
      </c>
      <c r="H130" s="44">
        <f t="shared" si="161"/>
        <v>0</v>
      </c>
      <c r="I130" s="44">
        <f t="shared" si="161"/>
        <v>0</v>
      </c>
      <c r="J130" s="44">
        <f>+J125+J126-J127-J128-J129</f>
        <v>5726746</v>
      </c>
      <c r="K130" s="44">
        <f t="shared" ref="K130:M130" si="162">+K125+K126-K127-K128-K129</f>
        <v>129900</v>
      </c>
      <c r="L130" s="44">
        <f t="shared" si="162"/>
        <v>0</v>
      </c>
      <c r="M130" s="44">
        <f t="shared" si="162"/>
        <v>5856646</v>
      </c>
      <c r="N130" s="44">
        <f>+N125+N126-N127-N128-N129</f>
        <v>0</v>
      </c>
      <c r="O130" s="44">
        <f t="shared" ref="O130:Q130" si="163">+O125+O126-O127-O128-O129</f>
        <v>0</v>
      </c>
      <c r="P130" s="44">
        <f t="shared" si="163"/>
        <v>0</v>
      </c>
      <c r="Q130" s="44">
        <f t="shared" si="163"/>
        <v>0</v>
      </c>
      <c r="R130" s="44">
        <f t="shared" si="155"/>
        <v>5856646</v>
      </c>
    </row>
    <row r="131" spans="1:18">
      <c r="A131" s="102"/>
    </row>
    <row r="132" spans="1:18">
      <c r="A132" s="108" t="s">
        <v>205</v>
      </c>
    </row>
    <row r="133" spans="1:18">
      <c r="A133" s="102" t="s">
        <v>106</v>
      </c>
      <c r="D133" s="73">
        <v>4095849</v>
      </c>
      <c r="E133" s="44">
        <f>D133</f>
        <v>4095849</v>
      </c>
      <c r="F133" s="73">
        <v>208276</v>
      </c>
      <c r="K133" s="118">
        <v>362713</v>
      </c>
    </row>
    <row r="134" spans="1:18">
      <c r="A134" s="102" t="s">
        <v>107</v>
      </c>
    </row>
    <row r="135" spans="1:18">
      <c r="A135" s="102" t="s">
        <v>144</v>
      </c>
    </row>
    <row r="136" spans="1:18">
      <c r="A136" s="102" t="s">
        <v>145</v>
      </c>
    </row>
    <row r="137" spans="1:18">
      <c r="A137" s="102" t="s">
        <v>57</v>
      </c>
      <c r="K137" s="118">
        <v>362713</v>
      </c>
    </row>
    <row r="138" spans="1:18">
      <c r="A138" s="102" t="s">
        <v>58</v>
      </c>
      <c r="D138" s="44">
        <f t="shared" ref="D138:F138" si="164">+D133+D134-D135-D136-D137</f>
        <v>4095849</v>
      </c>
      <c r="E138" s="44">
        <f>D138</f>
        <v>4095849</v>
      </c>
      <c r="F138" s="44">
        <f t="shared" si="164"/>
        <v>208276</v>
      </c>
    </row>
    <row r="139" spans="1:18">
      <c r="A139" s="102"/>
    </row>
    <row r="140" spans="1:18">
      <c r="A140" s="102"/>
    </row>
    <row r="141" spans="1:18">
      <c r="A141" s="106" t="s">
        <v>87</v>
      </c>
      <c r="R141" s="44">
        <f t="shared" si="99"/>
        <v>0</v>
      </c>
    </row>
    <row r="142" spans="1:18" s="72" customFormat="1">
      <c r="A142" s="107" t="s">
        <v>106</v>
      </c>
      <c r="B142" s="72">
        <f>+B16+B28+B35+B47+B53+B59+B65+B73+B85+B93+B99+B105+B111+B117+B22+B41+B79+B126</f>
        <v>236743039</v>
      </c>
      <c r="C142" s="72">
        <f>+C16+C28+C35+C47+C53+C59+C65+C73+C85+C93+C99+C105+C111+C117+C22+C41+C79+C126</f>
        <v>175387592</v>
      </c>
      <c r="D142" s="72">
        <f>D16+D22+D28+D35+D41+D47+D53+D59+D65+D73+D79+D85+D93+D99+D105+D117+D133</f>
        <v>225110428</v>
      </c>
      <c r="E142" s="72">
        <f>D142+C142+B142</f>
        <v>637241059</v>
      </c>
      <c r="F142" s="72">
        <f>+F16+F28+F35+F47+F53+F59+F65+F73+F85+F93+F99+F105+F111+F117+F22+F41+F79</f>
        <v>176343797</v>
      </c>
      <c r="G142" s="72">
        <f>+G16+G28+G35+G47+G53+G59+G65+G73+G85+G93+G99+G105+G111+G117+G22+G41+G79+G125</f>
        <v>155900861</v>
      </c>
      <c r="H142" s="72">
        <f t="shared" ref="H142:Q142" si="165">+H16+H28+H35+H47+H53+H59+H65+H73+H85+H93+H99+H105+H111+H117+H22+H41+H79</f>
        <v>155474752</v>
      </c>
      <c r="I142" s="72">
        <f t="shared" si="165"/>
        <v>487719410</v>
      </c>
      <c r="J142" s="72">
        <f>+J16+J28+J35+J47+J53+J59+J65+J73+J85+J93+J99+J105+J111+J117+J22+J41+J79+J125</f>
        <v>173628268</v>
      </c>
      <c r="K142" s="72">
        <f>+K16+K28+K35+K47+K53+K59+K65+K73+K85+K93+K99+K105+K111+K117+K22+K41+K79+K125+K133</f>
        <v>150334973</v>
      </c>
      <c r="L142" s="72">
        <f t="shared" si="165"/>
        <v>0</v>
      </c>
      <c r="M142" s="72">
        <f t="shared" si="165"/>
        <v>297602315</v>
      </c>
      <c r="N142" s="72">
        <f t="shared" si="165"/>
        <v>0</v>
      </c>
      <c r="O142" s="72">
        <f t="shared" si="165"/>
        <v>0</v>
      </c>
      <c r="P142" s="72">
        <f t="shared" si="165"/>
        <v>0</v>
      </c>
      <c r="Q142" s="72">
        <f t="shared" si="165"/>
        <v>0</v>
      </c>
      <c r="R142" s="72">
        <f t="shared" si="99"/>
        <v>1422562784</v>
      </c>
    </row>
    <row r="143" spans="1:18" s="72" customFormat="1">
      <c r="A143" s="107" t="s">
        <v>107</v>
      </c>
      <c r="B143" s="72">
        <f t="shared" ref="B143:E144" si="166">+B17+B29+B36+B48+B54+B60+B66+B74+B86+B94+B100+B106+B112+B118+B23+B42+B80</f>
        <v>0</v>
      </c>
      <c r="C143" s="72">
        <f t="shared" si="166"/>
        <v>0</v>
      </c>
      <c r="D143" s="72">
        <f t="shared" si="166"/>
        <v>0</v>
      </c>
      <c r="E143" s="72">
        <f t="shared" si="166"/>
        <v>0</v>
      </c>
      <c r="F143" s="72">
        <f>+F17+F29+F36+F48+F54+F60+F66+F74+F86+F94+F100+F106+F112+F118+F23+F42+F80</f>
        <v>0</v>
      </c>
      <c r="G143" s="72">
        <f>+G17+G29+G36+G48+G54+G60+G66+G74+G86+G94+G100+G106+G112+G118+G23+G42+G80+G126</f>
        <v>0</v>
      </c>
      <c r="H143" s="72">
        <f t="shared" ref="H143:Q143" si="167">+H17+H29+H36+H48+H54+H60+H66+H74+H86+H94+H100+H106+H112+H118+H23+H42+H80</f>
        <v>0</v>
      </c>
      <c r="I143" s="72">
        <f t="shared" si="167"/>
        <v>0</v>
      </c>
      <c r="J143" s="72">
        <f t="shared" si="167"/>
        <v>0</v>
      </c>
      <c r="K143" s="72">
        <f t="shared" si="167"/>
        <v>0</v>
      </c>
      <c r="L143" s="72">
        <f t="shared" si="167"/>
        <v>0</v>
      </c>
      <c r="M143" s="72">
        <f t="shared" si="167"/>
        <v>0</v>
      </c>
      <c r="N143" s="72">
        <f t="shared" si="167"/>
        <v>0</v>
      </c>
      <c r="O143" s="72">
        <f t="shared" si="167"/>
        <v>0</v>
      </c>
      <c r="P143" s="72">
        <f t="shared" si="167"/>
        <v>0</v>
      </c>
      <c r="Q143" s="72">
        <f t="shared" si="167"/>
        <v>0</v>
      </c>
      <c r="R143" s="44">
        <f t="shared" si="99"/>
        <v>0</v>
      </c>
    </row>
    <row r="144" spans="1:18" s="72" customFormat="1">
      <c r="A144" s="107" t="s">
        <v>57</v>
      </c>
      <c r="B144" s="72">
        <f t="shared" si="166"/>
        <v>0</v>
      </c>
      <c r="C144" s="72">
        <f t="shared" si="166"/>
        <v>0</v>
      </c>
      <c r="D144" s="72">
        <f t="shared" si="166"/>
        <v>0</v>
      </c>
      <c r="E144" s="72">
        <f t="shared" si="166"/>
        <v>0</v>
      </c>
      <c r="F144" s="72">
        <f>+F18+F30+F37+F49+F55+F61+F67+F75+F87+F95+F101+F107+F113+F119+F24+F43+F81</f>
        <v>0</v>
      </c>
      <c r="G144" s="72">
        <f>+G18+G30+G37+G49+G55+G61+G67+G75+G87+G95+G101+G107+G113+G119+G24+G43+G81+G127</f>
        <v>0</v>
      </c>
      <c r="H144" s="72">
        <f t="shared" ref="H144:Q144" si="168">+H18+H24+H30+H37+H43+H49+H55+H61+H69+H75+H81+H89+H95+H101+H107+H113+H121</f>
        <v>0</v>
      </c>
      <c r="I144" s="72">
        <f t="shared" si="168"/>
        <v>0</v>
      </c>
      <c r="J144" s="72">
        <f t="shared" si="168"/>
        <v>0</v>
      </c>
      <c r="K144" s="72">
        <f t="shared" si="168"/>
        <v>0</v>
      </c>
      <c r="L144" s="72">
        <f t="shared" si="168"/>
        <v>0</v>
      </c>
      <c r="M144" s="72">
        <f t="shared" si="168"/>
        <v>0</v>
      </c>
      <c r="N144" s="72">
        <f t="shared" si="168"/>
        <v>0</v>
      </c>
      <c r="O144" s="72">
        <f t="shared" si="168"/>
        <v>0</v>
      </c>
      <c r="P144" s="72">
        <f t="shared" si="168"/>
        <v>0</v>
      </c>
      <c r="Q144" s="72">
        <f t="shared" si="168"/>
        <v>0</v>
      </c>
      <c r="R144" s="44">
        <f t="shared" si="99"/>
        <v>0</v>
      </c>
    </row>
    <row r="145" spans="1:18" s="72" customFormat="1">
      <c r="A145" s="107" t="s">
        <v>58</v>
      </c>
      <c r="B145" s="72">
        <f>B19+B25+B31+B38+B44+B50+B56+B62+B70+B76+B82+B90+B96+B102+B108+B114+B122+B130</f>
        <v>236743039</v>
      </c>
      <c r="C145" s="72">
        <f>C19+C25+C31+C38+C44+C50+C56+C62+C70+C76+C82+C90+C96+C102+C108+C114+C122+C130</f>
        <v>175387592</v>
      </c>
      <c r="D145" s="72">
        <f>D19+D25+D31+D38+D44+D50+D56+D62+D70+D76+D82+D90+D96+D102+D108+D122+D133</f>
        <v>225110428</v>
      </c>
      <c r="E145" s="72">
        <f>D145+C145+B145</f>
        <v>637241059</v>
      </c>
      <c r="F145" s="72">
        <f>F19+F25+F31+F38+F44+F50+F56+F62+F70+F76+F82+F90+F96+F102+F108+F114+F122+F130</f>
        <v>176343797</v>
      </c>
      <c r="G145" s="72">
        <f>G19+G25+G31+G38+G44+G50+G56+G62+G70+G76+G82+G90+G96+G102+G108+G114+G122+G130</f>
        <v>155900861</v>
      </c>
      <c r="H145" s="72">
        <f>+H19+H31+H38+H50+H56+H62+H68+H76+H88+H96+H102+H108+H114+H120+H25+H44+H82+H70+H90+H122</f>
        <v>155474752</v>
      </c>
      <c r="I145" s="72">
        <f>I19+I25+I31+I38+I44+I50+I56+I62+I70+I76+I82+I90+I96+I102+I108+I114+I122+I130</f>
        <v>487719410</v>
      </c>
      <c r="J145" s="72">
        <f>+J19+J25+J31+J38+J44+J50+J56+J62+J70+J76+J82+J90+J96+J102+J108+J114+J122+J130</f>
        <v>173628268</v>
      </c>
      <c r="K145" s="72">
        <f>+K19+K25+K31+K38+K44+K50+K56+K62+K70+K76+K82+K90+K96+K102+K108+K114+K122+K130+K137</f>
        <v>150334973</v>
      </c>
      <c r="L145" s="72">
        <f>+L19+L25+L31+L38+L44+L50+L56+L62+L70+L76+L82+L90+L96+L102+L108+L114+L122</f>
        <v>0</v>
      </c>
      <c r="M145" s="72">
        <f>M19+M25+M31+M38+M44+M50+M56+M62+M70+M76+M82+M90+M96+M102+M108+M114+M122+M130</f>
        <v>303458961</v>
      </c>
      <c r="N145" s="72">
        <f>+N19+N25+N31+N38+N44+N50+N56+N62+N70+N76+N82+N90+N96+N102+N108+N114+N122</f>
        <v>0</v>
      </c>
      <c r="O145" s="72">
        <f>+O19+O25+O31+O38+O44+O50+O56+O62+O70+O76+O82+O90+O96+O102+O108+O114+O122</f>
        <v>0</v>
      </c>
      <c r="P145" s="72">
        <f>+P19+P25+P31+P38+P44+P50+P56+P62+P70+P76+P82+P90+P96+P102+P108+P114+P122</f>
        <v>0</v>
      </c>
      <c r="Q145" s="72">
        <f>+Q19+Q25+Q31+Q38+Q44+Q50+Q56+Q62+Q70+Q76+Q82+Q90+Q96+Q102+Q108+Q114+Q122</f>
        <v>0</v>
      </c>
      <c r="R145" s="72">
        <f t="shared" si="99"/>
        <v>1428419430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R101"/>
  <sheetViews>
    <sheetView topLeftCell="A74" zoomScale="86" zoomScaleNormal="86" workbookViewId="0">
      <pane xSplit="1" topLeftCell="J1" activePane="topRight" state="frozen"/>
      <selection activeCell="D43" sqref="D43"/>
      <selection pane="topRight" activeCell="K101" sqref="K101"/>
    </sheetView>
  </sheetViews>
  <sheetFormatPr baseColWidth="10" defaultRowHeight="12"/>
  <cols>
    <col min="1" max="1" width="56.7109375" style="44" customWidth="1"/>
    <col min="2" max="2" width="14.85546875" style="44" bestFit="1" customWidth="1"/>
    <col min="3" max="3" width="14.5703125" style="44" customWidth="1"/>
    <col min="4" max="4" width="15.42578125" style="44" customWidth="1"/>
    <col min="5" max="5" width="15.28515625" style="44" customWidth="1"/>
    <col min="6" max="6" width="15.5703125" style="44" customWidth="1"/>
    <col min="7" max="7" width="14.85546875" style="44" customWidth="1"/>
    <col min="8" max="8" width="14.85546875" style="44" bestFit="1" customWidth="1"/>
    <col min="9" max="9" width="17.7109375" style="44" customWidth="1"/>
    <col min="10" max="10" width="16.5703125" style="44" customWidth="1"/>
    <col min="11" max="18" width="16.7109375" style="44" customWidth="1"/>
    <col min="19" max="16384" width="11.42578125" style="44"/>
  </cols>
  <sheetData>
    <row r="1" spans="1:18" s="40" customFormat="1">
      <c r="A1" s="96"/>
      <c r="B1" s="38"/>
      <c r="C1" s="38"/>
      <c r="D1" s="38"/>
    </row>
    <row r="2" spans="1:18" s="40" customFormat="1">
      <c r="A2" s="96"/>
      <c r="B2" s="38"/>
      <c r="C2" s="38"/>
      <c r="D2" s="38"/>
    </row>
    <row r="3" spans="1:18" s="40" customFormat="1">
      <c r="A3" s="96"/>
      <c r="B3" s="38"/>
      <c r="C3" s="38"/>
      <c r="D3" s="38"/>
    </row>
    <row r="4" spans="1:18" s="40" customFormat="1">
      <c r="A4" s="96"/>
      <c r="B4" s="38"/>
      <c r="C4" s="38"/>
      <c r="D4" s="38"/>
    </row>
    <row r="5" spans="1:18" s="40" customFormat="1">
      <c r="A5" s="96"/>
      <c r="B5" s="38"/>
      <c r="C5" s="38"/>
      <c r="D5" s="38"/>
    </row>
    <row r="6" spans="1:18" s="40" customFormat="1">
      <c r="A6" s="97"/>
      <c r="B6" s="38"/>
      <c r="C6" s="38"/>
      <c r="D6" s="38"/>
    </row>
    <row r="7" spans="1:18" s="40" customFormat="1" ht="19.5" customHeight="1">
      <c r="A7" s="97" t="s">
        <v>76</v>
      </c>
      <c r="B7" s="38"/>
      <c r="C7" s="38"/>
      <c r="D7" s="38"/>
    </row>
    <row r="8" spans="1:18" s="40" customFormat="1" ht="19.5" customHeight="1">
      <c r="A8" s="98" t="s">
        <v>190</v>
      </c>
      <c r="B8" s="38"/>
      <c r="C8" s="38"/>
      <c r="D8" s="38"/>
    </row>
    <row r="9" spans="1:18" s="40" customFormat="1" ht="16.5" customHeight="1">
      <c r="A9" s="98" t="str">
        <f>+'EJEC PPTAL'!A9</f>
        <v>E.S.E. HOSPITAL REGIONAL DE MONIQUIRÁ</v>
      </c>
      <c r="B9" s="99">
        <f>+'EJEC PPTAL'!F9</f>
        <v>1546900823</v>
      </c>
      <c r="C9" s="38"/>
      <c r="D9" s="38"/>
    </row>
    <row r="10" spans="1:18" hidden="1"/>
    <row r="11" spans="1:18">
      <c r="A11" s="72" t="s">
        <v>84</v>
      </c>
    </row>
    <row r="13" spans="1:18" ht="24">
      <c r="A13" s="48" t="s">
        <v>74</v>
      </c>
      <c r="B13" s="48" t="s">
        <v>60</v>
      </c>
      <c r="C13" s="48" t="s">
        <v>61</v>
      </c>
      <c r="D13" s="48" t="s">
        <v>62</v>
      </c>
      <c r="E13" s="48" t="s">
        <v>72</v>
      </c>
      <c r="F13" s="48" t="s">
        <v>63</v>
      </c>
      <c r="G13" s="48" t="s">
        <v>64</v>
      </c>
      <c r="H13" s="48" t="s">
        <v>65</v>
      </c>
      <c r="I13" s="48" t="s">
        <v>73</v>
      </c>
      <c r="J13" s="48" t="s">
        <v>66</v>
      </c>
      <c r="K13" s="100" t="s">
        <v>67</v>
      </c>
      <c r="L13" s="100" t="s">
        <v>68</v>
      </c>
      <c r="M13" s="100" t="s">
        <v>148</v>
      </c>
      <c r="N13" s="100" t="s">
        <v>69</v>
      </c>
      <c r="O13" s="100" t="s">
        <v>70</v>
      </c>
      <c r="P13" s="100" t="s">
        <v>71</v>
      </c>
      <c r="Q13" s="100" t="s">
        <v>149</v>
      </c>
      <c r="R13" s="100" t="s">
        <v>150</v>
      </c>
    </row>
    <row r="14" spans="1:18" s="40" customFormat="1">
      <c r="A14" s="52"/>
      <c r="B14" s="52"/>
      <c r="C14" s="52"/>
      <c r="D14" s="52"/>
      <c r="E14" s="52"/>
      <c r="F14" s="52"/>
      <c r="G14" s="52"/>
      <c r="H14" s="52"/>
      <c r="I14" s="52"/>
      <c r="J14" s="52"/>
    </row>
    <row r="15" spans="1:18" s="40" customFormat="1">
      <c r="A15" s="106" t="s">
        <v>137</v>
      </c>
      <c r="B15" s="70"/>
      <c r="C15" s="70"/>
      <c r="D15" s="70"/>
      <c r="E15" s="70"/>
      <c r="F15" s="70"/>
      <c r="G15" s="70"/>
      <c r="H15" s="70"/>
      <c r="I15" s="70"/>
      <c r="J15" s="70"/>
    </row>
    <row r="16" spans="1:18">
      <c r="A16" s="102" t="s">
        <v>106</v>
      </c>
      <c r="B16" s="62">
        <v>666370</v>
      </c>
      <c r="D16" s="73">
        <v>458152</v>
      </c>
      <c r="E16" s="44">
        <f>SUM(B16:D16)</f>
        <v>1124522</v>
      </c>
      <c r="F16" s="73">
        <v>6977097</v>
      </c>
      <c r="G16" s="103"/>
      <c r="H16" s="73">
        <v>836801</v>
      </c>
      <c r="I16" s="44">
        <f>SUM(F16:H16)</f>
        <v>7813898</v>
      </c>
      <c r="J16" s="73">
        <v>1014155</v>
      </c>
      <c r="K16" s="118">
        <v>1193933</v>
      </c>
      <c r="M16" s="44">
        <f>SUM(J16:L16)</f>
        <v>2208088</v>
      </c>
      <c r="Q16" s="44">
        <f>SUM(N16:P16)</f>
        <v>0</v>
      </c>
      <c r="R16" s="44">
        <f>+E16+I16+M16+Q16</f>
        <v>11146508</v>
      </c>
    </row>
    <row r="17" spans="1:18">
      <c r="A17" s="102" t="s">
        <v>107</v>
      </c>
      <c r="E17" s="44">
        <f t="shared" ref="E17:E18" si="0">SUM(B17:D17)</f>
        <v>0</v>
      </c>
      <c r="I17" s="44">
        <f t="shared" ref="I17:I18" si="1">SUM(F17:H17)</f>
        <v>0</v>
      </c>
      <c r="M17" s="44">
        <f t="shared" ref="M17:M18" si="2">SUM(J17:L17)</f>
        <v>0</v>
      </c>
      <c r="Q17" s="44">
        <f t="shared" ref="Q17:Q18" si="3">SUM(N17:P17)</f>
        <v>0</v>
      </c>
      <c r="R17" s="44">
        <f t="shared" ref="R17:R101" si="4">+E17+I17+M17+Q17</f>
        <v>0</v>
      </c>
    </row>
    <row r="18" spans="1:18">
      <c r="A18" s="102" t="s">
        <v>57</v>
      </c>
      <c r="E18" s="44">
        <f t="shared" si="0"/>
        <v>0</v>
      </c>
      <c r="I18" s="44">
        <f t="shared" si="1"/>
        <v>0</v>
      </c>
      <c r="M18" s="44">
        <f t="shared" si="2"/>
        <v>0</v>
      </c>
      <c r="Q18" s="44">
        <f t="shared" si="3"/>
        <v>0</v>
      </c>
      <c r="R18" s="44">
        <f t="shared" si="4"/>
        <v>0</v>
      </c>
    </row>
    <row r="19" spans="1:18">
      <c r="A19" s="102" t="s">
        <v>58</v>
      </c>
      <c r="B19" s="44">
        <f>+B16+B17-B18</f>
        <v>666370</v>
      </c>
      <c r="C19" s="44">
        <f t="shared" ref="C19:E19" si="5">+C16+C17-C18</f>
        <v>0</v>
      </c>
      <c r="D19" s="44">
        <f t="shared" si="5"/>
        <v>458152</v>
      </c>
      <c r="E19" s="44">
        <f t="shared" si="5"/>
        <v>1124522</v>
      </c>
      <c r="F19" s="44">
        <f>+F16+F17-F18</f>
        <v>6977097</v>
      </c>
      <c r="G19" s="44">
        <f t="shared" ref="G19:I19" si="6">+G16+G17-G18</f>
        <v>0</v>
      </c>
      <c r="H19" s="44">
        <f t="shared" si="6"/>
        <v>836801</v>
      </c>
      <c r="I19" s="44">
        <f t="shared" si="6"/>
        <v>7813898</v>
      </c>
      <c r="J19" s="44">
        <f>+J16+J17-J18</f>
        <v>1014155</v>
      </c>
      <c r="K19" s="44">
        <f t="shared" ref="K19:M19" si="7">+K16+K17-K18</f>
        <v>1193933</v>
      </c>
      <c r="L19" s="44">
        <f t="shared" si="7"/>
        <v>0</v>
      </c>
      <c r="M19" s="44">
        <f t="shared" si="7"/>
        <v>2208088</v>
      </c>
      <c r="N19" s="44">
        <f>+N16+N17-N18</f>
        <v>0</v>
      </c>
      <c r="O19" s="44">
        <f t="shared" ref="O19:Q19" si="8">+O16+O17-O18</f>
        <v>0</v>
      </c>
      <c r="P19" s="44">
        <f t="shared" si="8"/>
        <v>0</v>
      </c>
      <c r="Q19" s="44">
        <f t="shared" si="8"/>
        <v>0</v>
      </c>
      <c r="R19" s="44">
        <f t="shared" si="4"/>
        <v>11146508</v>
      </c>
    </row>
    <row r="20" spans="1:18">
      <c r="R20" s="44">
        <f t="shared" si="4"/>
        <v>0</v>
      </c>
    </row>
    <row r="21" spans="1:18" s="40" customFormat="1">
      <c r="A21" s="106" t="s">
        <v>138</v>
      </c>
      <c r="B21" s="106"/>
      <c r="C21" s="106"/>
      <c r="D21" s="106"/>
      <c r="E21" s="106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44">
        <f t="shared" si="4"/>
        <v>0</v>
      </c>
    </row>
    <row r="22" spans="1:18">
      <c r="A22" s="102" t="s">
        <v>106</v>
      </c>
      <c r="B22" s="44">
        <v>50758743</v>
      </c>
      <c r="C22" s="73">
        <v>7626378</v>
      </c>
      <c r="D22" s="73">
        <v>68869851</v>
      </c>
      <c r="E22" s="44">
        <f>SUM(B22:D22)</f>
        <v>127254972</v>
      </c>
      <c r="F22" s="73">
        <v>33255370</v>
      </c>
      <c r="G22" s="73">
        <v>52489085</v>
      </c>
      <c r="H22" s="73">
        <v>63738343</v>
      </c>
      <c r="I22" s="44">
        <f>SUM(F22:H22)</f>
        <v>149482798</v>
      </c>
      <c r="J22" s="73">
        <v>74041657</v>
      </c>
      <c r="K22" s="118">
        <v>56288472</v>
      </c>
      <c r="M22" s="44">
        <f>SUM(J22:L22)</f>
        <v>130330129</v>
      </c>
      <c r="Q22" s="44">
        <f>SUM(N22:P22)</f>
        <v>0</v>
      </c>
      <c r="R22" s="44">
        <f t="shared" si="4"/>
        <v>407067899</v>
      </c>
    </row>
    <row r="23" spans="1:18">
      <c r="A23" s="102" t="s">
        <v>107</v>
      </c>
      <c r="R23" s="44">
        <f t="shared" si="4"/>
        <v>0</v>
      </c>
    </row>
    <row r="24" spans="1:18">
      <c r="A24" s="102" t="s">
        <v>57</v>
      </c>
      <c r="E24" s="44">
        <f t="shared" ref="E24" si="9">SUM(B24:D24)</f>
        <v>0</v>
      </c>
      <c r="I24" s="44">
        <f t="shared" ref="I24" si="10">SUM(F24:H24)</f>
        <v>0</v>
      </c>
      <c r="M24" s="44">
        <f t="shared" ref="M24" si="11">SUM(J24:L24)</f>
        <v>0</v>
      </c>
      <c r="Q24" s="44">
        <f t="shared" ref="Q24" si="12">SUM(N24:P24)</f>
        <v>0</v>
      </c>
      <c r="R24" s="44">
        <f t="shared" si="4"/>
        <v>0</v>
      </c>
    </row>
    <row r="25" spans="1:18">
      <c r="A25" s="102" t="s">
        <v>58</v>
      </c>
      <c r="B25" s="44">
        <f>+B22+B23-B24</f>
        <v>50758743</v>
      </c>
      <c r="C25" s="44">
        <f t="shared" ref="C25:E25" si="13">+C22+C23-C24</f>
        <v>7626378</v>
      </c>
      <c r="D25" s="44">
        <f t="shared" si="13"/>
        <v>68869851</v>
      </c>
      <c r="E25" s="44">
        <f t="shared" si="13"/>
        <v>127254972</v>
      </c>
      <c r="F25" s="44">
        <f>+F22+F23-F24</f>
        <v>33255370</v>
      </c>
      <c r="G25" s="44">
        <f t="shared" ref="G25:I25" si="14">+G22+G23-G24</f>
        <v>52489085</v>
      </c>
      <c r="H25" s="44">
        <f t="shared" si="14"/>
        <v>63738343</v>
      </c>
      <c r="I25" s="44">
        <f t="shared" si="14"/>
        <v>149482798</v>
      </c>
      <c r="J25" s="44">
        <f>+J22+J23-J24</f>
        <v>74041657</v>
      </c>
      <c r="K25" s="44">
        <f t="shared" ref="K25:M25" si="15">+K22+K23-K24</f>
        <v>56288472</v>
      </c>
      <c r="L25" s="44">
        <f t="shared" si="15"/>
        <v>0</v>
      </c>
      <c r="M25" s="44">
        <f t="shared" si="15"/>
        <v>130330129</v>
      </c>
      <c r="N25" s="44">
        <f>+N22+N23-N24</f>
        <v>0</v>
      </c>
      <c r="O25" s="44">
        <f t="shared" ref="O25:Q25" si="16">+O22+O23-O24</f>
        <v>0</v>
      </c>
      <c r="P25" s="44">
        <f t="shared" si="16"/>
        <v>0</v>
      </c>
      <c r="Q25" s="44">
        <f t="shared" si="16"/>
        <v>0</v>
      </c>
      <c r="R25" s="44">
        <f t="shared" si="4"/>
        <v>407067899</v>
      </c>
    </row>
    <row r="26" spans="1:18">
      <c r="R26" s="44">
        <f t="shared" si="4"/>
        <v>0</v>
      </c>
    </row>
    <row r="27" spans="1:18" s="40" customFormat="1">
      <c r="A27" s="106" t="s">
        <v>139</v>
      </c>
      <c r="B27" s="44"/>
      <c r="C27" s="44"/>
      <c r="D27" s="44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44">
        <f t="shared" si="4"/>
        <v>0</v>
      </c>
    </row>
    <row r="28" spans="1:18">
      <c r="A28" s="102" t="s">
        <v>106</v>
      </c>
      <c r="B28" s="44">
        <v>6422625</v>
      </c>
      <c r="C28" s="73">
        <v>151600</v>
      </c>
      <c r="D28" s="73">
        <v>832048</v>
      </c>
      <c r="E28" s="44">
        <f>SUM(B28:D28)</f>
        <v>7406273</v>
      </c>
      <c r="F28" s="73">
        <v>4730498</v>
      </c>
      <c r="G28" s="73">
        <v>1642717</v>
      </c>
      <c r="H28" s="73">
        <v>1717065</v>
      </c>
      <c r="I28" s="44">
        <f>SUM(F28:H28)</f>
        <v>8090280</v>
      </c>
      <c r="J28" s="73">
        <v>1456400</v>
      </c>
      <c r="K28" s="118">
        <v>11539611</v>
      </c>
      <c r="M28" s="44">
        <f>SUM(J28:L28)</f>
        <v>12996011</v>
      </c>
      <c r="Q28" s="44">
        <f>SUM(N28:P28)</f>
        <v>0</v>
      </c>
      <c r="R28" s="44">
        <f t="shared" si="4"/>
        <v>28492564</v>
      </c>
    </row>
    <row r="29" spans="1:18">
      <c r="A29" s="102" t="s">
        <v>107</v>
      </c>
      <c r="R29" s="44">
        <f t="shared" si="4"/>
        <v>0</v>
      </c>
    </row>
    <row r="30" spans="1:18">
      <c r="A30" s="102" t="s">
        <v>57</v>
      </c>
      <c r="E30" s="44">
        <f t="shared" ref="E30" si="17">SUM(B30:D30)</f>
        <v>0</v>
      </c>
      <c r="I30" s="44">
        <f t="shared" ref="I30" si="18">SUM(F30:H30)</f>
        <v>0</v>
      </c>
      <c r="M30" s="44">
        <f t="shared" ref="M30" si="19">SUM(J30:L30)</f>
        <v>0</v>
      </c>
      <c r="Q30" s="44">
        <f t="shared" ref="Q30" si="20">SUM(N30:P30)</f>
        <v>0</v>
      </c>
      <c r="R30" s="44">
        <f t="shared" si="4"/>
        <v>0</v>
      </c>
    </row>
    <row r="31" spans="1:18">
      <c r="A31" s="102" t="s">
        <v>58</v>
      </c>
      <c r="B31" s="44">
        <f>+B28+B29-B30</f>
        <v>6422625</v>
      </c>
      <c r="C31" s="44">
        <f t="shared" ref="C31:E31" si="21">+C28+C29-C30</f>
        <v>151600</v>
      </c>
      <c r="D31" s="44">
        <f t="shared" si="21"/>
        <v>832048</v>
      </c>
      <c r="E31" s="44">
        <f t="shared" si="21"/>
        <v>7406273</v>
      </c>
      <c r="F31" s="44">
        <f>+F28+F29-F30</f>
        <v>4730498</v>
      </c>
      <c r="G31" s="44">
        <f t="shared" ref="G31:I31" si="22">+G28+G29-G30</f>
        <v>1642717</v>
      </c>
      <c r="H31" s="44">
        <f t="shared" si="22"/>
        <v>1717065</v>
      </c>
      <c r="I31" s="44">
        <f t="shared" si="22"/>
        <v>8090280</v>
      </c>
      <c r="J31" s="44">
        <f>+J28+J29-J30</f>
        <v>1456400</v>
      </c>
      <c r="K31" s="44">
        <f t="shared" ref="K31:M31" si="23">+K28+K29-K30</f>
        <v>11539611</v>
      </c>
      <c r="L31" s="44">
        <f t="shared" si="23"/>
        <v>0</v>
      </c>
      <c r="M31" s="44">
        <f t="shared" si="23"/>
        <v>12996011</v>
      </c>
      <c r="N31" s="44">
        <f>+N28+N29-N30</f>
        <v>0</v>
      </c>
      <c r="O31" s="44">
        <f t="shared" ref="O31:Q31" si="24">+O28+O29-O30</f>
        <v>0</v>
      </c>
      <c r="P31" s="44">
        <f t="shared" si="24"/>
        <v>0</v>
      </c>
      <c r="Q31" s="44">
        <f t="shared" si="24"/>
        <v>0</v>
      </c>
      <c r="R31" s="44">
        <f t="shared" si="4"/>
        <v>28492564</v>
      </c>
    </row>
    <row r="32" spans="1:18">
      <c r="R32" s="44">
        <f t="shared" si="4"/>
        <v>0</v>
      </c>
    </row>
    <row r="33" spans="1:18">
      <c r="R33" s="44">
        <f t="shared" si="4"/>
        <v>0</v>
      </c>
    </row>
    <row r="34" spans="1:18" s="40" customFormat="1">
      <c r="A34" s="106" t="s">
        <v>175</v>
      </c>
      <c r="B34" s="44"/>
      <c r="C34" s="73"/>
      <c r="D34" s="44"/>
      <c r="E34" s="44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44">
        <f t="shared" si="4"/>
        <v>0</v>
      </c>
    </row>
    <row r="35" spans="1:18">
      <c r="A35" s="102" t="s">
        <v>106</v>
      </c>
      <c r="C35" s="73">
        <v>5320315</v>
      </c>
      <c r="D35" s="73">
        <v>1811598</v>
      </c>
      <c r="E35" s="44">
        <f>SUM(B35:D35)</f>
        <v>7131913</v>
      </c>
      <c r="G35" s="73">
        <v>491350</v>
      </c>
      <c r="H35" s="73">
        <v>1774869</v>
      </c>
      <c r="I35" s="44">
        <f>SUM(F35:H35)</f>
        <v>2266219</v>
      </c>
      <c r="J35" s="73">
        <v>16254591</v>
      </c>
      <c r="K35" s="118">
        <v>2273155</v>
      </c>
      <c r="M35" s="44">
        <f>SUM(J35:L35)</f>
        <v>18527746</v>
      </c>
      <c r="Q35" s="44">
        <f>SUM(N35:P35)</f>
        <v>0</v>
      </c>
      <c r="R35" s="44">
        <f t="shared" si="4"/>
        <v>27925878</v>
      </c>
    </row>
    <row r="36" spans="1:18">
      <c r="A36" s="102" t="s">
        <v>107</v>
      </c>
      <c r="R36" s="44">
        <f t="shared" si="4"/>
        <v>0</v>
      </c>
    </row>
    <row r="37" spans="1:18">
      <c r="A37" s="102" t="s">
        <v>57</v>
      </c>
      <c r="E37" s="44">
        <f t="shared" ref="E37" si="25">SUM(B37:D37)</f>
        <v>0</v>
      </c>
      <c r="I37" s="44">
        <f t="shared" ref="I37" si="26">SUM(F37:H37)</f>
        <v>0</v>
      </c>
      <c r="M37" s="44">
        <f t="shared" ref="M37" si="27">SUM(J37:L37)</f>
        <v>0</v>
      </c>
      <c r="Q37" s="44">
        <f t="shared" ref="Q37" si="28">SUM(N37:P37)</f>
        <v>0</v>
      </c>
      <c r="R37" s="44">
        <f t="shared" si="4"/>
        <v>0</v>
      </c>
    </row>
    <row r="38" spans="1:18">
      <c r="A38" s="102" t="s">
        <v>58</v>
      </c>
      <c r="B38" s="44">
        <f>+B35+B36-B37</f>
        <v>0</v>
      </c>
      <c r="C38" s="44">
        <f t="shared" ref="C38:E38" si="29">+C35+C36-C37</f>
        <v>5320315</v>
      </c>
      <c r="D38" s="44">
        <f t="shared" si="29"/>
        <v>1811598</v>
      </c>
      <c r="E38" s="44">
        <f t="shared" si="29"/>
        <v>7131913</v>
      </c>
      <c r="F38" s="44">
        <f>+F35+F36-F37</f>
        <v>0</v>
      </c>
      <c r="G38" s="44">
        <f t="shared" ref="G38:I38" si="30">+G35+G36-G37</f>
        <v>491350</v>
      </c>
      <c r="H38" s="44">
        <f t="shared" si="30"/>
        <v>1774869</v>
      </c>
      <c r="I38" s="44">
        <f t="shared" si="30"/>
        <v>2266219</v>
      </c>
      <c r="J38" s="44">
        <f>+J35+J36-J37</f>
        <v>16254591</v>
      </c>
      <c r="K38" s="44">
        <f t="shared" ref="K38:M38" si="31">+K35+K36-K37</f>
        <v>2273155</v>
      </c>
      <c r="L38" s="44">
        <f t="shared" si="31"/>
        <v>0</v>
      </c>
      <c r="M38" s="44">
        <f t="shared" si="31"/>
        <v>18527746</v>
      </c>
      <c r="N38" s="44">
        <f>+N35+N36-N37</f>
        <v>0</v>
      </c>
      <c r="O38" s="44">
        <f t="shared" ref="O38:Q38" si="32">+O35+O36-O37</f>
        <v>0</v>
      </c>
      <c r="P38" s="44">
        <f t="shared" si="32"/>
        <v>0</v>
      </c>
      <c r="Q38" s="44">
        <f t="shared" si="32"/>
        <v>0</v>
      </c>
      <c r="R38" s="44">
        <f t="shared" si="4"/>
        <v>27925878</v>
      </c>
    </row>
    <row r="39" spans="1:18">
      <c r="A39" s="102"/>
      <c r="R39" s="44">
        <f t="shared" si="4"/>
        <v>0</v>
      </c>
    </row>
    <row r="40" spans="1:18" s="40" customFormat="1">
      <c r="A40" s="106" t="s">
        <v>200</v>
      </c>
      <c r="B40" s="44"/>
      <c r="C40" s="44"/>
      <c r="D40" s="44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44">
        <f t="shared" si="4"/>
        <v>0</v>
      </c>
    </row>
    <row r="41" spans="1:18">
      <c r="A41" s="102" t="s">
        <v>106</v>
      </c>
      <c r="B41" s="44">
        <v>150000</v>
      </c>
      <c r="E41" s="44">
        <f>SUM(B41:D41)</f>
        <v>150000</v>
      </c>
      <c r="H41" s="73">
        <v>1084300</v>
      </c>
      <c r="I41" s="44">
        <f>SUM(F41:H41)</f>
        <v>1084300</v>
      </c>
      <c r="J41" s="104"/>
      <c r="M41" s="44">
        <f>SUM(J41:L41)</f>
        <v>0</v>
      </c>
      <c r="Q41" s="44">
        <f>SUM(N41:P41)</f>
        <v>0</v>
      </c>
      <c r="R41" s="44">
        <f t="shared" si="4"/>
        <v>1234300</v>
      </c>
    </row>
    <row r="42" spans="1:18">
      <c r="A42" s="102" t="s">
        <v>107</v>
      </c>
      <c r="R42" s="44">
        <f t="shared" si="4"/>
        <v>0</v>
      </c>
    </row>
    <row r="43" spans="1:18">
      <c r="A43" s="102" t="s">
        <v>57</v>
      </c>
      <c r="E43" s="44">
        <f>SUM(B43:D43)</f>
        <v>0</v>
      </c>
      <c r="I43" s="44">
        <f>SUM(F43:H43)</f>
        <v>0</v>
      </c>
      <c r="M43" s="44">
        <f>SUM(J43:L43)</f>
        <v>0</v>
      </c>
      <c r="Q43" s="44">
        <f>SUM(N43:P43)</f>
        <v>0</v>
      </c>
      <c r="R43" s="44">
        <f t="shared" si="4"/>
        <v>0</v>
      </c>
    </row>
    <row r="44" spans="1:18">
      <c r="A44" s="102" t="s">
        <v>58</v>
      </c>
      <c r="B44" s="44">
        <f>+B41+B42-B43</f>
        <v>150000</v>
      </c>
      <c r="C44" s="44">
        <f>+C41+C42-C43</f>
        <v>0</v>
      </c>
      <c r="D44" s="44">
        <f t="shared" ref="D44:E44" si="33">+D41+D42-D43</f>
        <v>0</v>
      </c>
      <c r="E44" s="44">
        <f t="shared" si="33"/>
        <v>150000</v>
      </c>
      <c r="F44" s="44">
        <f>+F41+F42-F43</f>
        <v>0</v>
      </c>
      <c r="G44" s="44">
        <f t="shared" ref="G44:I44" si="34">+G41+G42-G43</f>
        <v>0</v>
      </c>
      <c r="H44" s="44">
        <f t="shared" si="34"/>
        <v>1084300</v>
      </c>
      <c r="I44" s="44">
        <f t="shared" si="34"/>
        <v>1084300</v>
      </c>
      <c r="J44" s="44">
        <f>+J41+J42-J43</f>
        <v>0</v>
      </c>
      <c r="K44" s="44">
        <f t="shared" ref="K44:M44" si="35">+K41+K42-K43</f>
        <v>0</v>
      </c>
      <c r="L44" s="44">
        <f t="shared" si="35"/>
        <v>0</v>
      </c>
      <c r="M44" s="44">
        <f t="shared" si="35"/>
        <v>0</v>
      </c>
      <c r="N44" s="44">
        <f>+N41+N42-N43</f>
        <v>0</v>
      </c>
      <c r="O44" s="44">
        <f t="shared" ref="O44:Q44" si="36">+O41+O42-O43</f>
        <v>0</v>
      </c>
      <c r="P44" s="44">
        <f t="shared" si="36"/>
        <v>0</v>
      </c>
      <c r="Q44" s="44">
        <f t="shared" si="36"/>
        <v>0</v>
      </c>
      <c r="R44" s="44">
        <f t="shared" si="4"/>
        <v>1234300</v>
      </c>
    </row>
    <row r="45" spans="1:18">
      <c r="R45" s="44">
        <f t="shared" si="4"/>
        <v>0</v>
      </c>
    </row>
    <row r="46" spans="1:18" s="40" customFormat="1">
      <c r="A46" s="106" t="s">
        <v>88</v>
      </c>
      <c r="B46" s="44"/>
      <c r="C46" s="44"/>
      <c r="D46" s="44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44">
        <f t="shared" si="4"/>
        <v>0</v>
      </c>
    </row>
    <row r="47" spans="1:18">
      <c r="A47" s="102" t="s">
        <v>106</v>
      </c>
      <c r="B47" s="44">
        <v>125932089</v>
      </c>
      <c r="C47" s="44">
        <v>85578327</v>
      </c>
      <c r="D47" s="73">
        <v>119373272</v>
      </c>
      <c r="E47" s="44">
        <f>SUM(B47:D47)</f>
        <v>330883688</v>
      </c>
      <c r="F47" s="73">
        <v>106001137</v>
      </c>
      <c r="G47" s="73">
        <v>59581232</v>
      </c>
      <c r="H47" s="73">
        <v>73221333</v>
      </c>
      <c r="I47" s="44">
        <f>SUM(F47:H47)</f>
        <v>238803702</v>
      </c>
      <c r="J47" s="73">
        <v>90913789</v>
      </c>
      <c r="K47" s="118">
        <v>116178103</v>
      </c>
      <c r="M47" s="44">
        <f>SUM(J47:L47)</f>
        <v>207091892</v>
      </c>
      <c r="Q47" s="44">
        <f>SUM(N47:P47)</f>
        <v>0</v>
      </c>
      <c r="R47" s="44">
        <f t="shared" si="4"/>
        <v>776779282</v>
      </c>
    </row>
    <row r="48" spans="1:18">
      <c r="A48" s="102" t="s">
        <v>107</v>
      </c>
      <c r="E48" s="44">
        <f t="shared" ref="E48:E51" si="37">SUM(B48:D48)</f>
        <v>0</v>
      </c>
      <c r="I48" s="44">
        <f t="shared" ref="I48:I51" si="38">SUM(F48:H48)</f>
        <v>0</v>
      </c>
      <c r="M48" s="44">
        <f t="shared" ref="M48:M51" si="39">SUM(J48:L48)</f>
        <v>0</v>
      </c>
      <c r="Q48" s="44">
        <f t="shared" ref="Q48:Q51" si="40">SUM(N48:P48)</f>
        <v>0</v>
      </c>
      <c r="R48" s="44">
        <f t="shared" si="4"/>
        <v>0</v>
      </c>
    </row>
    <row r="49" spans="1:18">
      <c r="A49" s="102" t="s">
        <v>144</v>
      </c>
      <c r="E49" s="44">
        <f t="shared" si="37"/>
        <v>0</v>
      </c>
      <c r="I49" s="44">
        <f t="shared" si="38"/>
        <v>0</v>
      </c>
      <c r="M49" s="44">
        <f t="shared" si="39"/>
        <v>0</v>
      </c>
      <c r="Q49" s="44">
        <f t="shared" si="40"/>
        <v>0</v>
      </c>
      <c r="R49" s="44">
        <f t="shared" si="4"/>
        <v>0</v>
      </c>
    </row>
    <row r="50" spans="1:18">
      <c r="A50" s="102" t="s">
        <v>145</v>
      </c>
      <c r="E50" s="44">
        <f t="shared" si="37"/>
        <v>0</v>
      </c>
      <c r="I50" s="44">
        <f t="shared" si="38"/>
        <v>0</v>
      </c>
      <c r="M50" s="44">
        <f t="shared" si="39"/>
        <v>0</v>
      </c>
      <c r="Q50" s="44">
        <f t="shared" si="40"/>
        <v>0</v>
      </c>
      <c r="R50" s="44">
        <f t="shared" si="4"/>
        <v>0</v>
      </c>
    </row>
    <row r="51" spans="1:18">
      <c r="A51" s="102" t="s">
        <v>57</v>
      </c>
      <c r="E51" s="44">
        <f t="shared" si="37"/>
        <v>0</v>
      </c>
      <c r="I51" s="44">
        <f t="shared" si="38"/>
        <v>0</v>
      </c>
      <c r="M51" s="44">
        <f t="shared" si="39"/>
        <v>0</v>
      </c>
      <c r="Q51" s="44">
        <f t="shared" si="40"/>
        <v>0</v>
      </c>
      <c r="R51" s="44">
        <f t="shared" si="4"/>
        <v>0</v>
      </c>
    </row>
    <row r="52" spans="1:18">
      <c r="A52" s="102" t="s">
        <v>58</v>
      </c>
      <c r="B52" s="44">
        <f>+B47+B48-B49-B50-B51</f>
        <v>125932089</v>
      </c>
      <c r="C52" s="44">
        <f t="shared" ref="C52:E52" si="41">+C47+C48-C49-C50-C51</f>
        <v>85578327</v>
      </c>
      <c r="D52" s="44">
        <f t="shared" si="41"/>
        <v>119373272</v>
      </c>
      <c r="E52" s="44">
        <f t="shared" si="41"/>
        <v>330883688</v>
      </c>
      <c r="F52" s="44">
        <f>+F47+F48-F49-F50-F51</f>
        <v>106001137</v>
      </c>
      <c r="G52" s="44">
        <f t="shared" ref="G52:I52" si="42">+G47+G48-G49-G50-G51</f>
        <v>59581232</v>
      </c>
      <c r="H52" s="44">
        <f t="shared" si="42"/>
        <v>73221333</v>
      </c>
      <c r="I52" s="44">
        <f t="shared" si="42"/>
        <v>238803702</v>
      </c>
      <c r="J52" s="44">
        <f>+J47+J48-J49-J50-J51</f>
        <v>90913789</v>
      </c>
      <c r="K52" s="44">
        <f>+K47+K48-K49-K50-K51</f>
        <v>116178103</v>
      </c>
      <c r="L52" s="44">
        <f t="shared" ref="K52:M52" si="43">+L47+L48-L49-L50-L51</f>
        <v>0</v>
      </c>
      <c r="M52" s="44">
        <f t="shared" si="43"/>
        <v>207091892</v>
      </c>
      <c r="N52" s="44">
        <f>+N47+N48-N49-N50-N51</f>
        <v>0</v>
      </c>
      <c r="O52" s="44">
        <f t="shared" ref="O52:Q52" si="44">+O47+O48-O49-O50-O51</f>
        <v>0</v>
      </c>
      <c r="P52" s="44">
        <f t="shared" si="44"/>
        <v>0</v>
      </c>
      <c r="Q52" s="44">
        <f t="shared" si="44"/>
        <v>0</v>
      </c>
      <c r="R52" s="44">
        <f t="shared" si="4"/>
        <v>776779282</v>
      </c>
    </row>
    <row r="53" spans="1:18">
      <c r="R53" s="44">
        <f t="shared" si="4"/>
        <v>0</v>
      </c>
    </row>
    <row r="54" spans="1:18">
      <c r="R54" s="44">
        <f t="shared" si="4"/>
        <v>0</v>
      </c>
    </row>
    <row r="55" spans="1:18" ht="16.5" customHeight="1">
      <c r="A55" s="106" t="s">
        <v>147</v>
      </c>
      <c r="R55" s="44">
        <f t="shared" si="4"/>
        <v>0</v>
      </c>
    </row>
    <row r="56" spans="1:18">
      <c r="A56" s="102" t="s">
        <v>106</v>
      </c>
      <c r="B56" s="44">
        <v>50209349</v>
      </c>
      <c r="C56" s="44">
        <v>13481282</v>
      </c>
      <c r="D56" s="73">
        <v>41730573</v>
      </c>
      <c r="E56" s="44">
        <f>SUM(B56:D56)</f>
        <v>105421204</v>
      </c>
      <c r="F56" s="73">
        <v>27449655</v>
      </c>
      <c r="G56" s="73">
        <v>11935238</v>
      </c>
      <c r="H56" s="73">
        <v>23380446</v>
      </c>
      <c r="I56" s="44">
        <f>SUM(F56:H56)</f>
        <v>62765339</v>
      </c>
      <c r="J56" s="73">
        <v>21196987</v>
      </c>
      <c r="K56" s="118">
        <v>9621601</v>
      </c>
      <c r="M56" s="44">
        <f>SUM(J56:L56)</f>
        <v>30818588</v>
      </c>
      <c r="Q56" s="44">
        <f>SUM(N56:P56)</f>
        <v>0</v>
      </c>
      <c r="R56" s="44">
        <f t="shared" si="4"/>
        <v>199005131</v>
      </c>
    </row>
    <row r="57" spans="1:18">
      <c r="A57" s="102" t="s">
        <v>107</v>
      </c>
      <c r="E57" s="44">
        <f t="shared" ref="E57:E58" si="45">SUM(B57:D57)</f>
        <v>0</v>
      </c>
      <c r="I57" s="44">
        <f t="shared" ref="I57:I58" si="46">SUM(F57:H57)</f>
        <v>0</v>
      </c>
      <c r="M57" s="44">
        <f t="shared" ref="M57:M58" si="47">SUM(J57:L57)</f>
        <v>0</v>
      </c>
      <c r="Q57" s="44">
        <f t="shared" ref="Q57:Q58" si="48">SUM(N57:P57)</f>
        <v>0</v>
      </c>
      <c r="R57" s="44">
        <f t="shared" si="4"/>
        <v>0</v>
      </c>
    </row>
    <row r="58" spans="1:18">
      <c r="A58" s="102" t="s">
        <v>57</v>
      </c>
      <c r="E58" s="44">
        <f t="shared" si="45"/>
        <v>0</v>
      </c>
      <c r="I58" s="44">
        <f t="shared" si="46"/>
        <v>0</v>
      </c>
      <c r="M58" s="44">
        <f t="shared" si="47"/>
        <v>0</v>
      </c>
      <c r="Q58" s="44">
        <f t="shared" si="48"/>
        <v>0</v>
      </c>
      <c r="R58" s="44">
        <f t="shared" si="4"/>
        <v>0</v>
      </c>
    </row>
    <row r="59" spans="1:18">
      <c r="A59" s="102" t="s">
        <v>58</v>
      </c>
      <c r="B59" s="44">
        <f>+B56+B57-B58</f>
        <v>50209349</v>
      </c>
      <c r="C59" s="44">
        <f t="shared" ref="C59:E59" si="49">+C56+C57-C58</f>
        <v>13481282</v>
      </c>
      <c r="D59" s="44">
        <f t="shared" si="49"/>
        <v>41730573</v>
      </c>
      <c r="E59" s="44">
        <f t="shared" si="49"/>
        <v>105421204</v>
      </c>
      <c r="F59" s="44">
        <f>+F56+F57-F58</f>
        <v>27449655</v>
      </c>
      <c r="G59" s="44">
        <f t="shared" ref="G59:I59" si="50">+G56+G57-G58</f>
        <v>11935238</v>
      </c>
      <c r="H59" s="44">
        <f t="shared" si="50"/>
        <v>23380446</v>
      </c>
      <c r="I59" s="44">
        <f t="shared" si="50"/>
        <v>62765339</v>
      </c>
      <c r="J59" s="44">
        <f>+J56+J57-J58</f>
        <v>21196987</v>
      </c>
      <c r="K59" s="44">
        <f t="shared" ref="K59:M59" si="51">+K56+K57-K58</f>
        <v>9621601</v>
      </c>
      <c r="L59" s="44">
        <f t="shared" si="51"/>
        <v>0</v>
      </c>
      <c r="M59" s="44">
        <f t="shared" si="51"/>
        <v>30818588</v>
      </c>
      <c r="N59" s="44">
        <f>+N56+N57-N58</f>
        <v>0</v>
      </c>
      <c r="O59" s="44">
        <f t="shared" ref="O59:Q59" si="52">+O56+O57-O58</f>
        <v>0</v>
      </c>
      <c r="P59" s="44">
        <f t="shared" si="52"/>
        <v>0</v>
      </c>
      <c r="Q59" s="44">
        <f t="shared" si="52"/>
        <v>0</v>
      </c>
      <c r="R59" s="44">
        <f t="shared" si="4"/>
        <v>199005131</v>
      </c>
    </row>
    <row r="60" spans="1:18">
      <c r="A60" s="102"/>
      <c r="R60" s="44">
        <f t="shared" si="4"/>
        <v>0</v>
      </c>
    </row>
    <row r="61" spans="1:18" ht="16.5" customHeight="1">
      <c r="A61" s="106" t="s">
        <v>169</v>
      </c>
      <c r="R61" s="44">
        <f t="shared" si="4"/>
        <v>0</v>
      </c>
    </row>
    <row r="62" spans="1:18">
      <c r="A62" s="102" t="s">
        <v>106</v>
      </c>
      <c r="B62" s="44">
        <v>318582</v>
      </c>
      <c r="E62" s="44">
        <f>SUM(B62:D62)</f>
        <v>318582</v>
      </c>
      <c r="G62" s="103"/>
      <c r="H62" s="73">
        <v>237000</v>
      </c>
      <c r="I62" s="44">
        <f>SUM(F62:H62)</f>
        <v>237000</v>
      </c>
      <c r="R62" s="44">
        <f t="shared" si="4"/>
        <v>555582</v>
      </c>
    </row>
    <row r="63" spans="1:18">
      <c r="A63" s="102" t="s">
        <v>107</v>
      </c>
      <c r="I63" s="44">
        <f t="shared" ref="I63:I64" si="53">SUM(F63:H63)</f>
        <v>0</v>
      </c>
      <c r="R63" s="44">
        <f t="shared" si="4"/>
        <v>0</v>
      </c>
    </row>
    <row r="64" spans="1:18">
      <c r="A64" s="102" t="s">
        <v>57</v>
      </c>
      <c r="E64" s="44">
        <f t="shared" ref="E64" si="54">SUM(B64:D64)</f>
        <v>0</v>
      </c>
      <c r="I64" s="44">
        <f t="shared" si="53"/>
        <v>0</v>
      </c>
      <c r="M64" s="44">
        <f t="shared" ref="M64" si="55">SUM(J64:L64)</f>
        <v>0</v>
      </c>
      <c r="Q64" s="44">
        <f t="shared" ref="Q64" si="56">SUM(N64:P64)</f>
        <v>0</v>
      </c>
      <c r="R64" s="44">
        <f t="shared" si="4"/>
        <v>0</v>
      </c>
    </row>
    <row r="65" spans="1:18">
      <c r="A65" s="102" t="s">
        <v>58</v>
      </c>
      <c r="B65" s="44">
        <f>+B62+B63-B64</f>
        <v>318582</v>
      </c>
      <c r="C65" s="44">
        <f t="shared" ref="C65" si="57">+C62+C63-C64</f>
        <v>0</v>
      </c>
      <c r="D65" s="44">
        <f t="shared" ref="D65" si="58">+D62+D63-D64</f>
        <v>0</v>
      </c>
      <c r="E65" s="44">
        <f t="shared" ref="E65" si="59">+E62+E63-E64</f>
        <v>318582</v>
      </c>
      <c r="F65" s="44">
        <f>+F62+F63-F64</f>
        <v>0</v>
      </c>
      <c r="G65" s="44">
        <f t="shared" ref="G65:I65" si="60">+G62+G63-G64</f>
        <v>0</v>
      </c>
      <c r="H65" s="44">
        <f t="shared" si="60"/>
        <v>237000</v>
      </c>
      <c r="I65" s="44">
        <f t="shared" si="60"/>
        <v>237000</v>
      </c>
      <c r="J65" s="44">
        <f>+J62+J63-J64</f>
        <v>0</v>
      </c>
      <c r="K65" s="44">
        <f t="shared" ref="K65:M65" si="61">+K62+K63-K64</f>
        <v>0</v>
      </c>
      <c r="L65" s="44">
        <f t="shared" si="61"/>
        <v>0</v>
      </c>
      <c r="M65" s="44">
        <f t="shared" si="61"/>
        <v>0</v>
      </c>
      <c r="N65" s="44">
        <f>+N62+N63-N64</f>
        <v>0</v>
      </c>
      <c r="O65" s="44">
        <f t="shared" ref="O65:Q65" si="62">+O62+O63-O64</f>
        <v>0</v>
      </c>
      <c r="P65" s="44">
        <f t="shared" si="62"/>
        <v>0</v>
      </c>
      <c r="Q65" s="44">
        <f t="shared" si="62"/>
        <v>0</v>
      </c>
      <c r="R65" s="44">
        <f t="shared" si="4"/>
        <v>555582</v>
      </c>
    </row>
    <row r="66" spans="1:18">
      <c r="A66" s="102"/>
    </row>
    <row r="67" spans="1:18" ht="16.5" customHeight="1">
      <c r="A67" s="106" t="s">
        <v>171</v>
      </c>
      <c r="E67" s="44">
        <f>SUM(B67:D67)</f>
        <v>0</v>
      </c>
      <c r="R67" s="44">
        <f t="shared" ref="R67:R71" si="63">+E67+I67+M67+Q67</f>
        <v>0</v>
      </c>
    </row>
    <row r="68" spans="1:18">
      <c r="A68" s="102" t="s">
        <v>106</v>
      </c>
      <c r="B68" s="44">
        <v>170499</v>
      </c>
      <c r="C68" s="73">
        <v>159500</v>
      </c>
      <c r="E68" s="44">
        <f t="shared" ref="E68:E69" si="64">SUM(B68:D68)</f>
        <v>329999</v>
      </c>
      <c r="F68" s="73">
        <v>13244842</v>
      </c>
      <c r="G68" s="73">
        <v>21728067</v>
      </c>
      <c r="H68" s="73">
        <v>56100</v>
      </c>
      <c r="I68" s="44">
        <f>SUM(F68:H68)</f>
        <v>35029009</v>
      </c>
      <c r="J68" s="73">
        <v>689400</v>
      </c>
      <c r="K68" s="118">
        <v>3076259</v>
      </c>
      <c r="R68" s="44">
        <f t="shared" si="63"/>
        <v>35359008</v>
      </c>
    </row>
    <row r="69" spans="1:18">
      <c r="A69" s="102" t="s">
        <v>107</v>
      </c>
      <c r="C69" s="40"/>
      <c r="E69" s="44">
        <f t="shared" si="64"/>
        <v>0</v>
      </c>
      <c r="R69" s="44">
        <f t="shared" si="63"/>
        <v>0</v>
      </c>
    </row>
    <row r="70" spans="1:18">
      <c r="A70" s="102" t="s">
        <v>57</v>
      </c>
      <c r="I70" s="44">
        <f t="shared" ref="I70" si="65">SUM(F70:H70)</f>
        <v>0</v>
      </c>
      <c r="M70" s="44">
        <f t="shared" ref="M70" si="66">SUM(J70:L70)</f>
        <v>0</v>
      </c>
      <c r="Q70" s="44">
        <f t="shared" ref="Q70" si="67">SUM(N70:P70)</f>
        <v>0</v>
      </c>
      <c r="R70" s="44">
        <f t="shared" si="63"/>
        <v>0</v>
      </c>
    </row>
    <row r="71" spans="1:18">
      <c r="A71" s="102" t="s">
        <v>58</v>
      </c>
      <c r="B71" s="44">
        <f>+B68+B69-B70</f>
        <v>170499</v>
      </c>
      <c r="C71" s="44">
        <f t="shared" ref="C71:E71" si="68">+C68+C69-C70</f>
        <v>159500</v>
      </c>
      <c r="D71" s="44">
        <f t="shared" si="68"/>
        <v>0</v>
      </c>
      <c r="E71" s="44">
        <f t="shared" si="68"/>
        <v>329999</v>
      </c>
      <c r="F71" s="44">
        <f>+F68+F69-F70</f>
        <v>13244842</v>
      </c>
      <c r="G71" s="44">
        <f t="shared" ref="G71:I71" si="69">+G68+G69-G70</f>
        <v>21728067</v>
      </c>
      <c r="H71" s="44">
        <f t="shared" si="69"/>
        <v>56100</v>
      </c>
      <c r="I71" s="44">
        <f t="shared" si="69"/>
        <v>35029009</v>
      </c>
      <c r="J71" s="44">
        <f>+J68+J69-J70</f>
        <v>689400</v>
      </c>
      <c r="K71" s="44">
        <f t="shared" ref="K71:M71" si="70">+K68+K69-K70</f>
        <v>3076259</v>
      </c>
      <c r="L71" s="44">
        <f t="shared" si="70"/>
        <v>0</v>
      </c>
      <c r="M71" s="44">
        <f t="shared" si="70"/>
        <v>0</v>
      </c>
      <c r="N71" s="44">
        <f>+N68+N69-N70</f>
        <v>0</v>
      </c>
      <c r="O71" s="44">
        <f t="shared" ref="O71:Q71" si="71">+O68+O69-O70</f>
        <v>0</v>
      </c>
      <c r="P71" s="44">
        <f t="shared" si="71"/>
        <v>0</v>
      </c>
      <c r="Q71" s="44">
        <f t="shared" si="71"/>
        <v>0</v>
      </c>
      <c r="R71" s="44">
        <f t="shared" si="63"/>
        <v>35359008</v>
      </c>
    </row>
    <row r="72" spans="1:18">
      <c r="R72" s="44">
        <f t="shared" si="4"/>
        <v>0</v>
      </c>
    </row>
    <row r="73" spans="1:18">
      <c r="A73" s="106" t="s">
        <v>168</v>
      </c>
      <c r="R73" s="44">
        <f t="shared" si="4"/>
        <v>0</v>
      </c>
    </row>
    <row r="74" spans="1:18">
      <c r="A74" s="102" t="s">
        <v>106</v>
      </c>
      <c r="B74" s="44">
        <v>1460400</v>
      </c>
      <c r="E74" s="44">
        <f>SUM(B74:D74)</f>
        <v>1460400</v>
      </c>
      <c r="F74" s="73">
        <v>92600</v>
      </c>
      <c r="G74" s="103"/>
      <c r="H74" s="44">
        <v>0</v>
      </c>
      <c r="I74" s="44">
        <f>SUM(F74:H74)</f>
        <v>92600</v>
      </c>
      <c r="J74" s="44">
        <v>0</v>
      </c>
      <c r="L74" s="44">
        <v>0</v>
      </c>
      <c r="M74" s="44">
        <f>SUM(J74:L74)</f>
        <v>0</v>
      </c>
      <c r="N74" s="44">
        <v>0</v>
      </c>
      <c r="O74" s="44">
        <v>0</v>
      </c>
      <c r="P74" s="44">
        <v>0</v>
      </c>
      <c r="Q74" s="44">
        <f>SUM(N74:P74)</f>
        <v>0</v>
      </c>
      <c r="R74" s="44">
        <f t="shared" si="4"/>
        <v>1553000</v>
      </c>
    </row>
    <row r="75" spans="1:18">
      <c r="A75" s="102" t="s">
        <v>107</v>
      </c>
      <c r="R75" s="44">
        <f t="shared" si="4"/>
        <v>0</v>
      </c>
    </row>
    <row r="76" spans="1:18">
      <c r="A76" s="102" t="s">
        <v>57</v>
      </c>
      <c r="E76" s="44">
        <f t="shared" ref="E76" si="72">SUM(B76:D76)</f>
        <v>0</v>
      </c>
      <c r="I76" s="44">
        <f t="shared" ref="I76" si="73">SUM(F76:H76)</f>
        <v>0</v>
      </c>
      <c r="M76" s="44">
        <f t="shared" ref="M76" si="74">SUM(J76:L76)</f>
        <v>0</v>
      </c>
      <c r="Q76" s="44">
        <f t="shared" ref="Q76" si="75">SUM(N76:P76)</f>
        <v>0</v>
      </c>
      <c r="R76" s="44">
        <f t="shared" si="4"/>
        <v>0</v>
      </c>
    </row>
    <row r="77" spans="1:18">
      <c r="A77" s="102" t="s">
        <v>58</v>
      </c>
      <c r="B77" s="44">
        <f>+B74+B75-B76</f>
        <v>1460400</v>
      </c>
      <c r="C77" s="44">
        <f t="shared" ref="C77" si="76">+C74+C75-C76</f>
        <v>0</v>
      </c>
      <c r="D77" s="44">
        <f t="shared" ref="D77" si="77">+D74+D75-D76</f>
        <v>0</v>
      </c>
      <c r="E77" s="44">
        <f t="shared" ref="E77" si="78">+E74+E75-E76</f>
        <v>1460400</v>
      </c>
      <c r="F77" s="44">
        <f>+F74+F75-F76</f>
        <v>92600</v>
      </c>
      <c r="G77" s="44">
        <f t="shared" ref="G77:I77" si="79">+G74+G75-G76</f>
        <v>0</v>
      </c>
      <c r="H77" s="44">
        <f t="shared" si="79"/>
        <v>0</v>
      </c>
      <c r="I77" s="44">
        <f t="shared" si="79"/>
        <v>92600</v>
      </c>
      <c r="J77" s="44">
        <f>+J74+J75-J76</f>
        <v>0</v>
      </c>
      <c r="K77" s="44">
        <f t="shared" ref="K77:M77" si="80">+K74+K75-K76</f>
        <v>0</v>
      </c>
      <c r="L77" s="44">
        <f t="shared" si="80"/>
        <v>0</v>
      </c>
      <c r="M77" s="44">
        <f t="shared" si="80"/>
        <v>0</v>
      </c>
      <c r="N77" s="44">
        <f>+N74+N75-N76</f>
        <v>0</v>
      </c>
      <c r="O77" s="44">
        <f t="shared" ref="O77:Q77" si="81">+O74+O75-O76</f>
        <v>0</v>
      </c>
      <c r="P77" s="44">
        <f t="shared" si="81"/>
        <v>0</v>
      </c>
      <c r="Q77" s="44">
        <f t="shared" si="81"/>
        <v>0</v>
      </c>
      <c r="R77" s="44">
        <f t="shared" si="4"/>
        <v>1553000</v>
      </c>
    </row>
    <row r="78" spans="1:18">
      <c r="A78" s="102"/>
    </row>
    <row r="79" spans="1:18">
      <c r="A79" s="106" t="s">
        <v>199</v>
      </c>
      <c r="R79" s="44">
        <f t="shared" ref="R79:R83" si="82">+E79+I79+M79+Q79</f>
        <v>0</v>
      </c>
    </row>
    <row r="80" spans="1:18">
      <c r="A80" s="102" t="s">
        <v>106</v>
      </c>
      <c r="B80" s="44">
        <v>2979683</v>
      </c>
      <c r="C80" s="44">
        <v>0</v>
      </c>
      <c r="E80" s="44">
        <f>SUM(B80:D80)</f>
        <v>2979683</v>
      </c>
      <c r="F80" s="109">
        <v>2979767</v>
      </c>
      <c r="G80" s="103"/>
      <c r="H80" s="103"/>
      <c r="I80" s="44">
        <f>SUM(F80:H80)</f>
        <v>2979767</v>
      </c>
      <c r="J80" s="44">
        <v>0</v>
      </c>
      <c r="K80" s="44">
        <v>0</v>
      </c>
      <c r="L80" s="44">
        <v>0</v>
      </c>
      <c r="M80" s="44">
        <f>SUM(J80:L80)</f>
        <v>0</v>
      </c>
      <c r="N80" s="44">
        <v>0</v>
      </c>
      <c r="O80" s="44">
        <v>0</v>
      </c>
      <c r="P80" s="44">
        <v>0</v>
      </c>
      <c r="Q80" s="44">
        <f>SUM(N80:P80)</f>
        <v>0</v>
      </c>
      <c r="R80" s="44">
        <f t="shared" si="82"/>
        <v>5959450</v>
      </c>
    </row>
    <row r="81" spans="1:18">
      <c r="A81" s="102" t="s">
        <v>107</v>
      </c>
      <c r="R81" s="44">
        <f t="shared" si="82"/>
        <v>0</v>
      </c>
    </row>
    <row r="82" spans="1:18">
      <c r="A82" s="102" t="s">
        <v>57</v>
      </c>
      <c r="E82" s="44">
        <f t="shared" ref="E82" si="83">SUM(B82:D82)</f>
        <v>0</v>
      </c>
      <c r="I82" s="44">
        <f t="shared" ref="I82" si="84">SUM(F82:H82)</f>
        <v>0</v>
      </c>
      <c r="M82" s="44">
        <f t="shared" ref="M82" si="85">SUM(J82:L82)</f>
        <v>0</v>
      </c>
      <c r="Q82" s="44">
        <f t="shared" ref="Q82" si="86">SUM(N82:P82)</f>
        <v>0</v>
      </c>
      <c r="R82" s="44">
        <f t="shared" si="82"/>
        <v>0</v>
      </c>
    </row>
    <row r="83" spans="1:18">
      <c r="A83" s="102" t="s">
        <v>58</v>
      </c>
      <c r="B83" s="44">
        <f>+B80+B81-B82</f>
        <v>2979683</v>
      </c>
      <c r="C83" s="44">
        <f t="shared" ref="C83:E83" si="87">+C80+C81-C82</f>
        <v>0</v>
      </c>
      <c r="D83" s="44">
        <f t="shared" si="87"/>
        <v>0</v>
      </c>
      <c r="E83" s="44">
        <f t="shared" si="87"/>
        <v>2979683</v>
      </c>
      <c r="F83" s="44">
        <f>+F80+F81-F82</f>
        <v>2979767</v>
      </c>
      <c r="G83" s="44">
        <f t="shared" ref="G83:I83" si="88">+G80+G81-G82</f>
        <v>0</v>
      </c>
      <c r="H83" s="44">
        <f t="shared" si="88"/>
        <v>0</v>
      </c>
      <c r="I83" s="44">
        <f t="shared" si="88"/>
        <v>2979767</v>
      </c>
      <c r="J83" s="44">
        <f>+J80+J81-J82</f>
        <v>0</v>
      </c>
      <c r="K83" s="44">
        <f t="shared" ref="K83:M83" si="89">+K80+K81-K82</f>
        <v>0</v>
      </c>
      <c r="L83" s="44">
        <f t="shared" si="89"/>
        <v>0</v>
      </c>
      <c r="M83" s="44">
        <f t="shared" si="89"/>
        <v>0</v>
      </c>
      <c r="N83" s="44">
        <f>+N80+N81-N82</f>
        <v>0</v>
      </c>
      <c r="O83" s="44">
        <f t="shared" ref="O83:Q83" si="90">+O80+O81-O82</f>
        <v>0</v>
      </c>
      <c r="P83" s="44">
        <f t="shared" si="90"/>
        <v>0</v>
      </c>
      <c r="Q83" s="44">
        <f t="shared" si="90"/>
        <v>0</v>
      </c>
      <c r="R83" s="44">
        <f t="shared" si="82"/>
        <v>5959450</v>
      </c>
    </row>
    <row r="84" spans="1:18">
      <c r="A84" s="102"/>
    </row>
    <row r="85" spans="1:18">
      <c r="A85" s="106" t="s">
        <v>208</v>
      </c>
    </row>
    <row r="86" spans="1:18">
      <c r="A86" s="102" t="s">
        <v>106</v>
      </c>
      <c r="H86" s="73">
        <v>149889</v>
      </c>
      <c r="I86" s="44">
        <f>SUM(F86:H86)</f>
        <v>149889</v>
      </c>
      <c r="J86" s="73">
        <v>3536366</v>
      </c>
      <c r="K86" s="118">
        <v>414690</v>
      </c>
    </row>
    <row r="87" spans="1:18">
      <c r="A87" s="102" t="s">
        <v>107</v>
      </c>
    </row>
    <row r="88" spans="1:18">
      <c r="A88" s="102" t="s">
        <v>57</v>
      </c>
      <c r="H88" s="44">
        <f t="shared" ref="H88:I88" si="91">SUM(E88:G88)</f>
        <v>0</v>
      </c>
      <c r="I88" s="44">
        <f t="shared" si="91"/>
        <v>0</v>
      </c>
    </row>
    <row r="89" spans="1:18">
      <c r="A89" s="102" t="s">
        <v>58</v>
      </c>
      <c r="H89" s="44">
        <f t="shared" ref="H89:J89" si="92">+H86+H87-H88</f>
        <v>149889</v>
      </c>
      <c r="I89" s="44">
        <f t="shared" si="92"/>
        <v>149889</v>
      </c>
      <c r="J89" s="44">
        <f t="shared" si="92"/>
        <v>3536366</v>
      </c>
      <c r="K89" s="118">
        <v>414690</v>
      </c>
    </row>
    <row r="90" spans="1:18">
      <c r="A90" s="102"/>
    </row>
    <row r="91" spans="1:18">
      <c r="A91" s="106" t="s">
        <v>209</v>
      </c>
    </row>
    <row r="92" spans="1:18">
      <c r="A92" s="102" t="s">
        <v>106</v>
      </c>
      <c r="H92" s="73">
        <v>76200</v>
      </c>
      <c r="I92" s="44">
        <f>SUM(F92:H92)</f>
        <v>76200</v>
      </c>
    </row>
    <row r="93" spans="1:18">
      <c r="A93" s="102" t="s">
        <v>107</v>
      </c>
    </row>
    <row r="94" spans="1:18">
      <c r="A94" s="102" t="s">
        <v>57</v>
      </c>
      <c r="I94" s="44">
        <f t="shared" ref="I94" si="93">SUM(F94:H94)</f>
        <v>0</v>
      </c>
    </row>
    <row r="95" spans="1:18">
      <c r="A95" s="102" t="s">
        <v>58</v>
      </c>
      <c r="H95" s="44">
        <f t="shared" ref="H95:I95" si="94">+H92+H93-H94</f>
        <v>76200</v>
      </c>
      <c r="I95" s="44">
        <f t="shared" si="94"/>
        <v>76200</v>
      </c>
    </row>
    <row r="96" spans="1:18">
      <c r="A96" s="102"/>
    </row>
    <row r="97" spans="1:18">
      <c r="A97" s="106" t="s">
        <v>89</v>
      </c>
      <c r="R97" s="44">
        <f t="shared" si="4"/>
        <v>0</v>
      </c>
    </row>
    <row r="98" spans="1:18">
      <c r="A98" s="107" t="s">
        <v>106</v>
      </c>
      <c r="B98" s="72">
        <f>B16+B22+B28+B35+B41+B47+B56+B62+B68+B74+B80</f>
        <v>239068340</v>
      </c>
      <c r="C98" s="72">
        <f t="shared" ref="C98:D98" si="95">+C16+C47+C56+C74+C41+C35+C28++C22+C62</f>
        <v>112157902</v>
      </c>
      <c r="D98" s="72">
        <f t="shared" si="95"/>
        <v>233075494</v>
      </c>
      <c r="E98" s="72">
        <f>E16+E22+E28+E35+E41+E47+E56+E62+E68+E74+E80</f>
        <v>584461236</v>
      </c>
      <c r="F98" s="72">
        <f>+F16+F47+F56+F74+F41+F35+F28++F22+F62+F80+F68</f>
        <v>194730966</v>
      </c>
      <c r="G98" s="72">
        <f>G22+G28+G35+G47+G56+G68</f>
        <v>147867689</v>
      </c>
      <c r="H98" s="72">
        <f>+H16+H47+H56+H74+H41+H35+H28++H22+H62+H86+H92+H68</f>
        <v>166272346</v>
      </c>
      <c r="I98" s="72">
        <f>+I16+I47+I56+I74+I41+I35+I28++I22+I62+I68</f>
        <v>505665145</v>
      </c>
      <c r="J98" s="72">
        <f>+J16+J47+J56+J74+J41+J35+J28++J22+J62+J86+J68</f>
        <v>209103345</v>
      </c>
      <c r="K98" s="72">
        <f>+K16+K47+K56+K74+K41+K35+K28++K22+K62+K68+K86</f>
        <v>200585824</v>
      </c>
      <c r="L98" s="72">
        <f t="shared" ref="K98:M98" si="96">+L16+L47+L56+L74+L41+L35+L28++L22+L62</f>
        <v>0</v>
      </c>
      <c r="M98" s="72">
        <f t="shared" si="96"/>
        <v>401972454</v>
      </c>
      <c r="N98" s="72">
        <f>+N16+N47+N56+N74+N41+N35+N28++N22+N62</f>
        <v>0</v>
      </c>
      <c r="O98" s="72">
        <f t="shared" ref="O98:Q98" si="97">+O16+O47+O56+O74+O41+O35+O28++O22+O62</f>
        <v>0</v>
      </c>
      <c r="P98" s="72">
        <f t="shared" si="97"/>
        <v>0</v>
      </c>
      <c r="Q98" s="72">
        <f t="shared" si="97"/>
        <v>0</v>
      </c>
      <c r="R98" s="72">
        <f t="shared" si="4"/>
        <v>1492098835</v>
      </c>
    </row>
    <row r="99" spans="1:18">
      <c r="A99" s="107" t="s">
        <v>107</v>
      </c>
      <c r="B99" s="72">
        <f t="shared" ref="B99:B100" si="98">B17+B23+B29+B36+B42+B48+B57+B63+B69+B75+B81</f>
        <v>0</v>
      </c>
      <c r="C99" s="72">
        <f t="shared" ref="C99:E100" si="99">+C17+C48+C57+C75+C42+C36+C29++C23+C63</f>
        <v>0</v>
      </c>
      <c r="D99" s="72">
        <f t="shared" si="99"/>
        <v>0</v>
      </c>
      <c r="E99" s="72">
        <f t="shared" si="99"/>
        <v>0</v>
      </c>
      <c r="F99" s="72">
        <f t="shared" ref="F99:Q99" si="100">+F17+F48+F57+F75+F42+F36+F29++F23+F63</f>
        <v>0</v>
      </c>
      <c r="G99" s="72">
        <f t="shared" si="100"/>
        <v>0</v>
      </c>
      <c r="H99" s="72">
        <f t="shared" si="100"/>
        <v>0</v>
      </c>
      <c r="I99" s="72">
        <f t="shared" si="100"/>
        <v>0</v>
      </c>
      <c r="J99" s="72">
        <f t="shared" si="100"/>
        <v>0</v>
      </c>
      <c r="K99" s="72">
        <f t="shared" si="100"/>
        <v>0</v>
      </c>
      <c r="L99" s="72">
        <f t="shared" si="100"/>
        <v>0</v>
      </c>
      <c r="M99" s="72">
        <f t="shared" si="100"/>
        <v>0</v>
      </c>
      <c r="N99" s="72">
        <f t="shared" si="100"/>
        <v>0</v>
      </c>
      <c r="O99" s="72">
        <f t="shared" si="100"/>
        <v>0</v>
      </c>
      <c r="P99" s="72">
        <f t="shared" si="100"/>
        <v>0</v>
      </c>
      <c r="Q99" s="72">
        <f t="shared" si="100"/>
        <v>0</v>
      </c>
      <c r="R99" s="44">
        <f t="shared" si="4"/>
        <v>0</v>
      </c>
    </row>
    <row r="100" spans="1:18">
      <c r="A100" s="107" t="s">
        <v>57</v>
      </c>
      <c r="B100" s="72">
        <f t="shared" si="98"/>
        <v>0</v>
      </c>
      <c r="C100" s="72">
        <f t="shared" si="99"/>
        <v>0</v>
      </c>
      <c r="D100" s="72">
        <f t="shared" si="99"/>
        <v>0</v>
      </c>
      <c r="E100" s="72">
        <f t="shared" si="99"/>
        <v>0</v>
      </c>
      <c r="F100" s="72">
        <f>+F18+F49+F58+F76+F43+F37+F30++F24+F64</f>
        <v>0</v>
      </c>
      <c r="G100" s="72">
        <f t="shared" ref="G100:Q100" si="101">+G18+G49+G58+G76+G43+G37+G30++G24+G64</f>
        <v>0</v>
      </c>
      <c r="H100" s="72">
        <f t="shared" si="101"/>
        <v>0</v>
      </c>
      <c r="I100" s="72">
        <f t="shared" si="101"/>
        <v>0</v>
      </c>
      <c r="J100" s="72">
        <f t="shared" si="101"/>
        <v>0</v>
      </c>
      <c r="K100" s="72">
        <f t="shared" si="101"/>
        <v>0</v>
      </c>
      <c r="L100" s="72">
        <f t="shared" si="101"/>
        <v>0</v>
      </c>
      <c r="M100" s="72">
        <f t="shared" si="101"/>
        <v>0</v>
      </c>
      <c r="N100" s="72">
        <f t="shared" si="101"/>
        <v>0</v>
      </c>
      <c r="O100" s="72">
        <f t="shared" si="101"/>
        <v>0</v>
      </c>
      <c r="P100" s="72">
        <f t="shared" si="101"/>
        <v>0</v>
      </c>
      <c r="Q100" s="72">
        <f t="shared" si="101"/>
        <v>0</v>
      </c>
      <c r="R100" s="44">
        <f t="shared" si="4"/>
        <v>0</v>
      </c>
    </row>
    <row r="101" spans="1:18">
      <c r="A101" s="107" t="s">
        <v>58</v>
      </c>
      <c r="B101" s="72">
        <f>B19+B25+B31+B44+B52+B59+B65+B71+B77+B83</f>
        <v>239068340</v>
      </c>
      <c r="C101" s="72">
        <f>C19+C25+C31+C44+C52+C59+C65+C71+C77+C83+C38</f>
        <v>112317402</v>
      </c>
      <c r="D101" s="72">
        <f>D19+D25+D31+D44+D52+D59+D65+D71+D77+D83+D38</f>
        <v>233075494</v>
      </c>
      <c r="E101" s="72">
        <f>E19+E25+E31+E44+E52+E59+E65+E71+E77+E83</f>
        <v>577329323</v>
      </c>
      <c r="F101" s="72">
        <f>+F19+F50+F59+F77+F44+F38+F31++F25+F65+F83+F52+F71</f>
        <v>194730966</v>
      </c>
      <c r="G101" s="72">
        <f>G25+G31+G38+G52+G59+G71</f>
        <v>147867689</v>
      </c>
      <c r="H101" s="72">
        <f>H19+H25+H31+H38+H44+H52+H59+H65+H71+H89+H95</f>
        <v>166272346</v>
      </c>
      <c r="I101" s="72">
        <f>+I19+I50+I59+I77+I44+I38+I31++I25+I65+I71+I52</f>
        <v>505665145</v>
      </c>
      <c r="J101" s="72">
        <f>J19+J25+J31+J38+J52+J59+J71+J89</f>
        <v>209103345</v>
      </c>
      <c r="K101" s="72">
        <f>+K19+K50+K59+K77+K44+K38+K31++K25+K65+K52+K71+K89</f>
        <v>200585824</v>
      </c>
      <c r="L101" s="72">
        <f t="shared" ref="K101:Q101" si="102">+L19+L50+L59+L77+L44+L38+L31++L25+L65</f>
        <v>0</v>
      </c>
      <c r="M101" s="72">
        <f>+M19+M50+M59+M77+M44+M38+M31++M25+M65+M52</f>
        <v>401972454</v>
      </c>
      <c r="N101" s="72">
        <f t="shared" si="102"/>
        <v>0</v>
      </c>
      <c r="O101" s="72">
        <f t="shared" si="102"/>
        <v>0</v>
      </c>
      <c r="P101" s="72">
        <f t="shared" si="102"/>
        <v>0</v>
      </c>
      <c r="Q101" s="72">
        <f t="shared" si="102"/>
        <v>0</v>
      </c>
      <c r="R101" s="72">
        <f t="shared" si="4"/>
        <v>1484966922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AN46"/>
  <sheetViews>
    <sheetView tabSelected="1" zoomScale="87" zoomScaleNormal="87" workbookViewId="0">
      <pane xSplit="1" ySplit="14" topLeftCell="H15" activePane="bottomRight" state="frozen"/>
      <selection pane="topRight" activeCell="B1" sqref="B1"/>
      <selection pane="bottomLeft" activeCell="A15" sqref="A15"/>
      <selection pane="bottomRight" activeCell="K45" sqref="K45"/>
    </sheetView>
  </sheetViews>
  <sheetFormatPr baseColWidth="10" defaultRowHeight="12.75"/>
  <cols>
    <col min="1" max="1" width="56.85546875" customWidth="1"/>
    <col min="2" max="2" width="16.7109375" style="43" customWidth="1"/>
    <col min="3" max="3" width="14.5703125" style="43" customWidth="1"/>
    <col min="4" max="4" width="15.42578125" style="43" customWidth="1"/>
    <col min="5" max="5" width="15.28515625" style="43" customWidth="1"/>
    <col min="6" max="6" width="15.5703125" style="43" customWidth="1"/>
    <col min="7" max="7" width="14.85546875" style="43" customWidth="1"/>
    <col min="8" max="8" width="14.7109375" style="43" bestFit="1" customWidth="1"/>
    <col min="9" max="9" width="17.7109375" style="43" customWidth="1"/>
    <col min="10" max="10" width="16.5703125" style="43" customWidth="1"/>
    <col min="11" max="18" width="16.7109375" style="43" customWidth="1"/>
    <col min="19" max="16384" width="11.42578125" style="43"/>
  </cols>
  <sheetData>
    <row r="1" spans="1:40" s="12" customFormat="1" ht="14.25">
      <c r="A1" s="9"/>
      <c r="B1" s="10"/>
      <c r="C1" s="10"/>
      <c r="D1" s="10"/>
      <c r="E1" s="11"/>
      <c r="F1" s="11"/>
      <c r="G1" s="11"/>
      <c r="H1" s="11"/>
      <c r="I1" s="11"/>
      <c r="J1" s="11"/>
    </row>
    <row r="2" spans="1:40" s="12" customFormat="1" ht="14.25">
      <c r="A2" s="9"/>
      <c r="B2" s="10"/>
      <c r="C2" s="10"/>
      <c r="D2" s="10"/>
      <c r="E2" s="11"/>
      <c r="F2" s="11"/>
      <c r="G2" s="11"/>
      <c r="H2" s="11"/>
      <c r="I2" s="11"/>
      <c r="J2" s="11"/>
    </row>
    <row r="3" spans="1:40" s="12" customFormat="1" ht="14.25">
      <c r="A3" s="9"/>
      <c r="B3" s="10"/>
      <c r="C3" s="10"/>
      <c r="D3" s="10"/>
      <c r="E3" s="11"/>
      <c r="F3" s="11"/>
      <c r="G3" s="11"/>
      <c r="H3" s="11"/>
      <c r="I3" s="11"/>
      <c r="J3" s="11"/>
    </row>
    <row r="4" spans="1:40" s="12" customFormat="1" ht="14.25">
      <c r="A4" s="9"/>
      <c r="B4" s="10"/>
      <c r="C4" s="10"/>
      <c r="D4" s="10"/>
      <c r="E4" s="11"/>
      <c r="F4" s="11"/>
      <c r="G4" s="11"/>
      <c r="H4" s="11"/>
      <c r="I4" s="11"/>
      <c r="J4" s="11"/>
    </row>
    <row r="5" spans="1:40" s="12" customFormat="1" ht="14.25">
      <c r="A5" s="9"/>
      <c r="B5" s="10"/>
      <c r="C5" s="10"/>
      <c r="D5" s="10"/>
      <c r="E5" s="11"/>
      <c r="F5" s="11"/>
      <c r="G5" s="11"/>
      <c r="H5" s="11"/>
      <c r="I5" s="11"/>
      <c r="J5" s="11"/>
    </row>
    <row r="6" spans="1:40" s="12" customFormat="1" ht="15">
      <c r="A6" s="13"/>
      <c r="B6" s="10"/>
      <c r="C6" s="10"/>
      <c r="D6" s="10"/>
      <c r="E6" s="11"/>
      <c r="F6" s="11"/>
      <c r="G6" s="11"/>
      <c r="H6" s="11"/>
      <c r="I6" s="11"/>
      <c r="J6" s="11"/>
    </row>
    <row r="7" spans="1:40" s="12" customFormat="1" ht="19.5" customHeight="1">
      <c r="A7" s="13" t="s">
        <v>76</v>
      </c>
      <c r="B7" s="10"/>
      <c r="C7" s="10"/>
      <c r="D7" s="10"/>
      <c r="E7" s="11"/>
      <c r="F7" s="11"/>
      <c r="G7" s="11"/>
      <c r="H7" s="11"/>
      <c r="I7" s="11"/>
      <c r="J7" s="11"/>
    </row>
    <row r="8" spans="1:40" s="12" customFormat="1" ht="19.5" customHeight="1">
      <c r="A8" s="4" t="s">
        <v>190</v>
      </c>
      <c r="B8" s="10"/>
      <c r="C8" s="10"/>
      <c r="D8" s="10"/>
      <c r="E8" s="11"/>
      <c r="F8" s="11"/>
      <c r="G8" s="11"/>
      <c r="H8" s="11"/>
      <c r="I8" s="11"/>
      <c r="J8" s="11"/>
    </row>
    <row r="9" spans="1:40" s="12" customFormat="1" ht="19.5" customHeight="1">
      <c r="A9" s="19" t="str">
        <f>+'EJEC PPTAL'!A9</f>
        <v>E.S.E. HOSPITAL REGIONAL DE MONIQUIRÁ</v>
      </c>
      <c r="B9" s="90">
        <f>+'EJEC PPTAL'!F9</f>
        <v>1546900823</v>
      </c>
      <c r="C9" s="10"/>
      <c r="D9" s="10"/>
      <c r="E9" s="11"/>
      <c r="F9" s="11"/>
      <c r="G9" s="11"/>
      <c r="H9" s="11"/>
      <c r="I9" s="11"/>
      <c r="J9" s="11"/>
    </row>
    <row r="10" spans="1:40" s="14" customFormat="1" ht="14.25">
      <c r="B10" s="15"/>
      <c r="C10" s="15"/>
      <c r="D10" s="15"/>
      <c r="E10" s="15"/>
      <c r="F10" s="15"/>
      <c r="G10" s="15"/>
      <c r="H10" s="15"/>
      <c r="I10" s="15"/>
      <c r="J10" s="15"/>
    </row>
    <row r="11" spans="1:40" s="14" customFormat="1" ht="15">
      <c r="A11" s="8" t="s">
        <v>84</v>
      </c>
      <c r="B11" s="15"/>
      <c r="C11" s="15"/>
      <c r="D11" s="15"/>
      <c r="E11" s="15"/>
      <c r="F11" s="15"/>
      <c r="G11" s="15"/>
      <c r="H11" s="15"/>
      <c r="I11" s="15"/>
      <c r="J11" s="15"/>
    </row>
    <row r="12" spans="1:40" s="14" customFormat="1" ht="14.25">
      <c r="B12" s="15"/>
      <c r="C12" s="15"/>
      <c r="D12" s="15"/>
      <c r="E12" s="15"/>
      <c r="F12" s="15"/>
      <c r="G12" s="15"/>
      <c r="H12" s="15"/>
      <c r="I12" s="15"/>
      <c r="J12" s="15"/>
    </row>
    <row r="13" spans="1:40" s="14" customFormat="1" ht="30">
      <c r="A13" s="32" t="s">
        <v>74</v>
      </c>
      <c r="B13" s="33" t="s">
        <v>60</v>
      </c>
      <c r="C13" s="33" t="s">
        <v>61</v>
      </c>
      <c r="D13" s="33" t="s">
        <v>62</v>
      </c>
      <c r="E13" s="33" t="s">
        <v>72</v>
      </c>
      <c r="F13" s="33" t="s">
        <v>63</v>
      </c>
      <c r="G13" s="33" t="s">
        <v>64</v>
      </c>
      <c r="H13" s="33" t="s">
        <v>65</v>
      </c>
      <c r="I13" s="33" t="s">
        <v>73</v>
      </c>
      <c r="J13" s="33" t="s">
        <v>66</v>
      </c>
      <c r="K13" s="34" t="s">
        <v>67</v>
      </c>
      <c r="L13" s="34" t="s">
        <v>68</v>
      </c>
      <c r="M13" s="34" t="s">
        <v>148</v>
      </c>
      <c r="N13" s="34" t="s">
        <v>69</v>
      </c>
      <c r="O13" s="34" t="s">
        <v>70</v>
      </c>
      <c r="P13" s="34" t="s">
        <v>71</v>
      </c>
      <c r="Q13" s="34" t="s">
        <v>149</v>
      </c>
      <c r="R13" s="34" t="s">
        <v>150</v>
      </c>
    </row>
    <row r="14" spans="1:40" s="12" customFormat="1" ht="15">
      <c r="A14" s="23"/>
      <c r="B14" s="24"/>
      <c r="C14" s="24"/>
      <c r="D14" s="24"/>
      <c r="E14" s="24"/>
      <c r="F14" s="24"/>
      <c r="G14" s="24"/>
      <c r="H14" s="24"/>
      <c r="I14" s="24"/>
      <c r="J14" s="24"/>
    </row>
    <row r="15" spans="1:40" s="12" customFormat="1" ht="14.25">
      <c r="A15" s="107" t="s">
        <v>123</v>
      </c>
      <c r="B15" s="71"/>
      <c r="C15" s="71"/>
      <c r="D15" s="71"/>
      <c r="E15" s="71"/>
      <c r="F15" s="71"/>
      <c r="G15" s="71"/>
      <c r="H15" s="71"/>
      <c r="I15" s="71"/>
      <c r="J15" s="7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</row>
    <row r="16" spans="1:40" ht="12">
      <c r="A16" s="102" t="s">
        <v>106</v>
      </c>
      <c r="B16" s="44"/>
      <c r="C16" s="44"/>
      <c r="D16" s="44"/>
      <c r="E16" s="45">
        <f>SUM(B16:D16)</f>
        <v>0</v>
      </c>
      <c r="F16" s="44"/>
      <c r="G16" s="44"/>
      <c r="H16" s="44"/>
      <c r="I16" s="45">
        <f>SUM(F16:H16)</f>
        <v>0</v>
      </c>
      <c r="J16" s="44"/>
      <c r="K16" s="44"/>
      <c r="L16" s="44"/>
      <c r="M16" s="45">
        <f>SUM(J16:L16)</f>
        <v>0</v>
      </c>
      <c r="N16" s="44"/>
      <c r="O16" s="44"/>
      <c r="P16" s="44"/>
      <c r="Q16" s="45">
        <f>SUM(N16:P16)</f>
        <v>0</v>
      </c>
      <c r="R16" s="77">
        <f>+E16+I16+M16+Q16</f>
        <v>0</v>
      </c>
    </row>
    <row r="17" spans="1:18" ht="12">
      <c r="A17" s="102" t="s">
        <v>107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77">
        <f t="shared" ref="R17:R44" si="0">+E17+I17+M17+Q17</f>
        <v>0</v>
      </c>
    </row>
    <row r="18" spans="1:18" ht="12">
      <c r="A18" s="102" t="s">
        <v>57</v>
      </c>
      <c r="B18" s="45"/>
      <c r="C18" s="45"/>
      <c r="D18" s="45"/>
      <c r="E18" s="45">
        <f t="shared" ref="E18" si="1">SUM(B18:D18)</f>
        <v>0</v>
      </c>
      <c r="F18" s="45"/>
      <c r="G18" s="45"/>
      <c r="H18" s="45"/>
      <c r="I18" s="45">
        <f t="shared" ref="I18" si="2">SUM(F18:H18)</f>
        <v>0</v>
      </c>
      <c r="J18" s="45"/>
      <c r="K18" s="45"/>
      <c r="L18" s="45"/>
      <c r="M18" s="45">
        <f t="shared" ref="M18" si="3">SUM(J18:L18)</f>
        <v>0</v>
      </c>
      <c r="N18" s="45"/>
      <c r="O18" s="45"/>
      <c r="P18" s="45"/>
      <c r="Q18" s="45">
        <f t="shared" ref="Q18" si="4">SUM(N18:P18)</f>
        <v>0</v>
      </c>
      <c r="R18" s="77">
        <f t="shared" si="0"/>
        <v>0</v>
      </c>
    </row>
    <row r="19" spans="1:18" ht="12">
      <c r="A19" s="102" t="s">
        <v>58</v>
      </c>
      <c r="B19" s="45">
        <f>+B16+B17-B18</f>
        <v>0</v>
      </c>
      <c r="C19" s="45">
        <f t="shared" ref="C19:E19" si="5">+C16+C17-C18</f>
        <v>0</v>
      </c>
      <c r="D19" s="45">
        <f t="shared" si="5"/>
        <v>0</v>
      </c>
      <c r="E19" s="45">
        <f t="shared" si="5"/>
        <v>0</v>
      </c>
      <c r="F19" s="45">
        <f>+F16+F17-F18</f>
        <v>0</v>
      </c>
      <c r="G19" s="45">
        <f t="shared" ref="G19:I19" si="6">+G16+G17-G18</f>
        <v>0</v>
      </c>
      <c r="H19" s="45">
        <f t="shared" si="6"/>
        <v>0</v>
      </c>
      <c r="I19" s="45">
        <f t="shared" si="6"/>
        <v>0</v>
      </c>
      <c r="J19" s="45">
        <f>+J16+J17-J18</f>
        <v>0</v>
      </c>
      <c r="K19" s="45">
        <f t="shared" ref="K19:M19" si="7">+K16+K17-K18</f>
        <v>0</v>
      </c>
      <c r="L19" s="45">
        <f t="shared" si="7"/>
        <v>0</v>
      </c>
      <c r="M19" s="45">
        <f t="shared" si="7"/>
        <v>0</v>
      </c>
      <c r="N19" s="45">
        <f>+N16+N17-N18</f>
        <v>0</v>
      </c>
      <c r="O19" s="45">
        <f t="shared" ref="O19:Q19" si="8">+O16+O17-O18</f>
        <v>0</v>
      </c>
      <c r="P19" s="45">
        <f t="shared" si="8"/>
        <v>0</v>
      </c>
      <c r="Q19" s="45">
        <f t="shared" si="8"/>
        <v>0</v>
      </c>
      <c r="R19" s="77">
        <f t="shared" si="0"/>
        <v>0</v>
      </c>
    </row>
    <row r="20" spans="1:18">
      <c r="A20" s="102"/>
      <c r="B20"/>
      <c r="C20"/>
      <c r="D20"/>
      <c r="E20"/>
      <c r="R20" s="77">
        <f t="shared" si="0"/>
        <v>0</v>
      </c>
    </row>
    <row r="21" spans="1:18" s="41" customFormat="1" ht="15">
      <c r="A21" s="107" t="s">
        <v>194</v>
      </c>
      <c r="B21" s="16"/>
      <c r="C21" s="16"/>
      <c r="D21" s="16"/>
      <c r="E21" s="16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7">
        <f t="shared" si="0"/>
        <v>0</v>
      </c>
    </row>
    <row r="22" spans="1:18" ht="12">
      <c r="A22" s="102" t="s">
        <v>106</v>
      </c>
      <c r="B22" s="62">
        <v>34893333</v>
      </c>
      <c r="C22" s="45"/>
      <c r="D22" s="45"/>
      <c r="E22" s="45">
        <f>SUM(B22:D22)</f>
        <v>34893333</v>
      </c>
      <c r="F22" s="45"/>
      <c r="G22" s="45"/>
      <c r="H22" s="45"/>
      <c r="I22" s="45">
        <f>SUM(F22:H22)</f>
        <v>0</v>
      </c>
      <c r="J22" s="45"/>
      <c r="K22" s="45"/>
      <c r="L22" s="45"/>
      <c r="M22" s="45">
        <f>SUM(J22:L22)</f>
        <v>0</v>
      </c>
      <c r="N22" s="45"/>
      <c r="O22" s="45"/>
      <c r="P22" s="45"/>
      <c r="Q22" s="45">
        <f>SUM(N22:P22)</f>
        <v>0</v>
      </c>
      <c r="R22" s="77">
        <f t="shared" si="0"/>
        <v>34893333</v>
      </c>
    </row>
    <row r="23" spans="1:18" ht="12">
      <c r="A23" s="102" t="s">
        <v>107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77">
        <f t="shared" si="0"/>
        <v>0</v>
      </c>
    </row>
    <row r="24" spans="1:18" ht="12">
      <c r="A24" s="102" t="s">
        <v>57</v>
      </c>
      <c r="B24" s="45"/>
      <c r="C24" s="45"/>
      <c r="D24" s="45"/>
      <c r="E24" s="45">
        <f t="shared" ref="E24" si="9">SUM(B24:D24)</f>
        <v>0</v>
      </c>
      <c r="F24" s="45"/>
      <c r="G24" s="45"/>
      <c r="H24" s="45"/>
      <c r="I24" s="45">
        <f t="shared" ref="I24" si="10">SUM(F24:H24)</f>
        <v>0</v>
      </c>
      <c r="J24" s="45"/>
      <c r="K24" s="45"/>
      <c r="L24" s="45"/>
      <c r="M24" s="45">
        <f t="shared" ref="M24" si="11">SUM(J24:L24)</f>
        <v>0</v>
      </c>
      <c r="N24" s="45"/>
      <c r="O24" s="45"/>
      <c r="P24" s="45"/>
      <c r="Q24" s="45">
        <f t="shared" ref="Q24" si="12">SUM(N24:P24)</f>
        <v>0</v>
      </c>
      <c r="R24" s="77">
        <f t="shared" si="0"/>
        <v>0</v>
      </c>
    </row>
    <row r="25" spans="1:18" ht="12">
      <c r="A25" s="102" t="s">
        <v>58</v>
      </c>
      <c r="B25" s="45">
        <f>+B22+B23-B24</f>
        <v>34893333</v>
      </c>
      <c r="C25" s="45">
        <f t="shared" ref="C25" si="13">+C22+C23-C24</f>
        <v>0</v>
      </c>
      <c r="D25" s="45">
        <f t="shared" ref="D25" si="14">+D22+D23-D24</f>
        <v>0</v>
      </c>
      <c r="E25" s="45">
        <f t="shared" ref="E25" si="15">+E22+E23-E24</f>
        <v>34893333</v>
      </c>
      <c r="F25" s="45">
        <f>+F22+F23-F24</f>
        <v>0</v>
      </c>
      <c r="G25" s="45">
        <f t="shared" ref="G25:I25" si="16">+G22+G23-G24</f>
        <v>0</v>
      </c>
      <c r="H25" s="45">
        <f t="shared" si="16"/>
        <v>0</v>
      </c>
      <c r="I25" s="45">
        <f t="shared" si="16"/>
        <v>0</v>
      </c>
      <c r="J25" s="45">
        <f>+J22+J23-J24</f>
        <v>0</v>
      </c>
      <c r="K25" s="45">
        <f t="shared" ref="K25:M25" si="17">+K22+K23-K24</f>
        <v>0</v>
      </c>
      <c r="L25" s="45">
        <f t="shared" si="17"/>
        <v>0</v>
      </c>
      <c r="M25" s="45">
        <f t="shared" si="17"/>
        <v>0</v>
      </c>
      <c r="N25" s="45">
        <f>+N22+N23-N24</f>
        <v>0</v>
      </c>
      <c r="O25" s="45">
        <f t="shared" ref="O25:Q25" si="18">+O22+O23-O24</f>
        <v>0</v>
      </c>
      <c r="P25" s="45">
        <f t="shared" si="18"/>
        <v>0</v>
      </c>
      <c r="Q25" s="45">
        <f t="shared" si="18"/>
        <v>0</v>
      </c>
      <c r="R25" s="77">
        <f t="shared" si="0"/>
        <v>34893333</v>
      </c>
    </row>
    <row r="26" spans="1:18" ht="12">
      <c r="A26" s="102"/>
      <c r="R26" s="77">
        <f t="shared" si="0"/>
        <v>0</v>
      </c>
    </row>
    <row r="27" spans="1:18" ht="12">
      <c r="A27" s="102"/>
      <c r="R27" s="77">
        <f t="shared" si="0"/>
        <v>0</v>
      </c>
    </row>
    <row r="28" spans="1:18" ht="16.5" customHeight="1">
      <c r="A28" s="107" t="s">
        <v>195</v>
      </c>
      <c r="R28" s="77">
        <f t="shared" si="0"/>
        <v>0</v>
      </c>
    </row>
    <row r="29" spans="1:18" ht="12">
      <c r="A29" s="102" t="s">
        <v>106</v>
      </c>
      <c r="B29" s="62">
        <v>10139979</v>
      </c>
      <c r="C29" s="73">
        <v>9261200</v>
      </c>
      <c r="D29" s="73">
        <v>7200500</v>
      </c>
      <c r="E29" s="45">
        <f>SUM(B29:D29)</f>
        <v>26601679</v>
      </c>
      <c r="F29" s="73">
        <v>9268117</v>
      </c>
      <c r="G29" s="73">
        <v>4869788</v>
      </c>
      <c r="H29" s="73">
        <v>6663433</v>
      </c>
      <c r="I29" s="45">
        <f>SUM(F29:H29)</f>
        <v>20801338</v>
      </c>
      <c r="J29" s="73">
        <v>5117723</v>
      </c>
      <c r="K29" s="118">
        <v>5496698</v>
      </c>
      <c r="L29" s="45"/>
      <c r="M29" s="45">
        <f>SUM(J29:L29)</f>
        <v>10614421</v>
      </c>
      <c r="N29" s="45"/>
      <c r="O29" s="45"/>
      <c r="P29" s="45"/>
      <c r="Q29" s="45">
        <f>SUM(N29:P29)</f>
        <v>0</v>
      </c>
      <c r="R29" s="77">
        <f t="shared" si="0"/>
        <v>58017438</v>
      </c>
    </row>
    <row r="30" spans="1:18" ht="12">
      <c r="A30" s="102" t="s">
        <v>107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77">
        <f t="shared" si="0"/>
        <v>0</v>
      </c>
    </row>
    <row r="31" spans="1:18" ht="12">
      <c r="A31" s="102" t="s">
        <v>57</v>
      </c>
      <c r="B31" s="45"/>
      <c r="C31" s="45"/>
      <c r="D31" s="45"/>
      <c r="E31" s="45">
        <f t="shared" ref="E31" si="19">SUM(B31:D31)</f>
        <v>0</v>
      </c>
      <c r="F31" s="45"/>
      <c r="G31" s="45"/>
      <c r="H31" s="45"/>
      <c r="I31" s="45">
        <f t="shared" ref="I31" si="20">SUM(F31:H31)</f>
        <v>0</v>
      </c>
      <c r="J31" s="45"/>
      <c r="K31" s="45"/>
      <c r="L31" s="45"/>
      <c r="M31" s="45">
        <f t="shared" ref="M31" si="21">SUM(J31:L31)</f>
        <v>0</v>
      </c>
      <c r="N31" s="45"/>
      <c r="O31" s="45"/>
      <c r="P31" s="45"/>
      <c r="Q31" s="45">
        <f t="shared" ref="Q31" si="22">SUM(N31:P31)</f>
        <v>0</v>
      </c>
      <c r="R31" s="77">
        <f t="shared" si="0"/>
        <v>0</v>
      </c>
    </row>
    <row r="32" spans="1:18" ht="14.25">
      <c r="A32" s="7" t="s">
        <v>58</v>
      </c>
      <c r="B32" s="45">
        <f>+B29+B30-B31</f>
        <v>10139979</v>
      </c>
      <c r="C32" s="45">
        <f t="shared" ref="C32" si="23">+C29+C30-C31</f>
        <v>9261200</v>
      </c>
      <c r="D32" s="45">
        <f t="shared" ref="D32" si="24">+D29+D30-D31</f>
        <v>7200500</v>
      </c>
      <c r="E32" s="45">
        <f t="shared" ref="E32" si="25">+E29+E30-E31</f>
        <v>26601679</v>
      </c>
      <c r="F32" s="45">
        <f>+F29+F30-F31</f>
        <v>9268117</v>
      </c>
      <c r="G32" s="45">
        <f t="shared" ref="G32:I32" si="26">+G29+G30-G31</f>
        <v>4869788</v>
      </c>
      <c r="H32" s="45">
        <f t="shared" si="26"/>
        <v>6663433</v>
      </c>
      <c r="I32" s="45">
        <f t="shared" si="26"/>
        <v>20801338</v>
      </c>
      <c r="J32" s="45">
        <f>+J29+J30-J31</f>
        <v>5117723</v>
      </c>
      <c r="K32" s="45">
        <f t="shared" ref="K32:M32" si="27">+K29+K30-K31</f>
        <v>5496698</v>
      </c>
      <c r="L32" s="45">
        <f t="shared" si="27"/>
        <v>0</v>
      </c>
      <c r="M32" s="45">
        <f t="shared" si="27"/>
        <v>10614421</v>
      </c>
      <c r="N32" s="45">
        <f>+N29+N30-N31</f>
        <v>0</v>
      </c>
      <c r="O32" s="45">
        <f t="shared" ref="O32:Q32" si="28">+O29+O30-O31</f>
        <v>0</v>
      </c>
      <c r="P32" s="45">
        <f t="shared" si="28"/>
        <v>0</v>
      </c>
      <c r="Q32" s="45">
        <f t="shared" si="28"/>
        <v>0</v>
      </c>
      <c r="R32" s="77">
        <f t="shared" si="0"/>
        <v>58017438</v>
      </c>
    </row>
    <row r="33" spans="1:18">
      <c r="R33" s="77">
        <f t="shared" si="0"/>
        <v>0</v>
      </c>
    </row>
    <row r="34" spans="1:18" ht="12">
      <c r="A34" s="107" t="s">
        <v>207</v>
      </c>
      <c r="R34" s="77">
        <f t="shared" si="0"/>
        <v>0</v>
      </c>
    </row>
    <row r="35" spans="1:18" ht="12">
      <c r="A35" s="102" t="s">
        <v>106</v>
      </c>
      <c r="B35" s="45"/>
      <c r="C35" s="45"/>
      <c r="D35" s="45"/>
      <c r="E35" s="45">
        <f>SUM(B35:D35)</f>
        <v>0</v>
      </c>
      <c r="F35" s="45"/>
      <c r="G35" s="73">
        <v>14290000</v>
      </c>
      <c r="H35" s="73">
        <v>135344253.80000001</v>
      </c>
      <c r="I35" s="45">
        <f>SUM(F35:H35)</f>
        <v>149634253.80000001</v>
      </c>
      <c r="J35" s="73">
        <v>12000000</v>
      </c>
      <c r="K35" s="118">
        <v>5717345</v>
      </c>
      <c r="L35" s="45"/>
      <c r="M35" s="45">
        <f>SUM(J35:L35)</f>
        <v>17717345</v>
      </c>
      <c r="N35" s="45"/>
      <c r="O35" s="45"/>
      <c r="P35" s="45"/>
      <c r="Q35" s="45">
        <f>SUM(N35:P35)</f>
        <v>0</v>
      </c>
      <c r="R35" s="77">
        <f t="shared" si="0"/>
        <v>167351598.80000001</v>
      </c>
    </row>
    <row r="36" spans="1:18" ht="12">
      <c r="A36" s="102" t="s">
        <v>107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77">
        <f t="shared" si="0"/>
        <v>0</v>
      </c>
    </row>
    <row r="37" spans="1:18" ht="12">
      <c r="A37" s="102" t="s">
        <v>57</v>
      </c>
      <c r="B37" s="45"/>
      <c r="C37" s="45"/>
      <c r="D37" s="45"/>
      <c r="E37" s="45">
        <f t="shared" ref="E37" si="29">SUM(B37:D37)</f>
        <v>0</v>
      </c>
      <c r="F37" s="45"/>
      <c r="G37" s="45"/>
      <c r="H37" s="45"/>
      <c r="I37" s="45">
        <f t="shared" ref="I37" si="30">SUM(F37:H37)</f>
        <v>0</v>
      </c>
      <c r="J37" s="45"/>
      <c r="K37" s="45"/>
      <c r="L37" s="45"/>
      <c r="M37" s="45">
        <f t="shared" ref="M37" si="31">SUM(J37:L37)</f>
        <v>0</v>
      </c>
      <c r="N37" s="45"/>
      <c r="O37" s="45"/>
      <c r="P37" s="45"/>
      <c r="Q37" s="45">
        <f t="shared" ref="Q37" si="32">SUM(N37:P37)</f>
        <v>0</v>
      </c>
      <c r="R37" s="77">
        <f t="shared" si="0"/>
        <v>0</v>
      </c>
    </row>
    <row r="38" spans="1:18" ht="14.25">
      <c r="A38" s="7" t="s">
        <v>58</v>
      </c>
      <c r="B38" s="45">
        <f>+B35+B36-B37</f>
        <v>0</v>
      </c>
      <c r="C38" s="45">
        <f t="shared" ref="C38" si="33">+C35+C36-C37</f>
        <v>0</v>
      </c>
      <c r="D38" s="45">
        <f t="shared" ref="D38" si="34">+D35+D36-D37</f>
        <v>0</v>
      </c>
      <c r="E38" s="45">
        <f t="shared" ref="E38" si="35">+E35+E36-E37</f>
        <v>0</v>
      </c>
      <c r="F38" s="45">
        <f>+F35+F36-F37</f>
        <v>0</v>
      </c>
      <c r="G38" s="45">
        <f t="shared" ref="G38:I38" si="36">+G35+G36-G37</f>
        <v>14290000</v>
      </c>
      <c r="H38" s="45">
        <f t="shared" si="36"/>
        <v>135344253.80000001</v>
      </c>
      <c r="I38" s="45">
        <f t="shared" si="36"/>
        <v>149634253.80000001</v>
      </c>
      <c r="J38" s="45">
        <f>+J35+J36-J37</f>
        <v>12000000</v>
      </c>
      <c r="K38" s="45">
        <f t="shared" ref="K38:M38" si="37">+K35+K36-K37</f>
        <v>5717345</v>
      </c>
      <c r="L38" s="45">
        <f t="shared" si="37"/>
        <v>0</v>
      </c>
      <c r="M38" s="45">
        <f t="shared" si="37"/>
        <v>17717345</v>
      </c>
      <c r="N38" s="45">
        <f>+N35+N36-N37</f>
        <v>0</v>
      </c>
      <c r="O38" s="45">
        <f t="shared" ref="O38:Q38" si="38">+O35+O36-O37</f>
        <v>0</v>
      </c>
      <c r="P38" s="45">
        <f t="shared" si="38"/>
        <v>0</v>
      </c>
      <c r="Q38" s="45">
        <f t="shared" si="38"/>
        <v>0</v>
      </c>
      <c r="R38" s="77">
        <f t="shared" si="0"/>
        <v>167351598.80000001</v>
      </c>
    </row>
    <row r="39" spans="1:18" ht="12">
      <c r="A39" s="107"/>
      <c r="R39" s="77">
        <f t="shared" si="0"/>
        <v>0</v>
      </c>
    </row>
    <row r="40" spans="1:18" ht="12">
      <c r="A40" s="107" t="s">
        <v>85</v>
      </c>
      <c r="R40" s="77">
        <f t="shared" si="0"/>
        <v>0</v>
      </c>
    </row>
    <row r="41" spans="1:18" s="46" customFormat="1" ht="12">
      <c r="A41" s="102" t="s">
        <v>106</v>
      </c>
      <c r="B41" s="68">
        <f>+B16+B22+B29+B35</f>
        <v>45033312</v>
      </c>
      <c r="C41" s="68">
        <f t="shared" ref="C41:E41" si="39">+C16+C22+C29+C35</f>
        <v>9261200</v>
      </c>
      <c r="D41" s="68">
        <f t="shared" si="39"/>
        <v>7200500</v>
      </c>
      <c r="E41" s="68">
        <f t="shared" si="39"/>
        <v>61495012</v>
      </c>
      <c r="F41" s="68">
        <f>+F16+F22+F29+F35</f>
        <v>9268117</v>
      </c>
      <c r="G41" s="68">
        <f t="shared" ref="G41:I41" si="40">+G16+G22+G29+G35</f>
        <v>19159788</v>
      </c>
      <c r="H41" s="68">
        <f t="shared" si="40"/>
        <v>142007686.80000001</v>
      </c>
      <c r="I41" s="68">
        <f t="shared" si="40"/>
        <v>170435591.80000001</v>
      </c>
      <c r="J41" s="68">
        <f>+J16+J22+J29+J35</f>
        <v>17117723</v>
      </c>
      <c r="K41" s="68">
        <f t="shared" ref="K41:M41" si="41">+K16+K22+K29+K35</f>
        <v>11214043</v>
      </c>
      <c r="L41" s="68">
        <f t="shared" si="41"/>
        <v>0</v>
      </c>
      <c r="M41" s="68">
        <f t="shared" si="41"/>
        <v>28331766</v>
      </c>
      <c r="N41" s="68">
        <f>+N16+N22+N29+N35</f>
        <v>0</v>
      </c>
      <c r="O41" s="68">
        <f t="shared" ref="O41:Q41" si="42">+O16+O22+O29+O35</f>
        <v>0</v>
      </c>
      <c r="P41" s="68">
        <f t="shared" si="42"/>
        <v>0</v>
      </c>
      <c r="Q41" s="68">
        <f t="shared" si="42"/>
        <v>0</v>
      </c>
      <c r="R41" s="77">
        <f t="shared" si="0"/>
        <v>260262369.80000001</v>
      </c>
    </row>
    <row r="42" spans="1:18" s="46" customFormat="1" ht="12">
      <c r="A42" s="102" t="s">
        <v>107</v>
      </c>
      <c r="B42" s="68">
        <f t="shared" ref="B42:E44" si="43">+B17+B23+B30+B36</f>
        <v>0</v>
      </c>
      <c r="C42" s="68">
        <f t="shared" si="43"/>
        <v>0</v>
      </c>
      <c r="D42" s="68">
        <f t="shared" si="43"/>
        <v>0</v>
      </c>
      <c r="E42" s="68">
        <f t="shared" si="43"/>
        <v>0</v>
      </c>
      <c r="F42" s="68">
        <f t="shared" ref="F42:Q42" si="44">+F17+F23+F30+F36</f>
        <v>0</v>
      </c>
      <c r="G42" s="68">
        <f t="shared" si="44"/>
        <v>0</v>
      </c>
      <c r="H42" s="68">
        <f t="shared" si="44"/>
        <v>0</v>
      </c>
      <c r="I42" s="68">
        <f t="shared" si="44"/>
        <v>0</v>
      </c>
      <c r="J42" s="68">
        <f t="shared" si="44"/>
        <v>0</v>
      </c>
      <c r="K42" s="68">
        <f t="shared" si="44"/>
        <v>0</v>
      </c>
      <c r="L42" s="68">
        <f t="shared" si="44"/>
        <v>0</v>
      </c>
      <c r="M42" s="68">
        <f t="shared" si="44"/>
        <v>0</v>
      </c>
      <c r="N42" s="68">
        <f t="shared" si="44"/>
        <v>0</v>
      </c>
      <c r="O42" s="68">
        <f t="shared" si="44"/>
        <v>0</v>
      </c>
      <c r="P42" s="68">
        <f t="shared" si="44"/>
        <v>0</v>
      </c>
      <c r="Q42" s="68">
        <f t="shared" si="44"/>
        <v>0</v>
      </c>
      <c r="R42" s="77">
        <f t="shared" si="0"/>
        <v>0</v>
      </c>
    </row>
    <row r="43" spans="1:18" s="46" customFormat="1" ht="14.25">
      <c r="A43" s="7" t="s">
        <v>57</v>
      </c>
      <c r="B43" s="68">
        <f t="shared" si="43"/>
        <v>0</v>
      </c>
      <c r="C43" s="68">
        <f t="shared" ref="C43:F44" si="45">+C18+C24+C31+C37</f>
        <v>0</v>
      </c>
      <c r="D43" s="68">
        <f t="shared" si="45"/>
        <v>0</v>
      </c>
      <c r="E43" s="68">
        <f t="shared" si="45"/>
        <v>0</v>
      </c>
      <c r="F43" s="68">
        <f t="shared" si="45"/>
        <v>0</v>
      </c>
      <c r="G43" s="68">
        <f t="shared" ref="G43:Q43" si="46">+G18+G24+G31+G37</f>
        <v>0</v>
      </c>
      <c r="H43" s="68">
        <f t="shared" si="46"/>
        <v>0</v>
      </c>
      <c r="I43" s="68">
        <f t="shared" si="46"/>
        <v>0</v>
      </c>
      <c r="J43" s="68">
        <f t="shared" si="46"/>
        <v>0</v>
      </c>
      <c r="K43" s="68">
        <f t="shared" si="46"/>
        <v>0</v>
      </c>
      <c r="L43" s="68">
        <f t="shared" si="46"/>
        <v>0</v>
      </c>
      <c r="M43" s="68">
        <f t="shared" si="46"/>
        <v>0</v>
      </c>
      <c r="N43" s="68">
        <f t="shared" si="46"/>
        <v>0</v>
      </c>
      <c r="O43" s="68">
        <f t="shared" si="46"/>
        <v>0</v>
      </c>
      <c r="P43" s="68">
        <f t="shared" si="46"/>
        <v>0</v>
      </c>
      <c r="Q43" s="68">
        <f t="shared" si="46"/>
        <v>0</v>
      </c>
      <c r="R43" s="77">
        <f t="shared" si="0"/>
        <v>0</v>
      </c>
    </row>
    <row r="44" spans="1:18" s="46" customFormat="1" ht="12">
      <c r="A44" s="107" t="s">
        <v>58</v>
      </c>
      <c r="B44" s="68">
        <f t="shared" si="43"/>
        <v>45033312</v>
      </c>
      <c r="C44" s="68">
        <f t="shared" si="45"/>
        <v>9261200</v>
      </c>
      <c r="D44" s="68">
        <f t="shared" si="45"/>
        <v>7200500</v>
      </c>
      <c r="E44" s="68">
        <f t="shared" si="45"/>
        <v>61495012</v>
      </c>
      <c r="F44" s="68">
        <f t="shared" si="45"/>
        <v>9268117</v>
      </c>
      <c r="G44" s="68">
        <f t="shared" ref="G44:Q44" si="47">+G19+G25+G32+G38</f>
        <v>19159788</v>
      </c>
      <c r="H44" s="68">
        <f t="shared" si="47"/>
        <v>142007686.80000001</v>
      </c>
      <c r="I44" s="68">
        <f t="shared" si="47"/>
        <v>170435591.80000001</v>
      </c>
      <c r="J44" s="68">
        <f t="shared" si="47"/>
        <v>17117723</v>
      </c>
      <c r="K44" s="68">
        <f t="shared" si="47"/>
        <v>11214043</v>
      </c>
      <c r="L44" s="68">
        <f t="shared" si="47"/>
        <v>0</v>
      </c>
      <c r="M44" s="68">
        <f t="shared" si="47"/>
        <v>28331766</v>
      </c>
      <c r="N44" s="68">
        <f t="shared" si="47"/>
        <v>0</v>
      </c>
      <c r="O44" s="68">
        <f t="shared" si="47"/>
        <v>0</v>
      </c>
      <c r="P44" s="68">
        <f t="shared" si="47"/>
        <v>0</v>
      </c>
      <c r="Q44" s="68">
        <f t="shared" si="47"/>
        <v>0</v>
      </c>
      <c r="R44" s="77">
        <f t="shared" si="0"/>
        <v>260262369.80000001</v>
      </c>
    </row>
    <row r="45" spans="1:18" ht="12">
      <c r="A45" s="102"/>
    </row>
    <row r="46" spans="1:18" ht="12">
      <c r="A46" s="10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EJEC PPTAL</vt:lpstr>
      <vt:lpstr> SUBSIDIADO</vt:lpstr>
      <vt:lpstr>ENTIDAD TERRITORIAL</vt:lpstr>
      <vt:lpstr>CONTRIBUTIVO</vt:lpstr>
      <vt:lpstr>SOAT - ECAT</vt:lpstr>
      <vt:lpstr>EXCEPCIÓN</vt:lpstr>
      <vt:lpstr> DEMAS PAGADORES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de los Angeles Castañeda Acosta</dc:creator>
  <cp:lastModifiedBy>LÍDER DE FACTURACIÓN</cp:lastModifiedBy>
  <dcterms:created xsi:type="dcterms:W3CDTF">2015-03-23T16:50:32Z</dcterms:created>
  <dcterms:modified xsi:type="dcterms:W3CDTF">2023-09-04T17:07:53Z</dcterms:modified>
</cp:coreProperties>
</file>