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MEGA\E.S.E. Moniquira\23. Auditorias\Auditorias de Secretaria\"/>
    </mc:Choice>
  </mc:AlternateContent>
  <xr:revisionPtr revIDLastSave="0" documentId="13_ncr:1_{63241D99-34D5-4D93-A40D-C847AAF7CA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DE MEJORA" sheetId="1" r:id="rId1"/>
    <sheet name="ESTADO GENERAL" sheetId="2" r:id="rId2"/>
  </sheets>
  <definedNames>
    <definedName name="_xlnm.Print_Area" localSheetId="0">'PLAN DE MEJORA'!$A$1:$AN$38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4" i="1"/>
  <c r="K35" i="1"/>
  <c r="K36" i="1"/>
  <c r="K37" i="1"/>
  <c r="K38" i="1"/>
  <c r="K23" i="1"/>
  <c r="F15" i="2" l="1"/>
  <c r="F14" i="2"/>
  <c r="F13" i="2"/>
  <c r="F12" i="2"/>
  <c r="F11" i="2"/>
  <c r="F10" i="2"/>
  <c r="F9" i="2"/>
  <c r="F8" i="2"/>
  <c r="F7" i="2"/>
  <c r="F6" i="2"/>
  <c r="F5" i="2"/>
  <c r="F4" i="2"/>
  <c r="E6" i="2"/>
  <c r="E15" i="2"/>
  <c r="E14" i="2"/>
  <c r="E13" i="2"/>
  <c r="E12" i="2"/>
  <c r="E11" i="2"/>
  <c r="E10" i="2"/>
  <c r="E9" i="2"/>
  <c r="E8" i="2"/>
  <c r="E7" i="2"/>
  <c r="E5" i="2"/>
  <c r="E4" i="2"/>
  <c r="D15" i="2"/>
  <c r="D14" i="2"/>
  <c r="D13" i="2"/>
  <c r="D12" i="2"/>
  <c r="D11" i="2"/>
  <c r="D10" i="2"/>
  <c r="D9" i="2"/>
  <c r="D8" i="2"/>
  <c r="D7" i="2"/>
  <c r="D6" i="2"/>
  <c r="D5" i="2"/>
  <c r="D4" i="2"/>
  <c r="C15" i="2"/>
  <c r="B15" i="2"/>
  <c r="C14" i="2"/>
  <c r="B14" i="2"/>
  <c r="C13" i="2"/>
  <c r="B13" i="2"/>
  <c r="C12" i="2"/>
  <c r="B12" i="2"/>
  <c r="C10" i="2"/>
  <c r="B10" i="2"/>
  <c r="C11" i="2"/>
  <c r="C9" i="2"/>
  <c r="B9" i="2"/>
  <c r="C7" i="2"/>
  <c r="C8" i="2"/>
  <c r="B8" i="2"/>
  <c r="B7" i="2"/>
  <c r="C6" i="2"/>
  <c r="B6" i="2"/>
  <c r="C5" i="2"/>
  <c r="B5" i="2"/>
  <c r="C4" i="2"/>
  <c r="B4" i="2"/>
  <c r="B11" i="2"/>
  <c r="J7" i="2" l="1"/>
  <c r="J10" i="2"/>
  <c r="I4" i="2"/>
  <c r="J4" i="2"/>
  <c r="I10" i="2"/>
  <c r="I13" i="2"/>
  <c r="I7" i="2"/>
  <c r="J13" i="2"/>
  <c r="C16" i="2"/>
  <c r="B16" i="2"/>
  <c r="E16" i="2"/>
  <c r="D16" i="2"/>
  <c r="F16" i="2"/>
  <c r="E2" i="2"/>
  <c r="G9" i="2"/>
  <c r="G13" i="2"/>
  <c r="G14" i="2"/>
  <c r="G15" i="2"/>
  <c r="G5" i="2"/>
  <c r="G12" i="2"/>
  <c r="G11" i="2"/>
  <c r="K10" i="2"/>
  <c r="O10" i="2"/>
  <c r="G8" i="2"/>
  <c r="K7" i="2"/>
  <c r="O4" i="2"/>
  <c r="R4" i="2"/>
  <c r="G6" i="2"/>
  <c r="K4" i="2"/>
  <c r="G10" i="2"/>
  <c r="G7" i="2"/>
  <c r="G4" i="2"/>
  <c r="K13" i="2"/>
  <c r="K20" i="1"/>
  <c r="K21" i="1"/>
  <c r="K22" i="1"/>
  <c r="K24" i="1"/>
  <c r="K25" i="1"/>
  <c r="K26" i="1"/>
  <c r="K27" i="1"/>
  <c r="K28" i="1"/>
  <c r="K29" i="1"/>
  <c r="K30" i="1"/>
  <c r="K31" i="1"/>
  <c r="K32" i="1"/>
  <c r="E17" i="2" l="1"/>
  <c r="M4" i="2"/>
  <c r="N4" i="2"/>
  <c r="N10" i="2"/>
  <c r="M10" i="2"/>
  <c r="D17" i="2"/>
  <c r="C17" i="2"/>
  <c r="F17" i="2"/>
  <c r="Q4" i="2" l="1"/>
  <c r="P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Daelcear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Fecha en la que fue registrada la acción de mejora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Lugar de donde se origina la oportunidad de mejora, ejemplo: Auditoria Externa EPS, Autoevaluación de Acreditación, Visita de Inspección Vigilancia y Control.
</t>
        </r>
      </text>
    </comment>
    <comment ref="C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Hallazgo o estandar normativo al cual se le aplicara la acción de mejora
</t>
        </r>
      </text>
    </comment>
    <comment ref="D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Busquedad de la causa raiz que origino el hallazgo, si este aplica.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descripción de la oportunidad de mejora que se evidencia posterior a la interpretación del hallazgo o estandar a abordar </t>
        </r>
      </text>
    </comment>
    <comment ref="F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 debe diligenciar si es una acción: </t>
        </r>
        <r>
          <rPr>
            <sz val="9"/>
            <color indexed="81"/>
            <rFont val="Tahoma"/>
            <family val="2"/>
          </rPr>
          <t>Correctiva, preventiva, de mejora o una correcion</t>
        </r>
      </text>
    </comment>
    <comment ref="G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 describe la accion a realizar para supsanar o mejorar el proceso al cual pertenece este Plan.</t>
        </r>
      </text>
    </comment>
    <comment ref="H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Se dara una priorización a cada una de las acciones planteadas, de esta manera poder asignar una fecha de cumplimiento acorde a la necesidad</t>
        </r>
      </text>
    </comment>
    <comment ref="L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 diligencia el nombre del responsable de la ejecución de la accion de mejora.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 diligenciara el nombre de quien hara las veces de supervisor de cumplimiento de la accion.</t>
        </r>
      </text>
    </comment>
    <comment ref="N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 debe registrar en cada cuadro las acciones según corresponda, para llevar el control del plan en la hoja de ESTADO GENERAL
P: Acción Programada
RP: Acción Reprogramada
E: Acción en ejecución
T: Acción Terminada
NT: Acción No Terminada</t>
        </r>
      </text>
    </comment>
    <comment ref="BJ1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Colocar la fecha excata en que fue programada la acción</t>
        </r>
      </text>
    </comment>
    <comment ref="BK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Colocar la fecha exacta en la que termino la acción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L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La evidencia que se necesita para dar por terminada la acción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M11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Lugar donde queda almacenada la evidencia que sustenta la acción terminada, Ejemplo: Equipo de facturación/carpeta descargas/ Informe de Producción
</t>
        </r>
      </text>
    </comment>
    <comment ref="BN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Espacio para aclarar temas relevantes sobre la acción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<sst xmlns="http://schemas.openxmlformats.org/spreadsheetml/2006/main" count="154" uniqueCount="116">
  <si>
    <t xml:space="preserve">Versión </t>
  </si>
  <si>
    <t>Código:</t>
  </si>
  <si>
    <t>FECHA DE REGISTRO</t>
  </si>
  <si>
    <t>FUENTE DE LA MEJORA</t>
  </si>
  <si>
    <t>ANALISIS DE CAUSA
(METODOLOGÍAS ADOPTADAS: ¿5 PORQUE?, ARBOL DE CAUSAS, ESPINA DE PESCADO)</t>
  </si>
  <si>
    <t>PRIORIZACIÓN DE LA MEJORA</t>
  </si>
  <si>
    <t>RIESGO</t>
  </si>
  <si>
    <t>COSTO</t>
  </si>
  <si>
    <t>VOLUMEN</t>
  </si>
  <si>
    <t>OPORTUNIDAD DE MEJORA</t>
  </si>
  <si>
    <t>TIPO DE MEJORA</t>
  </si>
  <si>
    <t>ACCION DE MEJORA</t>
  </si>
  <si>
    <t>TRIMESTRE I</t>
  </si>
  <si>
    <t>TRIMESTRE II</t>
  </si>
  <si>
    <t>TRIMESTRE III</t>
  </si>
  <si>
    <t>TRIMESTRE IV</t>
  </si>
  <si>
    <t>JUN</t>
  </si>
  <si>
    <t>AGO</t>
  </si>
  <si>
    <t>SEP</t>
  </si>
  <si>
    <t>OCT</t>
  </si>
  <si>
    <t>DIC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</si>
  <si>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</si>
  <si>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</si>
  <si>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</si>
  <si>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</si>
  <si>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</si>
  <si>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</si>
  <si>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</si>
  <si>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</si>
  <si>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</si>
  <si>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</si>
  <si>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</si>
  <si>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</si>
  <si>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CONTROL DE MEJORA</t>
  </si>
  <si>
    <t>FECHA DE TERMINADA LA ACCION</t>
  </si>
  <si>
    <t>EVIDENCIA</t>
  </si>
  <si>
    <t>FECHA DE PROGRAMADA</t>
  </si>
  <si>
    <t>UBICACIÓN DE LA EVIDENCIA</t>
  </si>
  <si>
    <t>PRIORIZACIÓN</t>
  </si>
  <si>
    <t>PROCESO</t>
  </si>
  <si>
    <t>SUBRPOCESO</t>
  </si>
  <si>
    <t>ESTADO GENERAL DEL PLAN</t>
  </si>
  <si>
    <t xml:space="preserve">FEBRERO </t>
  </si>
  <si>
    <t>MES</t>
  </si>
  <si>
    <t>ACCIONES MES PROGRAMADAS</t>
  </si>
  <si>
    <t>ACCIONES REPROGRAMADAS</t>
  </si>
  <si>
    <t>ACCIONES EN EJECUCIÓN</t>
  </si>
  <si>
    <t>PORCENTAJE DE CUMPLIMIENTO MES</t>
  </si>
  <si>
    <t>TRIMESTRE</t>
  </si>
  <si>
    <t>OBSERVACIONES</t>
  </si>
  <si>
    <t>PORCENTAJE CUMPLIMIENTO TRIMESTRE</t>
  </si>
  <si>
    <t>FECHA DE INICIO</t>
  </si>
  <si>
    <t>FECHA DE FIN</t>
  </si>
  <si>
    <t xml:space="preserve">ACCIONES PROGRAMADAS EN EL AÑO </t>
  </si>
  <si>
    <t>ACCIONES MES TERMINADAS</t>
  </si>
  <si>
    <t>ACCIONES NO TERMINADAS</t>
  </si>
  <si>
    <t>SEMESTRE</t>
  </si>
  <si>
    <t>SEMESTRE I</t>
  </si>
  <si>
    <t>SEMESTRE II</t>
  </si>
  <si>
    <t>PORCENTAJE CUMPLIMIENTO SEMESTRE</t>
  </si>
  <si>
    <t>CUMPLIMIENTO DEL AÑO</t>
  </si>
  <si>
    <t>TOTAL ACCIONES</t>
  </si>
  <si>
    <t>PORCENTAJES RESPECTO A PROGRAMADAS</t>
  </si>
  <si>
    <t>ACCIONES PROGRAMADAS EN EL TRIMESTRE</t>
  </si>
  <si>
    <t>ACCIONES PROGRAMADAS EN EL SEMESTRE</t>
  </si>
  <si>
    <t>ACCIONES TERMINADAS EN EL SEMESTRE</t>
  </si>
  <si>
    <t>ACCIONES TERMINADAS EN EL TRIMESTRE</t>
  </si>
  <si>
    <t>← VOLVER AL PLAN</t>
  </si>
  <si>
    <t>CARGO Y RESPNSABLE DE EJECUCIÓN</t>
  </si>
  <si>
    <t>CARGO Y RESPONSABLE DE SEGUIMIENTO</t>
  </si>
  <si>
    <t>ESTANDAR, OBSERVACION, NO CONFORMIDAD, SANCIÓN O PQRS DE DONDE PERTENECE LA OPORTUNIDAD DE MEJORA</t>
  </si>
  <si>
    <r>
      <rPr>
        <sz val="12"/>
        <rFont val="Calibri"/>
        <family val="2"/>
        <scheme val="minor"/>
      </rPr>
      <t>SE DEBEN REGISTRAR LA PROGRAMACION Y EL SEGUIMIENTO A LAS ACCIONES, CON LAS SIGLAS, SEGÚN APARECE EN LA TABLA, ESTO CON EL FIN DE LLEVAR A CARVO EL ANALISIS EN LA HOJA DE</t>
    </r>
    <r>
      <rPr>
        <u/>
        <sz val="12"/>
        <color theme="10"/>
        <rFont val="Calibri"/>
        <family val="2"/>
        <scheme val="minor"/>
      </rPr>
      <t xml:space="preserve"> </t>
    </r>
    <r>
      <rPr>
        <b/>
        <u/>
        <sz val="12"/>
        <color rgb="FF003B58"/>
        <rFont val="Calibri"/>
        <family val="2"/>
        <scheme val="minor"/>
      </rPr>
      <t>ESTADO GENERAL</t>
    </r>
  </si>
  <si>
    <t>HOSPITAL REGIONAL DE MONIQUIRA E.S.E</t>
  </si>
  <si>
    <t>FORMATO DE PLAN DE MEJORA
PROCESO GESTIÓN DE CALIDAD 
SUBPROCESO CALIDAD</t>
  </si>
  <si>
    <t xml:space="preserve">NOMBRE DEL PLAN DE MEJORAMIENTO </t>
  </si>
  <si>
    <t xml:space="preserve">ALCANCE DEL PLAN DE MEJORAMIENTO </t>
  </si>
  <si>
    <t>GC-F-14</t>
  </si>
  <si>
    <t>V1: 2022</t>
  </si>
  <si>
    <t xml:space="preserve">Auditoria de la secretaria de Salud </t>
  </si>
  <si>
    <t>Baja Adherencia al protocolo de lavado de manos</t>
  </si>
  <si>
    <t>baja adherencia al protocolo de bioseguridad por el uso inadecuado del tapabocas</t>
  </si>
  <si>
    <t>Segregación de ampollas en recipientes con bolsas plasticas y no en envases duros</t>
  </si>
  <si>
    <t>Actitud del personal que labora en la entidad, escasa supervisión por parte de los líderes y cordinadores de areas funcionales en la adopción de los manuales y protocolos institucionales.</t>
  </si>
  <si>
    <t xml:space="preserve">inadecuada segregación de residuos </t>
  </si>
  <si>
    <t>ACCIÓN DE MEJORA</t>
  </si>
  <si>
    <t>ACCIÓN CORRECTIVA</t>
  </si>
  <si>
    <t>Mejorar la supervisión por parte de los líderes y cordinadores de areas funcionales en la adopción y adherencia de los manuales y protocolos institucionales.</t>
  </si>
  <si>
    <t xml:space="preserve">Mejorar la segregación de residuos </t>
  </si>
  <si>
    <t>Realizar camapaña educativa de linemientos de bioseguridad en cada servicio líderada por los medicos de urgencias y ciclo economico interno.</t>
  </si>
  <si>
    <t xml:space="preserve">Coordinadora de la empresa Samyl </t>
  </si>
  <si>
    <t xml:space="preserve">Líder de seguridad y salud en trabajo y gestión ambiental </t>
  </si>
  <si>
    <t xml:space="preserve">Coordinadora de enfermeria y seguridad del paciente y líder de seguridad y salud en el trabajo y Gestión Ambiental </t>
  </si>
  <si>
    <t xml:space="preserve">líder medico de la unidad funcional </t>
  </si>
  <si>
    <t xml:space="preserve">Líder de urgencias y líder de ciclo economico interno </t>
  </si>
  <si>
    <t>P</t>
  </si>
  <si>
    <t>Lista de asistencia y evidencias fotograficas</t>
  </si>
  <si>
    <t xml:space="preserve">Oficina de coodinación de enfermeria y seguridad y salud en el trabajo </t>
  </si>
  <si>
    <t xml:space="preserve">Diligenciamiento de los registros correspondientes a temperatura y humedad en areas de Mamografia y Rx </t>
  </si>
  <si>
    <t xml:space="preserve">Garantizar el registro de temperatura y humedad en todas las areas donde se tenga termohidrometro </t>
  </si>
  <si>
    <t>CORRECCIÓN</t>
  </si>
  <si>
    <t xml:space="preserve">Tempolab </t>
  </si>
  <si>
    <t xml:space="preserve">Lider area de Imágenes Diagnosticas </t>
  </si>
  <si>
    <t>E</t>
  </si>
  <si>
    <t xml:space="preserve">No uso de Dosimetria </t>
  </si>
  <si>
    <t>En el momento de la visita dos de tres tecnologas no tenian el Dosimetro, aun cuando se argumento que acababan de llegar de su hora de almuerzo quedo el hallazgo,</t>
  </si>
  <si>
    <t xml:space="preserve">Socializar mediante un memorando, para todo el personal acerca de la necesidad del uso del dosimetro, y se implementa lista de chequeo y verificacion diaria para su cumplimiento </t>
  </si>
  <si>
    <t>T</t>
  </si>
  <si>
    <t xml:space="preserve">Realizar camapaña educativa de higiene y lavado de manos en cada servicio líderada por el personal medico de la unidad funcional. </t>
  </si>
  <si>
    <t xml:space="preserve">Definir las acciones de mejora para las no conformidades o hallazgos de la auditoria del PAMEC, programa de Seguridad del Paciente y el Plan de Gestión integral de residuos hospitalarios en el Hospital Regional de Moniquirá realizada por la Secertaria de Salud de Boyacá </t>
  </si>
  <si>
    <t xml:space="preserve">omisión al proceso y falta de adherencia </t>
  </si>
  <si>
    <t xml:space="preserve"> Se retroalimenta al personal del servicio de imágenes diagnosticas en el uso adecuado del dosimetro y se implementa una lista de chequeo diario de las condiciones minimas para la jornada en el area  </t>
  </si>
  <si>
    <t xml:space="preserve">se retroalimenta al personal en la adherencia al proceso de medición y registro a las condiciones ambientales de teperatura y humedad, por otra parte se implementa una lista de chequeo diario de las condiciones minimas para la jornada en el area  </t>
  </si>
  <si>
    <t xml:space="preserve">Cambio de los recipientes para la segregación de las ampóllas y socialización a todo el personal de enfermeria en cada servicio donde se genera este residuo </t>
  </si>
  <si>
    <t xml:space="preserve">PAMEC, Seguridad del paciente y PGIRH </t>
  </si>
  <si>
    <t xml:space="preserve">Seguridad del paciente, Calidad y Gestión ambiental </t>
  </si>
  <si>
    <t xml:space="preserve">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</si>
</sst>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3B58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B58"/>
      </left>
      <right/>
      <top/>
      <bottom/>
      <diagonal/>
    </border>
    <border>
      <left style="thin">
        <color rgb="FF003B5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0" fillId="0" borderId="0" xfId="2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9" fontId="7" fillId="0" borderId="27" xfId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9" fontId="7" fillId="0" borderId="16" xfId="1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9" fontId="7" fillId="0" borderId="20" xfId="1" applyFont="1" applyBorder="1" applyAlignment="1" applyProtection="1">
      <alignment horizontal="center" vertical="center"/>
      <protection hidden="1"/>
    </xf>
    <xf numFmtId="9" fontId="7" fillId="0" borderId="17" xfId="1" applyFont="1" applyBorder="1" applyAlignment="1" applyProtection="1">
      <alignment horizontal="center" vertical="center"/>
      <protection hidden="1"/>
    </xf>
    <xf numFmtId="9" fontId="7" fillId="0" borderId="18" xfId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9" fontId="7" fillId="0" borderId="25" xfId="1" applyFont="1" applyBorder="1" applyAlignment="1" applyProtection="1">
      <alignment horizontal="center" vertical="center"/>
      <protection hidden="1"/>
    </xf>
    <xf numFmtId="9" fontId="7" fillId="0" borderId="26" xfId="1" applyFont="1" applyBorder="1" applyAlignment="1" applyProtection="1">
      <alignment horizontal="center" vertical="center"/>
      <protection hidden="1"/>
    </xf>
    <xf numFmtId="9" fontId="7" fillId="0" borderId="27" xfId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4" fillId="2" borderId="37" xfId="2" applyFont="1" applyFill="1" applyBorder="1" applyAlignment="1" applyProtection="1">
      <alignment horizontal="center" vertical="center" wrapText="1"/>
      <protection hidden="1"/>
    </xf>
    <xf numFmtId="0" fontId="15" fillId="2" borderId="38" xfId="2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9" fontId="2" fillId="0" borderId="26" xfId="1" applyFont="1" applyBorder="1" applyAlignment="1" applyProtection="1">
      <alignment horizontal="center" vertical="center"/>
      <protection hidden="1"/>
    </xf>
    <xf numFmtId="9" fontId="2" fillId="0" borderId="27" xfId="1" applyFont="1" applyBorder="1" applyAlignment="1" applyProtection="1">
      <alignment horizontal="center" vertical="center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3B58"/>
      </font>
      <fill>
        <patternFill>
          <bgColor rgb="FF00A6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>
          <bgColor rgb="FFCC66FF"/>
        </patternFill>
      </fill>
    </dxf>
    <dxf>
      <font>
        <color rgb="FF003B58"/>
      </font>
      <fill>
        <patternFill>
          <bgColor rgb="FF00A6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>
          <bgColor rgb="FFCC66FF"/>
        </patternFill>
      </fill>
    </dxf>
    <dxf>
      <font>
        <color rgb="FF003B58"/>
      </font>
      <fill>
        <patternFill>
          <bgColor rgb="FF00A6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>
          <bgColor rgb="FFCC66FF"/>
        </patternFill>
      </fill>
    </dxf>
    <dxf>
      <font>
        <color rgb="FF003B58"/>
      </font>
      <fill>
        <patternFill>
          <bgColor rgb="FF00A6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>
          <bgColor rgb="FFCC66FF"/>
        </patternFill>
      </fill>
    </dxf>
    <dxf>
      <font>
        <color rgb="FF003B58"/>
      </font>
      <fill>
        <patternFill>
          <bgColor rgb="FF00A6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003B58"/>
      <color rgb="FFCC66FF"/>
      <color rgb="FF660066"/>
      <color rgb="FFCC0099"/>
      <color rgb="FF00A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200025</xdr:colOff>
      <xdr:row>0</xdr:row>
      <xdr:rowOff>254804</xdr:rowOff>
    </xdr:from>
    <xdr:to>
      <xdr:col>53</xdr:col>
      <xdr:colOff>76201</xdr:colOff>
      <xdr:row>8</xdr:row>
      <xdr:rowOff>21422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F2FAC3-4F82-481D-86CA-A44BC265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2625" y="254804"/>
          <a:ext cx="3876676" cy="150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225134</xdr:colOff>
      <xdr:row>0</xdr:row>
      <xdr:rowOff>0</xdr:rowOff>
    </xdr:from>
    <xdr:to>
      <xdr:col>0</xdr:col>
      <xdr:colOff>1575510</xdr:colOff>
      <xdr:row>3</xdr:row>
      <xdr:rowOff>248727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792FF-D017-4BD1-9B47-745C4884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34" y="0"/>
          <a:ext cx="1350376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N76"/>
  <sheetViews>
    <sheetView showGridLines="0" tabSelected="1" zoomScale="90" zoomScaleNormal="90" zoomScaleSheetLayoutView="100" workbookViewId="0">
      <pane ySplit="14" topLeftCell="A18" activePane="bottomLeft" state="frozen"/>
      <selection pane="bottomLeft" activeCell="A18" sqref="A18"/>
    </sheetView>
  </sheetViews>
  <sheetFormatPr baseColWidth="10" defaultColWidth="9.140625" defaultRowHeight="15" x14ac:dyDescent="0.25"/>
  <cols>
    <col min="1" max="2" width="25.85546875" style="1" customWidth="1"/>
    <col min="3" max="3" width="28.140625" style="1" customWidth="1"/>
    <col min="4" max="4" width="28.85546875" style="1" customWidth="1"/>
    <col min="5" max="7" width="25.85546875" style="1" customWidth="1"/>
    <col min="8" max="10" width="9.42578125" style="1" customWidth="1"/>
    <col min="11" max="11" width="12.140625" style="1" bestFit="1" customWidth="1"/>
    <col min="12" max="13" width="23.85546875" style="1" customWidth="1"/>
    <col min="14" max="43" width="4" style="2" customWidth="1"/>
    <col min="44" max="61" width="4" style="1" customWidth="1"/>
    <col min="62" max="63" width="16.42578125" style="1" customWidth="1"/>
    <col min="64" max="65" width="26" style="1" customWidth="1"/>
    <col min="66" max="66" width="33.42578125" style="1" customWidth="1"/>
    <col min="67" max="16384" width="9.140625" style="1"/>
  </cols>
  <sheetData>
    <row r="1" spans="1:66" ht="21.75" customHeight="1" x14ac:dyDescent="0.25">
      <c r="A1" s="93"/>
      <c r="B1" s="81" t="s">
        <v>73</v>
      </c>
      <c r="C1" s="82"/>
      <c r="D1" s="82"/>
      <c r="E1" s="82"/>
      <c r="F1" s="82"/>
      <c r="G1" s="82"/>
      <c r="H1" s="82"/>
      <c r="I1" s="82"/>
      <c r="J1" s="83"/>
      <c r="K1" s="105" t="s">
        <v>1</v>
      </c>
      <c r="L1" s="105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9"/>
      <c r="BJ1" s="15"/>
      <c r="BK1" s="19"/>
    </row>
    <row r="2" spans="1:66" ht="21.75" customHeight="1" x14ac:dyDescent="0.25">
      <c r="A2" s="94"/>
      <c r="B2" s="84"/>
      <c r="C2" s="85"/>
      <c r="D2" s="85"/>
      <c r="E2" s="85"/>
      <c r="F2" s="85"/>
      <c r="G2" s="85"/>
      <c r="H2" s="85"/>
      <c r="I2" s="85"/>
      <c r="J2" s="86"/>
      <c r="K2" s="106" t="s">
        <v>76</v>
      </c>
      <c r="L2" s="106"/>
      <c r="N2" s="17"/>
      <c r="O2" s="96" t="s">
        <v>71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1"/>
      <c r="AN2" s="1"/>
      <c r="AO2" s="1"/>
      <c r="AP2" s="1"/>
      <c r="AQ2" s="1"/>
      <c r="BI2" s="20"/>
      <c r="BK2" s="20"/>
    </row>
    <row r="3" spans="1:66" ht="21.75" customHeight="1" x14ac:dyDescent="0.25">
      <c r="A3" s="94"/>
      <c r="B3" s="87"/>
      <c r="C3" s="88"/>
      <c r="D3" s="88"/>
      <c r="E3" s="88"/>
      <c r="F3" s="88"/>
      <c r="G3" s="88"/>
      <c r="H3" s="88"/>
      <c r="I3" s="88"/>
      <c r="J3" s="89"/>
      <c r="K3" s="105" t="s">
        <v>0</v>
      </c>
      <c r="L3" s="105"/>
      <c r="N3" s="17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1"/>
      <c r="AN3" s="1"/>
      <c r="AO3" s="1"/>
      <c r="AP3" s="1"/>
      <c r="AQ3" s="1"/>
      <c r="BI3" s="20"/>
      <c r="BK3" s="20"/>
    </row>
    <row r="4" spans="1:66" ht="21.75" customHeight="1" x14ac:dyDescent="0.25">
      <c r="A4" s="95"/>
      <c r="B4" s="90" t="s">
        <v>72</v>
      </c>
      <c r="C4" s="91"/>
      <c r="D4" s="91"/>
      <c r="E4" s="91"/>
      <c r="F4" s="91"/>
      <c r="G4" s="91"/>
      <c r="H4" s="91"/>
      <c r="I4" s="91"/>
      <c r="J4" s="92"/>
      <c r="K4" s="106" t="s">
        <v>77</v>
      </c>
      <c r="L4" s="106"/>
      <c r="N4" s="17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1"/>
      <c r="AN4" s="1"/>
      <c r="AO4" s="1"/>
      <c r="AP4" s="1"/>
      <c r="AQ4" s="1"/>
      <c r="BI4" s="20"/>
      <c r="BK4" s="20"/>
    </row>
    <row r="5" spans="1:66" ht="4.5" customHeight="1" x14ac:dyDescent="0.25">
      <c r="A5" s="12"/>
      <c r="N5" s="17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1"/>
      <c r="AN5" s="1"/>
      <c r="AO5" s="1"/>
      <c r="AP5" s="1"/>
      <c r="AQ5" s="1"/>
      <c r="BI5" s="20"/>
      <c r="BK5" s="20"/>
    </row>
    <row r="6" spans="1:66" ht="15" customHeight="1" x14ac:dyDescent="0.25">
      <c r="A6" s="59" t="s">
        <v>39</v>
      </c>
      <c r="B6" s="60"/>
      <c r="C6" s="61" t="s">
        <v>114</v>
      </c>
      <c r="D6" s="62"/>
      <c r="E6" s="63"/>
      <c r="F6" s="59" t="s">
        <v>40</v>
      </c>
      <c r="G6" s="60"/>
      <c r="H6" s="56" t="s">
        <v>113</v>
      </c>
      <c r="I6" s="57"/>
      <c r="J6" s="57"/>
      <c r="K6" s="57"/>
      <c r="L6" s="58"/>
      <c r="N6" s="17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"/>
      <c r="AN6" s="1"/>
      <c r="AO6" s="1"/>
      <c r="AP6" s="1"/>
      <c r="AQ6" s="1"/>
      <c r="BI6" s="20"/>
      <c r="BK6" s="20"/>
    </row>
    <row r="7" spans="1:66" ht="15" customHeight="1" x14ac:dyDescent="0.25">
      <c r="A7" s="59" t="s">
        <v>51</v>
      </c>
      <c r="B7" s="60"/>
      <c r="C7" s="67">
        <v>45167</v>
      </c>
      <c r="D7" s="68"/>
      <c r="E7" s="69"/>
      <c r="F7" s="59" t="s">
        <v>52</v>
      </c>
      <c r="G7" s="60"/>
      <c r="H7" s="64" t="s">
        <v>115</v>
      </c>
      <c r="I7" s="65"/>
      <c r="J7" s="65"/>
      <c r="K7" s="65"/>
      <c r="L7" s="66"/>
      <c r="N7" s="17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1"/>
      <c r="AN7" s="1"/>
      <c r="AO7" s="1"/>
      <c r="AP7" s="1"/>
      <c r="AQ7" s="1"/>
      <c r="BI7" s="20"/>
      <c r="BK7" s="20"/>
    </row>
    <row r="8" spans="1:66" ht="15" customHeight="1" x14ac:dyDescent="0.25">
      <c r="A8" s="59" t="s">
        <v>74</v>
      </c>
      <c r="B8" s="60"/>
      <c r="C8" s="67"/>
      <c r="D8" s="73"/>
      <c r="E8" s="73"/>
      <c r="F8" s="73"/>
      <c r="G8" s="73"/>
      <c r="H8" s="73"/>
      <c r="I8" s="73"/>
      <c r="J8" s="73"/>
      <c r="K8" s="73"/>
      <c r="L8" s="74"/>
      <c r="N8" s="1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"/>
      <c r="AN8" s="1"/>
      <c r="AO8" s="1"/>
      <c r="AP8" s="1"/>
      <c r="AQ8" s="1"/>
      <c r="BI8" s="20"/>
      <c r="BK8" s="20"/>
    </row>
    <row r="9" spans="1:66" ht="36.75" customHeight="1" x14ac:dyDescent="0.25">
      <c r="A9" s="59" t="s">
        <v>75</v>
      </c>
      <c r="B9" s="60"/>
      <c r="C9" s="70" t="s">
        <v>108</v>
      </c>
      <c r="D9" s="71"/>
      <c r="E9" s="71"/>
      <c r="F9" s="71"/>
      <c r="G9" s="71"/>
      <c r="H9" s="71"/>
      <c r="I9" s="71"/>
      <c r="J9" s="71"/>
      <c r="K9" s="71"/>
      <c r="L9" s="72"/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BI9" s="20"/>
      <c r="BK9" s="20"/>
    </row>
    <row r="10" spans="1:66" ht="5.25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21"/>
      <c r="BJ10" s="14"/>
      <c r="BK10" s="21"/>
      <c r="BL10" s="14"/>
      <c r="BM10" s="14"/>
    </row>
    <row r="11" spans="1:66" ht="15" customHeight="1" x14ac:dyDescent="0.25">
      <c r="A11" s="79" t="s">
        <v>2</v>
      </c>
      <c r="B11" s="78" t="s">
        <v>3</v>
      </c>
      <c r="C11" s="78" t="s">
        <v>70</v>
      </c>
      <c r="D11" s="78" t="s">
        <v>4</v>
      </c>
      <c r="E11" s="78" t="s">
        <v>9</v>
      </c>
      <c r="F11" s="78" t="s">
        <v>10</v>
      </c>
      <c r="G11" s="78" t="s">
        <v>11</v>
      </c>
      <c r="H11" s="97" t="s">
        <v>5</v>
      </c>
      <c r="I11" s="98"/>
      <c r="J11" s="98"/>
      <c r="K11" s="99"/>
      <c r="L11" s="78" t="s">
        <v>68</v>
      </c>
      <c r="M11" s="78" t="s">
        <v>69</v>
      </c>
      <c r="N11" s="77" t="s">
        <v>33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8" t="s">
        <v>36</v>
      </c>
      <c r="BK11" s="75" t="s">
        <v>34</v>
      </c>
      <c r="BL11" s="78" t="s">
        <v>35</v>
      </c>
      <c r="BM11" s="78" t="s">
        <v>37</v>
      </c>
      <c r="BN11" s="78" t="s">
        <v>49</v>
      </c>
    </row>
    <row r="12" spans="1:66" ht="15" customHeight="1" x14ac:dyDescent="0.25">
      <c r="A12" s="79"/>
      <c r="B12" s="78"/>
      <c r="C12" s="78"/>
      <c r="D12" s="78"/>
      <c r="E12" s="78"/>
      <c r="F12" s="78"/>
      <c r="G12" s="78"/>
      <c r="H12" s="100"/>
      <c r="I12" s="101"/>
      <c r="J12" s="101"/>
      <c r="K12" s="102"/>
      <c r="L12" s="78"/>
      <c r="M12" s="78"/>
      <c r="N12" s="78" t="s">
        <v>12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 t="s">
        <v>13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 t="s">
        <v>14</v>
      </c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 t="s">
        <v>15</v>
      </c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6"/>
      <c r="BL12" s="78"/>
      <c r="BM12" s="78"/>
      <c r="BN12" s="78"/>
    </row>
    <row r="13" spans="1:66" s="3" customFormat="1" ht="15" customHeight="1" x14ac:dyDescent="0.25">
      <c r="A13" s="79"/>
      <c r="B13" s="78"/>
      <c r="C13" s="78"/>
      <c r="D13" s="78"/>
      <c r="E13" s="78"/>
      <c r="F13" s="78"/>
      <c r="G13" s="78"/>
      <c r="H13" s="80" t="s">
        <v>6</v>
      </c>
      <c r="I13" s="80" t="s">
        <v>7</v>
      </c>
      <c r="J13" s="80" t="s">
        <v>8</v>
      </c>
      <c r="K13" s="103" t="s">
        <v>38</v>
      </c>
      <c r="L13" s="78"/>
      <c r="M13" s="78"/>
      <c r="N13" s="78" t="s">
        <v>21</v>
      </c>
      <c r="O13" s="78"/>
      <c r="P13" s="78"/>
      <c r="Q13" s="78"/>
      <c r="R13" s="78" t="s">
        <v>22</v>
      </c>
      <c r="S13" s="78"/>
      <c r="T13" s="78"/>
      <c r="U13" s="78"/>
      <c r="V13" s="78" t="s">
        <v>23</v>
      </c>
      <c r="W13" s="78"/>
      <c r="X13" s="78"/>
      <c r="Y13" s="78"/>
      <c r="Z13" s="78" t="s">
        <v>24</v>
      </c>
      <c r="AA13" s="78"/>
      <c r="AB13" s="78"/>
      <c r="AC13" s="78"/>
      <c r="AD13" s="78" t="s">
        <v>25</v>
      </c>
      <c r="AE13" s="78"/>
      <c r="AF13" s="78"/>
      <c r="AG13" s="78"/>
      <c r="AH13" s="78" t="s">
        <v>26</v>
      </c>
      <c r="AI13" s="78"/>
      <c r="AJ13" s="78"/>
      <c r="AK13" s="78" t="s">
        <v>16</v>
      </c>
      <c r="AL13" s="78" t="s">
        <v>27</v>
      </c>
      <c r="AM13" s="78" t="s">
        <v>17</v>
      </c>
      <c r="AN13" s="78" t="s">
        <v>18</v>
      </c>
      <c r="AO13" s="78" t="s">
        <v>19</v>
      </c>
      <c r="AP13" s="78" t="s">
        <v>28</v>
      </c>
      <c r="AQ13" s="78" t="s">
        <v>20</v>
      </c>
      <c r="AR13" s="78"/>
      <c r="AS13" s="78"/>
      <c r="AT13" s="78" t="s">
        <v>29</v>
      </c>
      <c r="AU13" s="78"/>
      <c r="AV13" s="78"/>
      <c r="AW13" s="78"/>
      <c r="AX13" s="78" t="s">
        <v>30</v>
      </c>
      <c r="AY13" s="78"/>
      <c r="AZ13" s="78"/>
      <c r="BA13" s="78"/>
      <c r="BB13" s="78" t="s">
        <v>31</v>
      </c>
      <c r="BC13" s="78"/>
      <c r="BD13" s="78"/>
      <c r="BE13" s="78"/>
      <c r="BF13" s="78" t="s">
        <v>32</v>
      </c>
      <c r="BG13" s="78"/>
      <c r="BH13" s="78"/>
      <c r="BI13" s="78"/>
      <c r="BJ13" s="78"/>
      <c r="BK13" s="76"/>
      <c r="BL13" s="78"/>
      <c r="BM13" s="78"/>
      <c r="BN13" s="78"/>
    </row>
    <row r="14" spans="1:66" s="4" customFormat="1" ht="15" customHeight="1" x14ac:dyDescent="0.25">
      <c r="A14" s="79"/>
      <c r="B14" s="78"/>
      <c r="C14" s="78"/>
      <c r="D14" s="78"/>
      <c r="E14" s="78"/>
      <c r="F14" s="78"/>
      <c r="G14" s="78"/>
      <c r="H14" s="80"/>
      <c r="I14" s="80"/>
      <c r="J14" s="80"/>
      <c r="K14" s="104"/>
      <c r="L14" s="78"/>
      <c r="M14" s="78"/>
      <c r="N14" s="40">
        <v>1</v>
      </c>
      <c r="O14" s="40">
        <v>2</v>
      </c>
      <c r="P14" s="40">
        <v>3</v>
      </c>
      <c r="Q14" s="40">
        <v>4</v>
      </c>
      <c r="R14" s="40">
        <v>1</v>
      </c>
      <c r="S14" s="40">
        <v>2</v>
      </c>
      <c r="T14" s="40">
        <v>3</v>
      </c>
      <c r="U14" s="40">
        <v>4</v>
      </c>
      <c r="V14" s="40">
        <v>1</v>
      </c>
      <c r="W14" s="40">
        <v>2</v>
      </c>
      <c r="X14" s="40">
        <v>3</v>
      </c>
      <c r="Y14" s="40">
        <v>4</v>
      </c>
      <c r="Z14" s="40">
        <v>1</v>
      </c>
      <c r="AA14" s="40">
        <v>2</v>
      </c>
      <c r="AB14" s="40">
        <v>3</v>
      </c>
      <c r="AC14" s="40">
        <v>4</v>
      </c>
      <c r="AD14" s="40">
        <v>1</v>
      </c>
      <c r="AE14" s="40">
        <v>2</v>
      </c>
      <c r="AF14" s="40">
        <v>3</v>
      </c>
      <c r="AG14" s="40">
        <v>4</v>
      </c>
      <c r="AH14" s="40">
        <v>1</v>
      </c>
      <c r="AI14" s="40">
        <v>2</v>
      </c>
      <c r="AJ14" s="40">
        <v>3</v>
      </c>
      <c r="AK14" s="40">
        <v>4</v>
      </c>
      <c r="AL14" s="40">
        <v>1</v>
      </c>
      <c r="AM14" s="40">
        <v>2</v>
      </c>
      <c r="AN14" s="40">
        <v>3</v>
      </c>
      <c r="AO14" s="40">
        <v>4</v>
      </c>
      <c r="AP14" s="40">
        <v>1</v>
      </c>
      <c r="AQ14" s="40">
        <v>2</v>
      </c>
      <c r="AR14" s="40">
        <v>3</v>
      </c>
      <c r="AS14" s="40">
        <v>4</v>
      </c>
      <c r="AT14" s="40">
        <v>1</v>
      </c>
      <c r="AU14" s="40">
        <v>2</v>
      </c>
      <c r="AV14" s="40">
        <v>3</v>
      </c>
      <c r="AW14" s="40">
        <v>4</v>
      </c>
      <c r="AX14" s="40">
        <v>1</v>
      </c>
      <c r="AY14" s="40">
        <v>2</v>
      </c>
      <c r="AZ14" s="40">
        <v>3</v>
      </c>
      <c r="BA14" s="40">
        <v>4</v>
      </c>
      <c r="BB14" s="40">
        <v>1</v>
      </c>
      <c r="BC14" s="40">
        <v>2</v>
      </c>
      <c r="BD14" s="40">
        <v>3</v>
      </c>
      <c r="BE14" s="40">
        <v>4</v>
      </c>
      <c r="BF14" s="40">
        <v>1</v>
      </c>
      <c r="BG14" s="40">
        <v>2</v>
      </c>
      <c r="BH14" s="40">
        <v>3</v>
      </c>
      <c r="BI14" s="40">
        <v>4</v>
      </c>
      <c r="BJ14" s="78"/>
      <c r="BK14" s="77"/>
      <c r="BL14" s="78"/>
      <c r="BM14" s="78"/>
      <c r="BN14" s="78"/>
    </row>
    <row r="15" spans="1:66" s="3" customFormat="1" ht="105" x14ac:dyDescent="0.25">
      <c r="A15" s="52">
        <v>45167</v>
      </c>
      <c r="B15" s="55" t="s">
        <v>78</v>
      </c>
      <c r="C15" s="47" t="s">
        <v>79</v>
      </c>
      <c r="D15" s="47" t="s">
        <v>82</v>
      </c>
      <c r="E15" s="47" t="s">
        <v>86</v>
      </c>
      <c r="F15" s="47" t="s">
        <v>84</v>
      </c>
      <c r="G15" s="46" t="s">
        <v>107</v>
      </c>
      <c r="H15" s="47">
        <v>3</v>
      </c>
      <c r="I15" s="47">
        <v>3</v>
      </c>
      <c r="J15" s="47">
        <v>3</v>
      </c>
      <c r="K15" s="49">
        <v>27</v>
      </c>
      <c r="L15" s="46" t="s">
        <v>92</v>
      </c>
      <c r="M15" s="47" t="s">
        <v>91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 t="s">
        <v>94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50">
        <v>45181</v>
      </c>
      <c r="BK15" s="50">
        <v>45184</v>
      </c>
      <c r="BL15" s="47" t="s">
        <v>95</v>
      </c>
      <c r="BM15" s="47" t="s">
        <v>96</v>
      </c>
      <c r="BN15" s="47"/>
    </row>
    <row r="16" spans="1:66" s="3" customFormat="1" ht="105.75" customHeight="1" x14ac:dyDescent="0.2">
      <c r="A16" s="52">
        <v>45167</v>
      </c>
      <c r="B16" s="53" t="s">
        <v>78</v>
      </c>
      <c r="C16" s="54" t="s">
        <v>80</v>
      </c>
      <c r="D16" s="47" t="s">
        <v>82</v>
      </c>
      <c r="E16" s="47" t="s">
        <v>86</v>
      </c>
      <c r="F16" s="47" t="s">
        <v>84</v>
      </c>
      <c r="G16" s="47" t="s">
        <v>88</v>
      </c>
      <c r="H16" s="47">
        <v>3</v>
      </c>
      <c r="I16" s="47">
        <v>3</v>
      </c>
      <c r="J16" s="47">
        <v>3</v>
      </c>
      <c r="K16" s="49">
        <v>27</v>
      </c>
      <c r="L16" s="46" t="s">
        <v>93</v>
      </c>
      <c r="M16" s="47" t="s">
        <v>91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 t="s">
        <v>94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50">
        <v>45181</v>
      </c>
      <c r="BK16" s="50">
        <v>45184</v>
      </c>
      <c r="BL16" s="47" t="s">
        <v>95</v>
      </c>
      <c r="BM16" s="47" t="s">
        <v>96</v>
      </c>
      <c r="BN16" s="47"/>
    </row>
    <row r="17" spans="1:66" s="3" customFormat="1" ht="48.75" customHeight="1" x14ac:dyDescent="0.2">
      <c r="A17" s="52">
        <v>45167</v>
      </c>
      <c r="B17" s="53" t="s">
        <v>78</v>
      </c>
      <c r="C17" s="54" t="s">
        <v>81</v>
      </c>
      <c r="D17" s="3" t="s">
        <v>83</v>
      </c>
      <c r="E17" s="47" t="s">
        <v>87</v>
      </c>
      <c r="F17" s="47" t="s">
        <v>85</v>
      </c>
      <c r="G17" s="47" t="s">
        <v>112</v>
      </c>
      <c r="H17" s="47">
        <v>3</v>
      </c>
      <c r="I17" s="47">
        <v>3</v>
      </c>
      <c r="J17" s="47">
        <v>3</v>
      </c>
      <c r="K17" s="49">
        <v>27</v>
      </c>
      <c r="L17" s="46" t="s">
        <v>89</v>
      </c>
      <c r="M17" s="47" t="s">
        <v>90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 t="s">
        <v>94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50">
        <v>45170</v>
      </c>
      <c r="BK17" s="50">
        <v>45174</v>
      </c>
      <c r="BL17" s="47" t="s">
        <v>95</v>
      </c>
      <c r="BM17" s="47" t="s">
        <v>96</v>
      </c>
      <c r="BN17" s="47"/>
    </row>
    <row r="18" spans="1:66" s="3" customFormat="1" ht="150" x14ac:dyDescent="0.25">
      <c r="A18" s="48">
        <v>45167</v>
      </c>
      <c r="B18" s="47" t="s">
        <v>78</v>
      </c>
      <c r="C18" s="47" t="s">
        <v>97</v>
      </c>
      <c r="D18" s="47" t="s">
        <v>109</v>
      </c>
      <c r="E18" s="47" t="s">
        <v>98</v>
      </c>
      <c r="F18" s="47" t="s">
        <v>99</v>
      </c>
      <c r="G18" s="47" t="s">
        <v>111</v>
      </c>
      <c r="H18" s="47">
        <v>3</v>
      </c>
      <c r="I18" s="47">
        <v>3</v>
      </c>
      <c r="J18" s="47">
        <v>3</v>
      </c>
      <c r="K18" s="49">
        <v>27</v>
      </c>
      <c r="L18" s="47" t="s">
        <v>100</v>
      </c>
      <c r="M18" s="47" t="s">
        <v>101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 t="s">
        <v>102</v>
      </c>
      <c r="AS18" s="46" t="s">
        <v>102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50">
        <v>45170</v>
      </c>
      <c r="BK18" s="50">
        <v>45174</v>
      </c>
      <c r="BL18" s="47" t="s">
        <v>95</v>
      </c>
      <c r="BM18" s="47"/>
      <c r="BN18" s="47"/>
    </row>
    <row r="19" spans="1:66" s="3" customFormat="1" ht="120" x14ac:dyDescent="0.25">
      <c r="A19" s="48">
        <v>45167</v>
      </c>
      <c r="B19" s="47" t="s">
        <v>78</v>
      </c>
      <c r="C19" s="47" t="s">
        <v>103</v>
      </c>
      <c r="D19" s="47" t="s">
        <v>104</v>
      </c>
      <c r="E19" s="47" t="s">
        <v>105</v>
      </c>
      <c r="F19" s="47" t="s">
        <v>99</v>
      </c>
      <c r="G19" s="47" t="s">
        <v>110</v>
      </c>
      <c r="H19" s="47">
        <v>3</v>
      </c>
      <c r="I19" s="47">
        <v>3</v>
      </c>
      <c r="J19" s="47">
        <v>3</v>
      </c>
      <c r="K19" s="49">
        <v>27</v>
      </c>
      <c r="L19" s="47" t="s">
        <v>100</v>
      </c>
      <c r="M19" s="47" t="s">
        <v>101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 t="s">
        <v>102</v>
      </c>
      <c r="AS19" s="46" t="s">
        <v>106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50">
        <v>45170</v>
      </c>
      <c r="BK19" s="50">
        <v>45174</v>
      </c>
      <c r="BL19" s="47" t="s">
        <v>95</v>
      </c>
      <c r="BM19" s="47"/>
      <c r="BN19" s="47"/>
    </row>
    <row r="20" spans="1:66" s="3" customFormat="1" ht="1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1">
        <f t="shared" ref="K20:K38" si="0">H20*I20*J20</f>
        <v>0</v>
      </c>
      <c r="L20" s="47"/>
      <c r="M20" s="47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50"/>
      <c r="BK20" s="50"/>
      <c r="BL20" s="47"/>
      <c r="BM20" s="47"/>
      <c r="BN20" s="47"/>
    </row>
    <row r="21" spans="1:66" s="3" customFormat="1" ht="15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1">
        <f t="shared" si="0"/>
        <v>0</v>
      </c>
      <c r="L21" s="47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50"/>
      <c r="BK21" s="50"/>
      <c r="BL21" s="47"/>
      <c r="BM21" s="47"/>
      <c r="BN21" s="47"/>
    </row>
    <row r="22" spans="1:66" s="3" customFormat="1" ht="1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1">
        <f t="shared" si="0"/>
        <v>0</v>
      </c>
      <c r="L22" s="47"/>
      <c r="M22" s="47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50"/>
      <c r="BK22" s="50"/>
      <c r="BL22" s="47"/>
      <c r="BM22" s="47"/>
      <c r="BN22" s="47"/>
    </row>
    <row r="23" spans="1:66" s="3" customFormat="1" ht="1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1">
        <f t="shared" si="0"/>
        <v>0</v>
      </c>
      <c r="L23" s="47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50"/>
      <c r="BK23" s="50"/>
      <c r="BL23" s="47"/>
      <c r="BM23" s="47"/>
      <c r="BN23" s="47"/>
    </row>
    <row r="24" spans="1:66" s="3" customFormat="1" ht="15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51">
        <f t="shared" si="0"/>
        <v>0</v>
      </c>
      <c r="L24" s="47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50"/>
      <c r="BK24" s="50"/>
      <c r="BL24" s="47"/>
      <c r="BM24" s="47"/>
      <c r="BN24" s="47"/>
    </row>
    <row r="25" spans="1:66" s="3" customFormat="1" ht="1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51">
        <f t="shared" si="0"/>
        <v>0</v>
      </c>
      <c r="L25" s="47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50"/>
      <c r="BK25" s="50"/>
      <c r="BL25" s="47"/>
      <c r="BM25" s="47"/>
      <c r="BN25" s="47"/>
    </row>
    <row r="26" spans="1:66" s="3" customFormat="1" ht="1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51">
        <f t="shared" si="0"/>
        <v>0</v>
      </c>
      <c r="L26" s="47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50"/>
      <c r="BK26" s="50"/>
      <c r="BL26" s="47"/>
      <c r="BM26" s="47"/>
      <c r="BN26" s="47"/>
    </row>
    <row r="27" spans="1:66" s="3" customFormat="1" ht="1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51">
        <f t="shared" si="0"/>
        <v>0</v>
      </c>
      <c r="L27" s="47"/>
      <c r="M27" s="47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50"/>
      <c r="BK27" s="50"/>
      <c r="BL27" s="47"/>
      <c r="BM27" s="47"/>
      <c r="BN27" s="47"/>
    </row>
    <row r="28" spans="1:66" s="3" customFormat="1" ht="15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51">
        <f t="shared" si="0"/>
        <v>0</v>
      </c>
      <c r="L28" s="47"/>
      <c r="M28" s="47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50"/>
      <c r="BK28" s="50"/>
      <c r="BL28" s="47"/>
      <c r="BM28" s="47"/>
      <c r="BN28" s="47"/>
    </row>
    <row r="29" spans="1:66" s="3" customFormat="1" ht="1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51">
        <f t="shared" si="0"/>
        <v>0</v>
      </c>
      <c r="L29" s="47"/>
      <c r="M29" s="47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50"/>
      <c r="BK29" s="50"/>
      <c r="BL29" s="47"/>
      <c r="BM29" s="47"/>
      <c r="BN29" s="47"/>
    </row>
    <row r="30" spans="1:66" s="3" customFormat="1" ht="1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51">
        <f t="shared" si="0"/>
        <v>0</v>
      </c>
      <c r="L30" s="47"/>
      <c r="M30" s="47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50"/>
      <c r="BK30" s="50"/>
      <c r="BL30" s="47"/>
      <c r="BM30" s="47"/>
      <c r="BN30" s="47"/>
    </row>
    <row r="31" spans="1:66" s="3" customFormat="1" ht="1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51">
        <f t="shared" si="0"/>
        <v>0</v>
      </c>
      <c r="L31" s="47"/>
      <c r="M31" s="47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50"/>
      <c r="BK31" s="50"/>
      <c r="BL31" s="47"/>
      <c r="BM31" s="47"/>
      <c r="BN31" s="47"/>
    </row>
    <row r="32" spans="1:66" s="3" customFormat="1" ht="1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51">
        <f t="shared" si="0"/>
        <v>0</v>
      </c>
      <c r="L32" s="47"/>
      <c r="M32" s="47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50"/>
      <c r="BK32" s="50"/>
      <c r="BL32" s="47"/>
      <c r="BM32" s="47"/>
      <c r="BN32" s="47"/>
    </row>
    <row r="33" spans="1:66" s="3" customFormat="1" ht="1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51">
        <f t="shared" si="0"/>
        <v>0</v>
      </c>
      <c r="L33" s="47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50"/>
      <c r="BK33" s="50"/>
      <c r="BL33" s="47"/>
      <c r="BM33" s="47"/>
      <c r="BN33" s="47"/>
    </row>
    <row r="34" spans="1:66" s="3" customFormat="1" ht="1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51">
        <f t="shared" si="0"/>
        <v>0</v>
      </c>
      <c r="L34" s="47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50"/>
      <c r="BK34" s="50"/>
      <c r="BL34" s="47"/>
      <c r="BM34" s="47"/>
      <c r="BN34" s="47"/>
    </row>
    <row r="35" spans="1:66" s="3" customFormat="1" ht="1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51">
        <f t="shared" si="0"/>
        <v>0</v>
      </c>
      <c r="L35" s="47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50"/>
      <c r="BK35" s="50"/>
      <c r="BL35" s="47"/>
      <c r="BM35" s="47"/>
      <c r="BN35" s="47"/>
    </row>
    <row r="36" spans="1:66" s="3" customFormat="1" ht="1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51">
        <f t="shared" si="0"/>
        <v>0</v>
      </c>
      <c r="L36" s="47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50"/>
      <c r="BK36" s="50"/>
      <c r="BL36" s="47"/>
      <c r="BM36" s="47"/>
      <c r="BN36" s="47"/>
    </row>
    <row r="37" spans="1:66" s="3" customFormat="1" ht="1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51">
        <f t="shared" si="0"/>
        <v>0</v>
      </c>
      <c r="L37" s="47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50"/>
      <c r="BK37" s="50"/>
      <c r="BL37" s="47"/>
      <c r="BM37" s="47"/>
      <c r="BN37" s="47"/>
    </row>
    <row r="38" spans="1:66" s="3" customFormat="1" ht="1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51">
        <f t="shared" si="0"/>
        <v>0</v>
      </c>
      <c r="L38" s="47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50"/>
      <c r="BK38" s="50"/>
      <c r="BL38" s="47"/>
      <c r="BM38" s="47"/>
      <c r="BN38" s="47"/>
    </row>
    <row r="39" spans="1:66" ht="15" customHeight="1" x14ac:dyDescent="0.25"/>
    <row r="40" spans="1:66" ht="15" customHeight="1" x14ac:dyDescent="0.25"/>
    <row r="41" spans="1:66" ht="15" customHeight="1" x14ac:dyDescent="0.25"/>
    <row r="42" spans="1:66" ht="15" customHeight="1" x14ac:dyDescent="0.25"/>
    <row r="43" spans="1:66" ht="15" customHeight="1" x14ac:dyDescent="0.25"/>
    <row r="44" spans="1:66" ht="15" customHeight="1" x14ac:dyDescent="0.25"/>
    <row r="45" spans="1:66" ht="15" customHeight="1" x14ac:dyDescent="0.25"/>
    <row r="46" spans="1:66" ht="15" customHeight="1" x14ac:dyDescent="0.25"/>
    <row r="47" spans="1:66" ht="15" customHeight="1" x14ac:dyDescent="0.25"/>
    <row r="48" spans="1:6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</sheetData>
  <mergeCells count="56">
    <mergeCell ref="B1:J3"/>
    <mergeCell ref="B4:J4"/>
    <mergeCell ref="A1:A4"/>
    <mergeCell ref="O2:AL7"/>
    <mergeCell ref="BN11:BN14"/>
    <mergeCell ref="BJ11:BJ14"/>
    <mergeCell ref="H11:K12"/>
    <mergeCell ref="K13:K14"/>
    <mergeCell ref="K1:L1"/>
    <mergeCell ref="K2:L2"/>
    <mergeCell ref="K3:L3"/>
    <mergeCell ref="K4:L4"/>
    <mergeCell ref="J13:J14"/>
    <mergeCell ref="L11:L14"/>
    <mergeCell ref="AT13:AW13"/>
    <mergeCell ref="AX13:BA13"/>
    <mergeCell ref="BB13:BE13"/>
    <mergeCell ref="BF13:BI13"/>
    <mergeCell ref="M11:M14"/>
    <mergeCell ref="A11:A14"/>
    <mergeCell ref="B11:B14"/>
    <mergeCell ref="C11:C14"/>
    <mergeCell ref="D11:D14"/>
    <mergeCell ref="E11:E14"/>
    <mergeCell ref="F11:F14"/>
    <mergeCell ref="G11:G14"/>
    <mergeCell ref="H13:H14"/>
    <mergeCell ref="I13:I14"/>
    <mergeCell ref="BK11:BK14"/>
    <mergeCell ref="BL11:BL14"/>
    <mergeCell ref="BM11:BM14"/>
    <mergeCell ref="AX12:BI12"/>
    <mergeCell ref="N11:BI11"/>
    <mergeCell ref="Z12:AK12"/>
    <mergeCell ref="AL12:AW12"/>
    <mergeCell ref="N12:Y12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H6:L6"/>
    <mergeCell ref="A9:B9"/>
    <mergeCell ref="A6:B6"/>
    <mergeCell ref="F6:G6"/>
    <mergeCell ref="C6:E6"/>
    <mergeCell ref="A7:B7"/>
    <mergeCell ref="F7:G7"/>
    <mergeCell ref="H7:L7"/>
    <mergeCell ref="C7:E7"/>
    <mergeCell ref="C9:L9"/>
    <mergeCell ref="A8:B8"/>
    <mergeCell ref="C8:L8"/>
  </mergeCells>
  <phoneticPr fontId="4" type="noConversion"/>
  <conditionalFormatting sqref="N20:Y38">
    <cfRule type="cellIs" dxfId="41" priority="103" operator="equal">
      <formula>"RP"</formula>
    </cfRule>
    <cfRule type="cellIs" dxfId="40" priority="104" operator="equal">
      <formula>"T"</formula>
    </cfRule>
    <cfRule type="cellIs" dxfId="39" priority="105" operator="equal">
      <formula>"NT"</formula>
    </cfRule>
    <cfRule type="cellIs" dxfId="38" priority="106" operator="equal">
      <formula>"E"</formula>
    </cfRule>
    <cfRule type="cellIs" dxfId="37" priority="107" operator="equal">
      <formula>"I"</formula>
    </cfRule>
    <cfRule type="cellIs" dxfId="36" priority="108" operator="equal">
      <formula>"P"</formula>
    </cfRule>
  </conditionalFormatting>
  <conditionalFormatting sqref="N15:AG19">
    <cfRule type="cellIs" dxfId="35" priority="19" operator="equal">
      <formula>"RP"</formula>
    </cfRule>
    <cfRule type="cellIs" dxfId="34" priority="20" operator="equal">
      <formula>"T"</formula>
    </cfRule>
    <cfRule type="cellIs" dxfId="33" priority="21" operator="equal">
      <formula>"NT"</formula>
    </cfRule>
    <cfRule type="cellIs" dxfId="32" priority="22" operator="equal">
      <formula>"E"</formula>
    </cfRule>
    <cfRule type="cellIs" dxfId="31" priority="23" operator="equal">
      <formula>"I"</formula>
    </cfRule>
    <cfRule type="cellIs" dxfId="30" priority="24" operator="equal">
      <formula>"P"</formula>
    </cfRule>
  </conditionalFormatting>
  <conditionalFormatting sqref="AH16:AS19">
    <cfRule type="cellIs" dxfId="29" priority="7" operator="equal">
      <formula>"RP"</formula>
    </cfRule>
    <cfRule type="cellIs" dxfId="28" priority="8" operator="equal">
      <formula>"T"</formula>
    </cfRule>
    <cfRule type="cellIs" dxfId="27" priority="9" operator="equal">
      <formula>"NT"</formula>
    </cfRule>
    <cfRule type="cellIs" dxfId="26" priority="10" operator="equal">
      <formula>"E"</formula>
    </cfRule>
    <cfRule type="cellIs" dxfId="25" priority="11" operator="equal">
      <formula>"I"</formula>
    </cfRule>
    <cfRule type="cellIs" dxfId="24" priority="12" operator="equal">
      <formula>"P"</formula>
    </cfRule>
  </conditionalFormatting>
  <conditionalFormatting sqref="AH15:BI15 AT16:BI37">
    <cfRule type="cellIs" dxfId="23" priority="13" operator="equal">
      <formula>"RP"</formula>
    </cfRule>
    <cfRule type="cellIs" dxfId="22" priority="14" operator="equal">
      <formula>"T"</formula>
    </cfRule>
    <cfRule type="cellIs" dxfId="21" priority="15" operator="equal">
      <formula>"NT"</formula>
    </cfRule>
    <cfRule type="cellIs" dxfId="20" priority="16" operator="equal">
      <formula>"E"</formula>
    </cfRule>
    <cfRule type="cellIs" dxfId="19" priority="17" operator="equal">
      <formula>"I"</formula>
    </cfRule>
    <cfRule type="cellIs" dxfId="18" priority="18" operator="equal">
      <formula>"P"</formula>
    </cfRule>
  </conditionalFormatting>
  <conditionalFormatting sqref="Z20:AS37 Z38:BI38 BJ15:BK38">
    <cfRule type="cellIs" dxfId="17" priority="109" operator="equal">
      <formula>"RP"</formula>
    </cfRule>
    <cfRule type="cellIs" dxfId="16" priority="110" operator="equal">
      <formula>"T"</formula>
    </cfRule>
    <cfRule type="cellIs" dxfId="15" priority="111" operator="equal">
      <formula>"NT"</formula>
    </cfRule>
    <cfRule type="cellIs" dxfId="14" priority="112" operator="equal">
      <formula>"E"</formula>
    </cfRule>
    <cfRule type="cellIs" dxfId="13" priority="113" operator="equal">
      <formula>"I"</formula>
    </cfRule>
    <cfRule type="cellIs" dxfId="12" priority="114" operator="equal">
      <formula>"P"</formula>
    </cfRule>
  </conditionalFormatting>
  <dataValidations count="7">
    <dataValidation type="list" allowBlank="1" showInputMessage="1" showErrorMessage="1" sqref="F15:F38" xr:uid="{00000000-0002-0000-0000-000000000000}">
      <formula1>"ACCIÓN CORRECTIVA,ACCIÓN DE MEJORA,ACCIÓN PREVENTIVA,CORRECCIÓN"</formula1>
    </dataValidation>
    <dataValidation type="list" allowBlank="1" showDropDown="1" showInputMessage="1" showErrorMessage="1" sqref="N15:BI38" xr:uid="{00000000-0002-0000-0000-000001000000}">
      <formula1>"P,E,T,NT,RP"</formula1>
    </dataValidation>
    <dataValidation type="list" allowBlank="1" showDropDown="1" showInputMessage="1" showErrorMessage="1" errorTitle="DEBE REGISTRAR:" error="1: No se ve afectado el usuario_x000a_2: Se ve afectado 1 o más usuarios _x000a_3: Se ve afectada una comunidad completa por la prestación esencial de un servicio." promptTitle="VOLUMEN" prompt="Representa la afectación al usuario por la no realización de la acción_x000a_Volumen 1: No se ve afectado el usuario_x000a_Volumen 2: Se ve afectado 1 o más usuarios _x000a_Volumen 3: Se ve afectada una comunidad completa por la prestación esencial de un servicio." sqref="J15:J38" xr:uid="{00000000-0002-0000-0000-000002000000}">
      <formula1>"1,3,5"</formula1>
    </dataValidation>
    <dataValidation type="list" allowBlank="1" showDropDown="1" showInputMessage="1" showErrorMessage="1" errorTitle="DEBE REGISTRAR:" error="1: no representa riesgo o es indetectable para el proceso_x000a_2: Representa un riesgo medio para el proceso, se puede ver detenido un tiempo_x000a_3: Representa un riesgo alto se detiene el proceso." promptTitle="RIESGO" prompt="Es la afectación que puedan tener los procesos por no realizar la acción diseñada_x000a_Riesgo1: no representa riesgo o es indetectable para el proceso_x000a_Riesgo 2: Representa un riesgo medio _x000a_Riesgo 3: Representa un riesgo alto o se detiene el proceso." sqref="H15:H38" xr:uid="{00000000-0002-0000-0000-000003000000}">
      <formula1>"1,3,5"</formula1>
    </dataValidation>
    <dataValidation type="list" errorStyle="information" allowBlank="1" showDropDown="1" showInputMessage="1" showErrorMessage="1" errorTitle="DEBE REGISTRAR:" error="1: Significa un gasto asumible por la institución o no representa gasto_x000a_2: se ve afectado el presupuesto de la ESE_x000a_3: Genera Deficit en la institución que se ve afectada de forma permanente." promptTitle="COSTO" prompt="Es el costo que puede acarrear la institucion por la no realizacion de la acción_x000a_Costo 1: Significa un gasto asumible por la institución o no representa gasto_x000a_Costo 2: se ve afectado el presupuesto de la ESE_x000a_Costo 3: Genera Deficit en la institución" sqref="I15:I38" xr:uid="{00000000-0002-0000-0000-000004000000}">
      <formula1>"1,3,5"</formula1>
    </dataValidation>
    <dataValidation type="date" allowBlank="1" showDropDown="1" showInputMessage="1" showErrorMessage="1" sqref="BJ15:BK19" xr:uid="{00000000-0002-0000-0000-000005000000}">
      <formula1>C7</formula1>
      <formula2>H7+43891</formula2>
    </dataValidation>
    <dataValidation allowBlank="1" showDropDown="1" showInputMessage="1" showErrorMessage="1" sqref="BJ20:BK1048576" xr:uid="{00000000-0002-0000-0000-000006000000}"/>
  </dataValidations>
  <hyperlinks>
    <hyperlink ref="O2:AL7" location="'ESTADO GENERAL'!A1" display="SE DEBEN REGISTRAR LA PROGRAMACION Y EL SEGUIMIENTO A LAS ACCIONES, CON LAS SIGLAS, SEGÚN APARECE EN LA TABLA, ESTO CON EL FIN DE LLEVAR A CARVO EL ANALISIS EN LA HOJA DE ESTADO GENERAL" xr:uid="{00000000-0004-0000-0000-000000000000}"/>
  </hyperlinks>
  <pageMargins left="0.7" right="0.7" top="0.75" bottom="0.75" header="0.3" footer="0.3"/>
  <pageSetup scale="3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zoomScaleNormal="10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baseColWidth="10" defaultColWidth="11.42578125" defaultRowHeight="15" x14ac:dyDescent="0.25"/>
  <cols>
    <col min="1" max="1" width="19.85546875" style="11" customWidth="1"/>
    <col min="2" max="6" width="18" style="11" customWidth="1"/>
    <col min="7" max="7" width="19.7109375" style="11" bestFit="1" customWidth="1"/>
    <col min="8" max="8" width="14.42578125" style="11" customWidth="1"/>
    <col min="9" max="10" width="15.42578125" style="11" customWidth="1"/>
    <col min="11" max="11" width="15.28515625" style="11" bestFit="1" customWidth="1"/>
    <col min="12" max="14" width="19.85546875" style="11" customWidth="1"/>
    <col min="15" max="15" width="18.85546875" style="11" bestFit="1" customWidth="1"/>
    <col min="16" max="17" width="18.85546875" style="11" customWidth="1"/>
    <col min="18" max="18" width="19.85546875" style="11" customWidth="1"/>
    <col min="19" max="16384" width="11.42578125" style="5"/>
  </cols>
  <sheetData>
    <row r="1" spans="1:18" ht="16.5" thickBot="1" x14ac:dyDescent="0.3">
      <c r="A1" s="120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</row>
    <row r="2" spans="1:18" ht="16.5" thickBot="1" x14ac:dyDescent="0.3">
      <c r="A2" s="120" t="s">
        <v>53</v>
      </c>
      <c r="B2" s="121"/>
      <c r="C2" s="121"/>
      <c r="D2" s="122"/>
      <c r="E2" s="123">
        <f>SUM(B4:B15)</f>
        <v>7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1:18" ht="61.5" customHeight="1" thickBot="1" x14ac:dyDescent="0.3">
      <c r="A3" s="41" t="s">
        <v>43</v>
      </c>
      <c r="B3" s="41" t="s">
        <v>44</v>
      </c>
      <c r="C3" s="41" t="s">
        <v>54</v>
      </c>
      <c r="D3" s="41" t="s">
        <v>45</v>
      </c>
      <c r="E3" s="41" t="s">
        <v>46</v>
      </c>
      <c r="F3" s="41" t="s">
        <v>55</v>
      </c>
      <c r="G3" s="41" t="s">
        <v>47</v>
      </c>
      <c r="H3" s="41" t="s">
        <v>48</v>
      </c>
      <c r="I3" s="41" t="s">
        <v>63</v>
      </c>
      <c r="J3" s="41" t="s">
        <v>66</v>
      </c>
      <c r="K3" s="41" t="s">
        <v>50</v>
      </c>
      <c r="L3" s="41" t="s">
        <v>56</v>
      </c>
      <c r="M3" s="41" t="s">
        <v>64</v>
      </c>
      <c r="N3" s="41" t="s">
        <v>65</v>
      </c>
      <c r="O3" s="41" t="s">
        <v>59</v>
      </c>
      <c r="P3" s="41" t="s">
        <v>64</v>
      </c>
      <c r="Q3" s="41" t="s">
        <v>65</v>
      </c>
      <c r="R3" s="41" t="s">
        <v>60</v>
      </c>
    </row>
    <row r="4" spans="1:18" ht="15.75" customHeight="1" thickBot="1" x14ac:dyDescent="0.3">
      <c r="A4" s="42" t="s">
        <v>21</v>
      </c>
      <c r="B4" s="24">
        <f>COUNTIF('PLAN DE MEJORA'!$N$15:$Q$38,"P")+COUNTIF('PLAN DE MEJORA'!$N$15:$Q$38,"E")+COUNTIF('PLAN DE MEJORA'!$N$15:$Q$38,"NT")+COUNTIF('PLAN DE MEJORA'!$N$15:$Q$38,"T")+COUNTIF('PLAN DE MEJORA'!$N$15:$Q$38,"RP")</f>
        <v>0</v>
      </c>
      <c r="C4" s="25">
        <f>+COUNTIF('PLAN DE MEJORA'!$N$15:$Q$38,"T")</f>
        <v>0</v>
      </c>
      <c r="D4" s="25">
        <f>+COUNTIF('PLAN DE MEJORA'!$N$15:$Q$38,"RP")</f>
        <v>0</v>
      </c>
      <c r="E4" s="25">
        <f>+COUNTIF('PLAN DE MEJORA'!$N$15:$Q$38,"E")</f>
        <v>0</v>
      </c>
      <c r="F4" s="26">
        <f>+COUNTIF('PLAN DE MEJORA'!$N$15:$Q$38,"NT")</f>
        <v>0</v>
      </c>
      <c r="G4" s="27" t="e">
        <f>C4/B4</f>
        <v>#DIV/0!</v>
      </c>
      <c r="H4" s="115" t="s">
        <v>12</v>
      </c>
      <c r="I4" s="111">
        <f>SUM(B4:B6)</f>
        <v>0</v>
      </c>
      <c r="J4" s="111">
        <f>SUM(C4:C6)</f>
        <v>0</v>
      </c>
      <c r="K4" s="108" t="e">
        <f>SUM(C4:C6)/SUM(B4:B6)</f>
        <v>#DIV/0!</v>
      </c>
      <c r="L4" s="115" t="s">
        <v>57</v>
      </c>
      <c r="M4" s="111">
        <f>SUM(I4:I9)</f>
        <v>0</v>
      </c>
      <c r="N4" s="111">
        <f>SUM(J4:J9)</f>
        <v>0</v>
      </c>
      <c r="O4" s="108" t="e">
        <f>SUM(C4:C9)/SUM(B4:B9)</f>
        <v>#DIV/0!</v>
      </c>
      <c r="P4" s="110">
        <f>SUM(M4:M15)</f>
        <v>7</v>
      </c>
      <c r="Q4" s="110">
        <f>SUM(N4:N15)</f>
        <v>0</v>
      </c>
      <c r="R4" s="126">
        <f>SUM(C4:C15)/SUM(B4:B15)</f>
        <v>0</v>
      </c>
    </row>
    <row r="5" spans="1:18" ht="15.75" customHeight="1" thickBot="1" x14ac:dyDescent="0.3">
      <c r="A5" s="43" t="s">
        <v>42</v>
      </c>
      <c r="B5" s="28">
        <f>COUNTIF('PLAN DE MEJORA'!$R$15:$U$38,"P")+COUNTIF('PLAN DE MEJORA'!$R$15:$U$38,"E")+COUNTIF('PLAN DE MEJORA'!$R$15:$U$38,"NT")+COUNTIF('PLAN DE MEJORA'!$R$15:$U$38,"T")+COUNTIF('PLAN DE MEJORA'!$R$15:$U$38,"RP")</f>
        <v>0</v>
      </c>
      <c r="C5" s="23">
        <f>+COUNTIF('PLAN DE MEJORA'!$R$15:$U$38,"T")</f>
        <v>0</v>
      </c>
      <c r="D5" s="23">
        <f>+COUNTIF('PLAN DE MEJORA'!$R$15:$U$38,"RP")</f>
        <v>0</v>
      </c>
      <c r="E5" s="23">
        <f>+COUNTIF('PLAN DE MEJORA'!$R$15:$U$38,"E")</f>
        <v>0</v>
      </c>
      <c r="F5" s="29">
        <f>+COUNTIF('PLAN DE MEJORA'!$R$15:$U$38,"NT")</f>
        <v>0</v>
      </c>
      <c r="G5" s="30" t="e">
        <f t="shared" ref="G5:G15" si="0">C5/B5</f>
        <v>#DIV/0!</v>
      </c>
      <c r="H5" s="115"/>
      <c r="I5" s="111"/>
      <c r="J5" s="111"/>
      <c r="K5" s="108"/>
      <c r="L5" s="115"/>
      <c r="M5" s="111"/>
      <c r="N5" s="111"/>
      <c r="O5" s="108"/>
      <c r="P5" s="111"/>
      <c r="Q5" s="111"/>
      <c r="R5" s="126"/>
    </row>
    <row r="6" spans="1:18" ht="15.75" customHeight="1" thickBot="1" x14ac:dyDescent="0.3">
      <c r="A6" s="43" t="s">
        <v>23</v>
      </c>
      <c r="B6" s="28">
        <f>COUNTIF('PLAN DE MEJORA'!V15:Y38,"P")+COUNTIF('PLAN DE MEJORA'!V15:Y38,"E")+COUNTIF('PLAN DE MEJORA'!V15:Y38,"NT")+COUNTIF('PLAN DE MEJORA'!V15:Y38,"T")+COUNTIF('PLAN DE MEJORA'!V15:Y38,"RP")</f>
        <v>0</v>
      </c>
      <c r="C6" s="23">
        <f>+COUNTIF('PLAN DE MEJORA'!V15:Y38,"T")</f>
        <v>0</v>
      </c>
      <c r="D6" s="23">
        <f>+COUNTIF('PLAN DE MEJORA'!$V$15:$Y$38,"RP")</f>
        <v>0</v>
      </c>
      <c r="E6" s="23">
        <f>+COUNTIF('PLAN DE MEJORA'!$V$15:$Y$38,"E")</f>
        <v>0</v>
      </c>
      <c r="F6" s="29">
        <f>+COUNTIF('PLAN DE MEJORA'!$V$15:$Y$38,"NT")</f>
        <v>0</v>
      </c>
      <c r="G6" s="30" t="e">
        <f t="shared" si="0"/>
        <v>#DIV/0!</v>
      </c>
      <c r="H6" s="116"/>
      <c r="I6" s="112"/>
      <c r="J6" s="112"/>
      <c r="K6" s="109"/>
      <c r="L6" s="115"/>
      <c r="M6" s="111"/>
      <c r="N6" s="111"/>
      <c r="O6" s="108"/>
      <c r="P6" s="111"/>
      <c r="Q6" s="111"/>
      <c r="R6" s="126"/>
    </row>
    <row r="7" spans="1:18" ht="15.75" customHeight="1" thickBot="1" x14ac:dyDescent="0.3">
      <c r="A7" s="43" t="s">
        <v>24</v>
      </c>
      <c r="B7" s="28">
        <f>COUNTIF('PLAN DE MEJORA'!$Z$15:$AC$38,"P")+
COUNTIF('PLAN DE MEJORA'!$Z$15:$AC$38,"E")+
COUNTIF('PLAN DE MEJORA'!$Z$15:$AC$38,"NT")+
COUNTIF('PLAN DE MEJORA'!$Z$15:$AC$38,"T")+
COUNTIF('PLAN DE MEJORA'!$Z$15:$AC$38,"RP")</f>
        <v>0</v>
      </c>
      <c r="C7" s="23">
        <f>+COUNTIF('PLAN DE MEJORA'!$Z$15:$AC$38,"T")</f>
        <v>0</v>
      </c>
      <c r="D7" s="23">
        <f>+COUNTIF('PLAN DE MEJORA'!$Z$15:$AC$38,"RP")</f>
        <v>0</v>
      </c>
      <c r="E7" s="23">
        <f>+COUNTIF('PLAN DE MEJORA'!$Z$15:$AC$38,"E")</f>
        <v>0</v>
      </c>
      <c r="F7" s="29">
        <f>+COUNTIF('PLAN DE MEJORA'!$Z$15:$AC$38,"NT")</f>
        <v>0</v>
      </c>
      <c r="G7" s="30" t="e">
        <f t="shared" si="0"/>
        <v>#DIV/0!</v>
      </c>
      <c r="H7" s="117" t="s">
        <v>13</v>
      </c>
      <c r="I7" s="111">
        <f t="shared" ref="I7:J7" si="1">SUM(B7:B9)</f>
        <v>0</v>
      </c>
      <c r="J7" s="111">
        <f t="shared" si="1"/>
        <v>0</v>
      </c>
      <c r="K7" s="107" t="e">
        <f t="shared" ref="K7" si="2">SUM(C7:C9)/SUM(B7:B9)</f>
        <v>#DIV/0!</v>
      </c>
      <c r="L7" s="115"/>
      <c r="M7" s="111"/>
      <c r="N7" s="111"/>
      <c r="O7" s="108"/>
      <c r="P7" s="111"/>
      <c r="Q7" s="111"/>
      <c r="R7" s="126"/>
    </row>
    <row r="8" spans="1:18" ht="15.75" customHeight="1" thickBot="1" x14ac:dyDescent="0.3">
      <c r="A8" s="43" t="s">
        <v>25</v>
      </c>
      <c r="B8" s="28">
        <f>COUNTIF('PLAN DE MEJORA'!$AD$15:$AG$38,"P")+
COUNTIF('PLAN DE MEJORA'!$AD$15:$AG$38,"E")+
COUNTIF('PLAN DE MEJORA'!$AD$15:$AG$38,"NT")+
COUNTIF('PLAN DE MEJORA'!$AD$15:$AG$38,"T")+
COUNTIF('PLAN DE MEJORA'!$AD$15:$AG$38,"RP")</f>
        <v>0</v>
      </c>
      <c r="C8" s="23">
        <f>+
COUNTIF('PLAN DE MEJORA'!$AD$15:$AG$38,"T")</f>
        <v>0</v>
      </c>
      <c r="D8" s="23">
        <f>+
COUNTIF('PLAN DE MEJORA'!$AD$15:$AG$38,"RP")</f>
        <v>0</v>
      </c>
      <c r="E8" s="23">
        <f>+
COUNTIF('PLAN DE MEJORA'!$AD$15:$AG$38,"E")</f>
        <v>0</v>
      </c>
      <c r="F8" s="29">
        <f>+
COUNTIF('PLAN DE MEJORA'!$AD$15:$AG$38,"NT")</f>
        <v>0</v>
      </c>
      <c r="G8" s="30" t="e">
        <f t="shared" si="0"/>
        <v>#DIV/0!</v>
      </c>
      <c r="H8" s="115"/>
      <c r="I8" s="111"/>
      <c r="J8" s="111"/>
      <c r="K8" s="108"/>
      <c r="L8" s="115"/>
      <c r="M8" s="111"/>
      <c r="N8" s="111"/>
      <c r="O8" s="108"/>
      <c r="P8" s="111"/>
      <c r="Q8" s="111"/>
      <c r="R8" s="126"/>
    </row>
    <row r="9" spans="1:18" ht="15.75" customHeight="1" thickBot="1" x14ac:dyDescent="0.3">
      <c r="A9" s="43" t="s">
        <v>26</v>
      </c>
      <c r="B9" s="28">
        <f>COUNTIF('PLAN DE MEJORA'!$AH$15:$AK$38,"P")+
COUNTIF('PLAN DE MEJORA'!$AH$15:$AK$38,"E")+
COUNTIF('PLAN DE MEJORA'!$AH$15:$AK$38,"NT")+
COUNTIF('PLAN DE MEJORA'!$AH$15:$AK$38,"T")+
COUNTIF('PLAN DE MEJORA'!$AH$15:$AK$38,"RP")</f>
        <v>0</v>
      </c>
      <c r="C9" s="23">
        <f>+
COUNTIF('PLAN DE MEJORA'!$AH$15:$AK$38,"T")</f>
        <v>0</v>
      </c>
      <c r="D9" s="23">
        <f>+
COUNTIF('PLAN DE MEJORA'!$AH$15:$AK$38,"RP")</f>
        <v>0</v>
      </c>
      <c r="E9" s="23">
        <f>+
COUNTIF('PLAN DE MEJORA'!$AH$15:$AK$38,"E")</f>
        <v>0</v>
      </c>
      <c r="F9" s="29">
        <f>+
COUNTIF('PLAN DE MEJORA'!$AH$15:$AK$38,"NT")</f>
        <v>0</v>
      </c>
      <c r="G9" s="30" t="e">
        <f t="shared" si="0"/>
        <v>#DIV/0!</v>
      </c>
      <c r="H9" s="116"/>
      <c r="I9" s="112"/>
      <c r="J9" s="112"/>
      <c r="K9" s="109"/>
      <c r="L9" s="116"/>
      <c r="M9" s="112"/>
      <c r="N9" s="112"/>
      <c r="O9" s="109"/>
      <c r="P9" s="111"/>
      <c r="Q9" s="111"/>
      <c r="R9" s="126"/>
    </row>
    <row r="10" spans="1:18" ht="15.75" customHeight="1" thickBot="1" x14ac:dyDescent="0.3">
      <c r="A10" s="43" t="s">
        <v>27</v>
      </c>
      <c r="B10" s="28">
        <f>COUNTIF('PLAN DE MEJORA'!$AL$15:$AO$38,"P")+
COUNTIF('PLAN DE MEJORA'!$AL$15:$AO$38,"E")+
COUNTIF('PLAN DE MEJORA'!$AL$15:$AO$38,"NT")+
COUNTIF('PLAN DE MEJORA'!$AL$15:$AO$38,"T")+
COUNTIF('PLAN DE MEJORA'!$AL$15:$AO$38,"RP")</f>
        <v>0</v>
      </c>
      <c r="C10" s="23">
        <f>+COUNTIF('PLAN DE MEJORA'!$AL$15:$AO$38,"T")</f>
        <v>0</v>
      </c>
      <c r="D10" s="23">
        <f>+COUNTIF('PLAN DE MEJORA'!$AL$15:$AO$38,"RP")</f>
        <v>0</v>
      </c>
      <c r="E10" s="23">
        <f>+COUNTIF('PLAN DE MEJORA'!$AL$15:$AO$38,"E")</f>
        <v>0</v>
      </c>
      <c r="F10" s="29">
        <f>+COUNTIF('PLAN DE MEJORA'!$AL$15:$AO$38,"NT")</f>
        <v>0</v>
      </c>
      <c r="G10" s="30" t="e">
        <f t="shared" si="0"/>
        <v>#DIV/0!</v>
      </c>
      <c r="H10" s="117" t="s">
        <v>14</v>
      </c>
      <c r="I10" s="111">
        <f t="shared" ref="I10:J10" si="3">SUM(B10:B12)</f>
        <v>7</v>
      </c>
      <c r="J10" s="111">
        <f t="shared" si="3"/>
        <v>0</v>
      </c>
      <c r="K10" s="107">
        <f t="shared" ref="K10" si="4">SUM(C10:C12)/SUM(B10:B12)</f>
        <v>0</v>
      </c>
      <c r="L10" s="117" t="s">
        <v>58</v>
      </c>
      <c r="M10" s="111">
        <f>SUM(I10:I15)</f>
        <v>7</v>
      </c>
      <c r="N10" s="111">
        <f>SUM(J10:J15)</f>
        <v>0</v>
      </c>
      <c r="O10" s="107">
        <f>SUM(C10:C15)/SUM(B10:B15)</f>
        <v>0</v>
      </c>
      <c r="P10" s="111"/>
      <c r="Q10" s="111"/>
      <c r="R10" s="126"/>
    </row>
    <row r="11" spans="1:18" ht="15.75" customHeight="1" thickBot="1" x14ac:dyDescent="0.3">
      <c r="A11" s="43" t="s">
        <v>28</v>
      </c>
      <c r="B11" s="28">
        <f>COUNTIF('PLAN DE MEJORA'!$AP$15:$AS$38,"P")+
COUNTIF('PLAN DE MEJORA'!$AP$15:$AS$38,"E")+
COUNTIF('PLAN DE MEJORA'!$AP$15:$AS$38,"NT")+
COUNTIF('PLAN DE MEJORA'!$AP$15:$AS$38,"T")+
COUNTIF('PLAN DE MEJORA'!$AP$15:$AS$38,"RP")</f>
        <v>4</v>
      </c>
      <c r="C11" s="23">
        <f>+COUNTIF('PLAN DE MEJORA'!$AL$15:$AO$38,"T")</f>
        <v>0</v>
      </c>
      <c r="D11" s="23">
        <f>+COUNTIF('PLAN DE MEJORA'!$AL$15:$AO$38,"RP")</f>
        <v>0</v>
      </c>
      <c r="E11" s="23">
        <f>+COUNTIF('PLAN DE MEJORA'!$AL$15:$AO$38,"E")</f>
        <v>0</v>
      </c>
      <c r="F11" s="29">
        <f>+COUNTIF('PLAN DE MEJORA'!$AL$15:$AO$38,"NT")</f>
        <v>0</v>
      </c>
      <c r="G11" s="30">
        <f t="shared" si="0"/>
        <v>0</v>
      </c>
      <c r="H11" s="115"/>
      <c r="I11" s="111"/>
      <c r="J11" s="111"/>
      <c r="K11" s="108"/>
      <c r="L11" s="115"/>
      <c r="M11" s="111"/>
      <c r="N11" s="111"/>
      <c r="O11" s="108"/>
      <c r="P11" s="111"/>
      <c r="Q11" s="111"/>
      <c r="R11" s="126"/>
    </row>
    <row r="12" spans="1:18" ht="15.75" customHeight="1" thickBot="1" x14ac:dyDescent="0.3">
      <c r="A12" s="43" t="s">
        <v>29</v>
      </c>
      <c r="B12" s="28">
        <f>COUNTIF('PLAN DE MEJORA'!$AT$15:$AW$38,"P")+
COUNTIF('PLAN DE MEJORA'!$AT$15:$AW$38,"E")+
COUNTIF('PLAN DE MEJORA'!$AT$15:$AW$38,"NT")+
COUNTIF('PLAN DE MEJORA'!$AT$15:$AW$38,"T")+
COUNTIF('PLAN DE MEJORA'!$AT$15:$AW$38,"RP")</f>
        <v>3</v>
      </c>
      <c r="C12" s="23">
        <f>+
COUNTIF('PLAN DE MEJORA'!$AT$15:$AW$38,"T")</f>
        <v>0</v>
      </c>
      <c r="D12" s="23">
        <f>+
COUNTIF('PLAN DE MEJORA'!$AT$15:$AW$38,"RP")</f>
        <v>0</v>
      </c>
      <c r="E12" s="23">
        <f>+
COUNTIF('PLAN DE MEJORA'!$AT$15:$AW$38,"E")</f>
        <v>0</v>
      </c>
      <c r="F12" s="29">
        <f>+
COUNTIF('PLAN DE MEJORA'!$AT$15:$AW$38,"NT")</f>
        <v>0</v>
      </c>
      <c r="G12" s="30">
        <f t="shared" si="0"/>
        <v>0</v>
      </c>
      <c r="H12" s="116"/>
      <c r="I12" s="112"/>
      <c r="J12" s="112"/>
      <c r="K12" s="109"/>
      <c r="L12" s="115"/>
      <c r="M12" s="111"/>
      <c r="N12" s="111"/>
      <c r="O12" s="108"/>
      <c r="P12" s="111"/>
      <c r="Q12" s="111"/>
      <c r="R12" s="126"/>
    </row>
    <row r="13" spans="1:18" ht="15.75" customHeight="1" thickBot="1" x14ac:dyDescent="0.3">
      <c r="A13" s="43" t="s">
        <v>30</v>
      </c>
      <c r="B13" s="28">
        <f>COUNTIF('PLAN DE MEJORA'!$AX$15:$BA$38,"P")+
COUNTIF('PLAN DE MEJORA'!$AX$15:$BA$38,"E")+
COUNTIF('PLAN DE MEJORA'!$AX$15:$BA$38,"NT")+
COUNTIF('PLAN DE MEJORA'!$AX$15:$BA$38,"T")+
COUNTIF('PLAN DE MEJORA'!$AX$15:$BA$38,"RP")</f>
        <v>0</v>
      </c>
      <c r="C13" s="23">
        <f>+
COUNTIF('PLAN DE MEJORA'!$AX$15:$BA$38,"T")</f>
        <v>0</v>
      </c>
      <c r="D13" s="23">
        <f>+
COUNTIF('PLAN DE MEJORA'!$AX$15:$BA$38,"RP")</f>
        <v>0</v>
      </c>
      <c r="E13" s="23">
        <f>+
COUNTIF('PLAN DE MEJORA'!$AX$15:$BA$38,"E")</f>
        <v>0</v>
      </c>
      <c r="F13" s="29">
        <f>+
COUNTIF('PLAN DE MEJORA'!$AX$15:$BA$38,"NT")</f>
        <v>0</v>
      </c>
      <c r="G13" s="30" t="e">
        <f t="shared" si="0"/>
        <v>#DIV/0!</v>
      </c>
      <c r="H13" s="117" t="s">
        <v>15</v>
      </c>
      <c r="I13" s="111">
        <f t="shared" ref="I13:J13" si="5">SUM(B13:B15)</f>
        <v>0</v>
      </c>
      <c r="J13" s="111">
        <f t="shared" si="5"/>
        <v>0</v>
      </c>
      <c r="K13" s="107" t="e">
        <f t="shared" ref="K13" si="6">SUM(C13:C15)/SUM(B13:B15)</f>
        <v>#DIV/0!</v>
      </c>
      <c r="L13" s="115"/>
      <c r="M13" s="111"/>
      <c r="N13" s="111"/>
      <c r="O13" s="108"/>
      <c r="P13" s="111"/>
      <c r="Q13" s="111"/>
      <c r="R13" s="126"/>
    </row>
    <row r="14" spans="1:18" ht="15.75" customHeight="1" thickBot="1" x14ac:dyDescent="0.3">
      <c r="A14" s="43" t="s">
        <v>31</v>
      </c>
      <c r="B14" s="28">
        <f>COUNTIF('PLAN DE MEJORA'!$BB$15:$BE$38,"P")+
COUNTIF('PLAN DE MEJORA'!$BB$15:$BE$38,"E")+
COUNTIF('PLAN DE MEJORA'!$BB$15:$BE$38,"NT")+
COUNTIF('PLAN DE MEJORA'!$BB$15:$BE$38,"T")+
COUNTIF('PLAN DE MEJORA'!$BB$15:$BE$38,"RP")</f>
        <v>0</v>
      </c>
      <c r="C14" s="23">
        <f>+COUNTIF('PLAN DE MEJORA'!$BB$15:$BE$38,"T")</f>
        <v>0</v>
      </c>
      <c r="D14" s="23">
        <f>+COUNTIF('PLAN DE MEJORA'!$BB$15:$BE$38,"RP")</f>
        <v>0</v>
      </c>
      <c r="E14" s="23">
        <f>+COUNTIF('PLAN DE MEJORA'!$BB$15:$BE$38,"E")</f>
        <v>0</v>
      </c>
      <c r="F14" s="29">
        <f>+COUNTIF('PLAN DE MEJORA'!$BB$15:$BE$38,"NT")</f>
        <v>0</v>
      </c>
      <c r="G14" s="30" t="e">
        <f t="shared" si="0"/>
        <v>#DIV/0!</v>
      </c>
      <c r="H14" s="115"/>
      <c r="I14" s="111"/>
      <c r="J14" s="111"/>
      <c r="K14" s="108"/>
      <c r="L14" s="115"/>
      <c r="M14" s="111"/>
      <c r="N14" s="111"/>
      <c r="O14" s="108"/>
      <c r="P14" s="111"/>
      <c r="Q14" s="111"/>
      <c r="R14" s="126"/>
    </row>
    <row r="15" spans="1:18" ht="15.75" customHeight="1" thickBot="1" x14ac:dyDescent="0.3">
      <c r="A15" s="44" t="s">
        <v>32</v>
      </c>
      <c r="B15" s="31">
        <f>COUNTIF('PLAN DE MEJORA'!$BF$15:$BI$38,"P")+
COUNTIF('PLAN DE MEJORA'!$BF$15:$BI$38,"E")+
COUNTIF('PLAN DE MEJORA'!$BF$15:$BI$38,"NT")+
COUNTIF('PLAN DE MEJORA'!$BF$15:$BI$38,"T")+
COUNTIF('PLAN DE MEJORA'!$BF$15:$BI$38,"RP")</f>
        <v>0</v>
      </c>
      <c r="C15" s="32">
        <f>+
COUNTIF('PLAN DE MEJORA'!$BF$15:$BI$38,"T")</f>
        <v>0</v>
      </c>
      <c r="D15" s="32">
        <f>+
COUNTIF('PLAN DE MEJORA'!$BF$15:$BI$38,"RP")</f>
        <v>0</v>
      </c>
      <c r="E15" s="32">
        <f>+
COUNTIF('PLAN DE MEJORA'!$BF$15:$BI$38,"E")</f>
        <v>0</v>
      </c>
      <c r="F15" s="33">
        <f>+
COUNTIF('PLAN DE MEJORA'!$BF$15:$BI$38,"NT")</f>
        <v>0</v>
      </c>
      <c r="G15" s="30" t="e">
        <f t="shared" si="0"/>
        <v>#DIV/0!</v>
      </c>
      <c r="H15" s="116"/>
      <c r="I15" s="112"/>
      <c r="J15" s="112"/>
      <c r="K15" s="109"/>
      <c r="L15" s="116"/>
      <c r="M15" s="112"/>
      <c r="N15" s="112"/>
      <c r="O15" s="109"/>
      <c r="P15" s="112"/>
      <c r="Q15" s="112"/>
      <c r="R15" s="127"/>
    </row>
    <row r="16" spans="1:18" ht="24" thickBot="1" x14ac:dyDescent="0.3">
      <c r="A16" s="45" t="s">
        <v>61</v>
      </c>
      <c r="B16" s="6">
        <f>SUM(B4:B15)</f>
        <v>7</v>
      </c>
      <c r="C16" s="6">
        <f>SUM(C4:C15)</f>
        <v>0</v>
      </c>
      <c r="D16" s="6">
        <f>SUM(D4:D15)</f>
        <v>0</v>
      </c>
      <c r="E16" s="6">
        <f>SUM(E4:E15)</f>
        <v>0</v>
      </c>
      <c r="F16" s="7">
        <f>SUM(F4:F15)</f>
        <v>0</v>
      </c>
      <c r="G16" s="8"/>
      <c r="H16" s="9"/>
      <c r="I16" s="9"/>
      <c r="J16" s="9"/>
      <c r="K16" s="10"/>
      <c r="L16" s="10"/>
      <c r="M16" s="10"/>
      <c r="N16" s="10"/>
    </row>
    <row r="17" spans="1:18" s="39" customFormat="1" ht="51.75" customHeight="1" thickBot="1" x14ac:dyDescent="0.3">
      <c r="A17" s="113" t="s">
        <v>62</v>
      </c>
      <c r="B17" s="114"/>
      <c r="C17" s="34">
        <f>C16/$B$16</f>
        <v>0</v>
      </c>
      <c r="D17" s="35">
        <f t="shared" ref="D17:F17" si="7">D16/$B$16</f>
        <v>0</v>
      </c>
      <c r="E17" s="35">
        <f t="shared" si="7"/>
        <v>0</v>
      </c>
      <c r="F17" s="36">
        <f t="shared" si="7"/>
        <v>0</v>
      </c>
      <c r="G17" s="37"/>
      <c r="H17" s="38"/>
      <c r="I17" s="38"/>
      <c r="J17" s="38"/>
      <c r="K17" s="10"/>
      <c r="L17" s="10"/>
      <c r="M17" s="10"/>
      <c r="N17" s="10"/>
      <c r="O17" s="10"/>
      <c r="P17" s="10"/>
      <c r="Q17" s="10"/>
      <c r="R17" s="10"/>
    </row>
    <row r="18" spans="1:18" ht="15.75" thickBot="1" x14ac:dyDescent="0.3"/>
    <row r="19" spans="1:18" ht="21" customHeight="1" x14ac:dyDescent="0.25">
      <c r="A19" s="118" t="s">
        <v>67</v>
      </c>
    </row>
    <row r="20" spans="1:18" ht="21" customHeight="1" thickBot="1" x14ac:dyDescent="0.3">
      <c r="A20" s="119"/>
    </row>
  </sheetData>
  <sheetProtection formatCells="0" formatColumns="0" formatRows="0" insertColumns="0" insertRows="0" insertHyperlinks="0" deleteColumns="0" deleteRows="0" sort="0" autoFilter="0" pivotTables="0"/>
  <mergeCells count="32">
    <mergeCell ref="A19:A20"/>
    <mergeCell ref="A1:R1"/>
    <mergeCell ref="A2:D2"/>
    <mergeCell ref="E2:R2"/>
    <mergeCell ref="H4:H6"/>
    <mergeCell ref="H7:H9"/>
    <mergeCell ref="O4:O9"/>
    <mergeCell ref="R4:R15"/>
    <mergeCell ref="J13:J15"/>
    <mergeCell ref="M4:M9"/>
    <mergeCell ref="N4:N9"/>
    <mergeCell ref="M10:M15"/>
    <mergeCell ref="N10:N15"/>
    <mergeCell ref="H13:H15"/>
    <mergeCell ref="K4:K6"/>
    <mergeCell ref="K7:K9"/>
    <mergeCell ref="K10:K12"/>
    <mergeCell ref="P4:P15"/>
    <mergeCell ref="Q4:Q15"/>
    <mergeCell ref="A17:B17"/>
    <mergeCell ref="I4:I6"/>
    <mergeCell ref="J4:J6"/>
    <mergeCell ref="I7:I9"/>
    <mergeCell ref="J7:J9"/>
    <mergeCell ref="I10:I12"/>
    <mergeCell ref="J10:J12"/>
    <mergeCell ref="I13:I15"/>
    <mergeCell ref="L4:L9"/>
    <mergeCell ref="L10:L15"/>
    <mergeCell ref="H10:H12"/>
    <mergeCell ref="O10:O15"/>
    <mergeCell ref="K13:K15"/>
  </mergeCells>
  <conditionalFormatting sqref="G4:G15">
    <cfRule type="cellIs" dxfId="11" priority="1" operator="greaterThan">
      <formula>0.85</formula>
    </cfRule>
    <cfRule type="cellIs" dxfId="10" priority="2" operator="between">
      <formula>0.6</formula>
      <formula>0.85</formula>
    </cfRule>
    <cfRule type="cellIs" dxfId="9" priority="3" operator="lessThan">
      <formula>0.6</formula>
    </cfRule>
  </conditionalFormatting>
  <conditionalFormatting sqref="K4:K15">
    <cfRule type="cellIs" dxfId="8" priority="5" operator="greaterThan">
      <formula>0.85</formula>
    </cfRule>
    <cfRule type="cellIs" dxfId="7" priority="6" operator="between">
      <formula>0.6</formula>
      <formula>0.85</formula>
    </cfRule>
    <cfRule type="cellIs" dxfId="6" priority="7" operator="lessThan">
      <formula>0.6</formula>
    </cfRule>
  </conditionalFormatting>
  <conditionalFormatting sqref="O4:O15">
    <cfRule type="cellIs" dxfId="5" priority="8" operator="greaterThan">
      <formula>0.85</formula>
    </cfRule>
    <cfRule type="cellIs" dxfId="4" priority="9" operator="between">
      <formula>0.6</formula>
      <formula>0.85</formula>
    </cfRule>
    <cfRule type="cellIs" dxfId="3" priority="10" operator="lessThan">
      <formula>0.6</formula>
    </cfRule>
  </conditionalFormatting>
  <conditionalFormatting sqref="R4:R15">
    <cfRule type="cellIs" dxfId="2" priority="11" operator="greaterThan">
      <formula>0.85</formula>
    </cfRule>
    <cfRule type="cellIs" dxfId="1" priority="12" operator="between">
      <formula>0.6</formula>
      <formula>0.85</formula>
    </cfRule>
    <cfRule type="cellIs" dxfId="0" priority="13" operator="lessThan">
      <formula>0.6</formula>
    </cfRule>
  </conditionalFormatting>
  <hyperlinks>
    <hyperlink ref="A19:A20" location="'PLAN DE MEJORA'!A1" display="← VOLVER AL PLAN" xr:uid="{00000000-0004-0000-01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4 K k x U Z a x K 3 K i A A A A 9 Q A A A B I A H A B D b 2 5 m a W c v U G F j a 2 F n Z S 5 4 b W w g o h g A K K A U A A A A A A A A A A A A A A A A A A A A A A A A A A A A h Y + x D o I w F E V / h X S n L e h A y K M M r B J N T I x r U 5 7 Y C M X Q Y v k 3 B z / J X x C j q J v j v e c M 9 9 6 v N 8 j H t g k u 2 F v d m Y x E l J M A j e o q b e q M D O 4 Q J i Q X s J H q J G s M J t n Y d L R V R o 7 O n V P G v P f U L 2 j X 1 y z m P G L 7 c r V V R 2 w l + c j 6 v x x q Y 5 0 0 C o m A 3 W u M i G m y p A m f J g G b O y i 1 + f J 4 Y k / 6 U 0 I x N G 7 o U a A N i z W w O Q J 7 X x A P U E s D B B Q A A g A I A O C p M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q T F R K I p H u A 4 A A A A R A A A A E w A c A E Z v c m 1 1 b G F z L 1 N l Y 3 R p b 2 4 x L m 0 g o h g A K K A U A A A A A A A A A A A A A A A A A A A A A A A A A A A A K 0 5 N L s n M z 1 M I h t C G 1 g B Q S w E C L Q A U A A I A C A D g q T F R l r E r c q I A A A D 1 A A A A E g A A A A A A A A A A A A A A A A A A A A A A Q 2 9 u Z m l n L 1 B h Y 2 t h Z 2 U u e G 1 s U E s B A i 0 A F A A C A A g A 4 K k x U Q / K 6 a u k A A A A 6 Q A A A B M A A A A A A A A A A A A A A A A A 7 g A A A F t D b 2 5 0 Z W 5 0 X 1 R 5 c G V z X S 5 4 b W x Q S w E C L Q A U A A I A C A D g q T F R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5 F A Q + q Y B d E m u m 0 X 1 q P 8 e H w A A A A A C A A A A A A A Q Z g A A A A E A A C A A A A C W D 2 g Z 9 e u w k R X A 0 C 6 + 5 X f 3 6 8 Q O E q G a x 8 M 1 + L H c D h B P 7 Q A A A A A O g A A A A A I A A C A A A A B n 8 P t 0 n b i S r r i S N o Y B D y 7 W I y j B 2 P V k k f m q c T p D e M Y G d l A A A A A s 1 K h 6 V s p o g Z / j m P i 8 k 2 8 + Y T Y o u F e 4 v n d 0 j V 9 x v c P j W w e e Y R 2 Y 1 P + l g U G G b L q s H A a p 5 G L L M 1 u 2 + T D p 5 t L k u p M l b 3 S q C J g y x P 9 y K z Y 6 v x 1 e 2 k A A A A B z K J S 7 l x B e o j S g D w Y a N b b 1 I m e h e p G i j p X 1 O V i + 1 j s x E D a D n M F V k Z F l 7 c Y J T H 9 l K W 3 J W E Y m j Z j D H h 3 b P 8 W Y j H x I < / D a t a M a s h u p > 
</file>

<file path=customXml/itemProps1.xml><?xml version="1.0" encoding="utf-8"?>
<ds:datastoreItem xmlns:ds="http://schemas.openxmlformats.org/officeDocument/2006/customXml" ds:itemID="{BB04AC96-8D4C-4634-93BC-3ECE7B9914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MEJORA</vt:lpstr>
      <vt:lpstr>ESTADO GENERAL</vt:lpstr>
      <vt:lpstr>'PLAN DE MEJORA'!Área_de_impresión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USER-HRM</cp:lastModifiedBy>
  <dcterms:created xsi:type="dcterms:W3CDTF">2015-06-05T18:19:34Z</dcterms:created>
  <dcterms:modified xsi:type="dcterms:W3CDTF">2023-08-30T16:33:22Z</dcterms:modified>
</cp:coreProperties>
</file>